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Santo André\Belle Ville\04. Custo\03.5 Custo - Determinação do orçamento\R01\"/>
    </mc:Choice>
  </mc:AlternateContent>
  <xr:revisionPtr revIDLastSave="0" documentId="13_ncr:1_{33F0890B-0D28-4B21-B1F1-142E0FCB9A49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ORÇAMENTO_PARCIAL" sheetId="2" state="hidden" r:id="rId1"/>
    <sheet name="EAP" sheetId="13" r:id="rId2"/>
    <sheet name="ORÇAMENTO_EXECUTIVO" sheetId="7" r:id="rId3"/>
    <sheet name="ANÁLISE_CUSTOS PARCIAL" sheetId="1" state="hidden" r:id="rId4"/>
    <sheet name="ANÁLISE_CUSTOS EXECUTIVO" sheetId="9" r:id="rId5"/>
    <sheet name="CÁLCULO_MÉDIAS" sheetId="5" r:id="rId6"/>
    <sheet name="COMPARAÇÃO" sheetId="6" state="hidden" r:id="rId7"/>
    <sheet name="BARÃO" sheetId="10" r:id="rId8"/>
    <sheet name="CAIO PRADO" sheetId="11" r:id="rId9"/>
    <sheet name="54S - SPOT" sheetId="1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\0">#REF!</definedName>
    <definedName name="\a">#REF!</definedName>
    <definedName name="\m">#REF!</definedName>
    <definedName name="aa">#REF!</definedName>
    <definedName name="aaaa">'[1]M.O.'!#REF!</definedName>
    <definedName name="angelo">[2]Geral!#REF!</definedName>
    <definedName name="_xlnm.Print_Area">#REF!</definedName>
    <definedName name="aux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9" hidden="1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_xlnm.Print_Titles">#REF!</definedName>
    <definedName name="TOT">#REF!</definedName>
    <definedName name="Total">#REF!</definedName>
    <definedName name="TRP">#REF!</definedName>
    <definedName name="u" localSheetId="9" hidden="1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21" roundtripDataSignature="AMtx7mi6xe1SFltZWVqnyhpgiyWbNfDL2Q=="/>
    </ext>
  </extLst>
</workbook>
</file>

<file path=xl/calcChain.xml><?xml version="1.0" encoding="utf-8"?>
<calcChain xmlns="http://schemas.openxmlformats.org/spreadsheetml/2006/main">
  <c r="B2" i="7" l="1"/>
  <c r="D220" i="12"/>
  <c r="C220" i="12"/>
  <c r="D214" i="12"/>
  <c r="C214" i="12"/>
  <c r="F214" i="12" s="1"/>
  <c r="D213" i="12"/>
  <c r="D215" i="12" s="1"/>
  <c r="D211" i="12" s="1"/>
  <c r="D216" i="12" s="1"/>
  <c r="D217" i="12" s="1"/>
  <c r="D218" i="12" s="1"/>
  <c r="C213" i="12"/>
  <c r="C215" i="12" s="1"/>
  <c r="D212" i="12"/>
  <c r="C212" i="12"/>
  <c r="F212" i="12" s="1"/>
  <c r="F205" i="12"/>
  <c r="G205" i="12" s="1"/>
  <c r="E205" i="12"/>
  <c r="G204" i="12"/>
  <c r="G203" i="12" s="1"/>
  <c r="F202" i="12"/>
  <c r="G202" i="12" s="1"/>
  <c r="F201" i="12"/>
  <c r="G201" i="12" s="1"/>
  <c r="F200" i="12"/>
  <c r="E200" i="12" s="1"/>
  <c r="F199" i="12"/>
  <c r="G199" i="12" s="1"/>
  <c r="E199" i="12"/>
  <c r="C199" i="12"/>
  <c r="F198" i="12"/>
  <c r="E198" i="12"/>
  <c r="F197" i="12"/>
  <c r="G197" i="12" s="1"/>
  <c r="F196" i="12"/>
  <c r="G196" i="12" s="1"/>
  <c r="F195" i="12"/>
  <c r="G195" i="12" s="1"/>
  <c r="E195" i="12"/>
  <c r="F192" i="12"/>
  <c r="G192" i="12" s="1"/>
  <c r="C192" i="12"/>
  <c r="E192" i="12" s="1"/>
  <c r="F191" i="12"/>
  <c r="E191" i="12" s="1"/>
  <c r="C191" i="12"/>
  <c r="F189" i="12"/>
  <c r="G189" i="12" s="1"/>
  <c r="C189" i="12"/>
  <c r="E189" i="12" s="1"/>
  <c r="G188" i="12"/>
  <c r="F188" i="12"/>
  <c r="E186" i="12"/>
  <c r="F185" i="12"/>
  <c r="E185" i="12" s="1"/>
  <c r="C185" i="12"/>
  <c r="F182" i="12"/>
  <c r="G182" i="12" s="1"/>
  <c r="G181" i="12" s="1"/>
  <c r="C182" i="12"/>
  <c r="E182" i="12" s="1"/>
  <c r="F180" i="12"/>
  <c r="F179" i="12"/>
  <c r="E179" i="12" s="1"/>
  <c r="C179" i="12"/>
  <c r="F177" i="12"/>
  <c r="G177" i="12" s="1"/>
  <c r="C177" i="12"/>
  <c r="E177" i="12" s="1"/>
  <c r="G176" i="12"/>
  <c r="F176" i="12"/>
  <c r="C176" i="12"/>
  <c r="E176" i="12" s="1"/>
  <c r="G175" i="12"/>
  <c r="F175" i="12"/>
  <c r="C175" i="12"/>
  <c r="E175" i="12" s="1"/>
  <c r="F174" i="12"/>
  <c r="C174" i="12"/>
  <c r="F173" i="12"/>
  <c r="F172" i="12" s="1"/>
  <c r="C173" i="12"/>
  <c r="E173" i="12" s="1"/>
  <c r="G170" i="12"/>
  <c r="F170" i="12"/>
  <c r="C170" i="12"/>
  <c r="E170" i="12" s="1"/>
  <c r="F169" i="12"/>
  <c r="G169" i="12" s="1"/>
  <c r="C169" i="12"/>
  <c r="F168" i="12"/>
  <c r="G168" i="12" s="1"/>
  <c r="C168" i="12"/>
  <c r="E168" i="12" s="1"/>
  <c r="G167" i="12"/>
  <c r="G166" i="12" s="1"/>
  <c r="G165" i="12" s="1"/>
  <c r="F167" i="12"/>
  <c r="F166" i="12" s="1"/>
  <c r="F165" i="12" s="1"/>
  <c r="C167" i="12"/>
  <c r="E167" i="12" s="1"/>
  <c r="F164" i="12"/>
  <c r="C164" i="12"/>
  <c r="F163" i="12"/>
  <c r="F160" i="12" s="1"/>
  <c r="F159" i="12" s="1"/>
  <c r="C163" i="12"/>
  <c r="E163" i="12" s="1"/>
  <c r="G162" i="12"/>
  <c r="F162" i="12"/>
  <c r="C162" i="12"/>
  <c r="E162" i="12" s="1"/>
  <c r="G161" i="12"/>
  <c r="F161" i="12"/>
  <c r="C161" i="12"/>
  <c r="E161" i="12" s="1"/>
  <c r="F158" i="12"/>
  <c r="G158" i="12" s="1"/>
  <c r="C158" i="12"/>
  <c r="E158" i="12" s="1"/>
  <c r="G157" i="12"/>
  <c r="G156" i="12" s="1"/>
  <c r="F157" i="12"/>
  <c r="F156" i="12" s="1"/>
  <c r="C157" i="12"/>
  <c r="E157" i="12" s="1"/>
  <c r="F155" i="12"/>
  <c r="E155" i="12" s="1"/>
  <c r="F154" i="12"/>
  <c r="G154" i="12" s="1"/>
  <c r="F153" i="12"/>
  <c r="G153" i="12" s="1"/>
  <c r="C153" i="12"/>
  <c r="E153" i="12" s="1"/>
  <c r="G152" i="12"/>
  <c r="F152" i="12"/>
  <c r="C152" i="12"/>
  <c r="E152" i="12" s="1"/>
  <c r="G151" i="12"/>
  <c r="F151" i="12"/>
  <c r="C151" i="12"/>
  <c r="E151" i="12" s="1"/>
  <c r="F150" i="12"/>
  <c r="G150" i="12" s="1"/>
  <c r="C150" i="12"/>
  <c r="E150" i="12" s="1"/>
  <c r="F149" i="12"/>
  <c r="F141" i="12" s="1"/>
  <c r="F140" i="12" s="1"/>
  <c r="C149" i="12"/>
  <c r="E149" i="12" s="1"/>
  <c r="F148" i="12"/>
  <c r="C148" i="12"/>
  <c r="E148" i="12" s="1"/>
  <c r="G147" i="12"/>
  <c r="F147" i="12"/>
  <c r="C147" i="12"/>
  <c r="E147" i="12" s="1"/>
  <c r="F146" i="12"/>
  <c r="G146" i="12" s="1"/>
  <c r="C146" i="12"/>
  <c r="E146" i="12" s="1"/>
  <c r="F145" i="12"/>
  <c r="G145" i="12" s="1"/>
  <c r="C145" i="12"/>
  <c r="E145" i="12" s="1"/>
  <c r="G144" i="12"/>
  <c r="F144" i="12"/>
  <c r="C144" i="12"/>
  <c r="E144" i="12" s="1"/>
  <c r="G143" i="12"/>
  <c r="F143" i="12"/>
  <c r="C143" i="12"/>
  <c r="E143" i="12" s="1"/>
  <c r="F142" i="12"/>
  <c r="C142" i="12"/>
  <c r="E142" i="12" s="1"/>
  <c r="G139" i="12"/>
  <c r="F139" i="12"/>
  <c r="E139" i="12"/>
  <c r="F138" i="12"/>
  <c r="C138" i="12"/>
  <c r="F137" i="12"/>
  <c r="C137" i="12"/>
  <c r="E137" i="12" s="1"/>
  <c r="F135" i="12"/>
  <c r="F131" i="12" s="1"/>
  <c r="C135" i="12"/>
  <c r="E135" i="12" s="1"/>
  <c r="F134" i="12"/>
  <c r="G134" i="12" s="1"/>
  <c r="C134" i="12"/>
  <c r="E134" i="12" s="1"/>
  <c r="F133" i="12"/>
  <c r="G133" i="12" s="1"/>
  <c r="E133" i="12"/>
  <c r="C133" i="12"/>
  <c r="F132" i="12"/>
  <c r="G132" i="12" s="1"/>
  <c r="C132" i="12"/>
  <c r="E132" i="12" s="1"/>
  <c r="F129" i="12"/>
  <c r="G129" i="12" s="1"/>
  <c r="C129" i="12"/>
  <c r="E129" i="12" s="1"/>
  <c r="F128" i="12"/>
  <c r="G128" i="12" s="1"/>
  <c r="E128" i="12"/>
  <c r="C128" i="12"/>
  <c r="F127" i="12"/>
  <c r="G127" i="12" s="1"/>
  <c r="C127" i="12"/>
  <c r="E127" i="12" s="1"/>
  <c r="F126" i="12"/>
  <c r="G126" i="12" s="1"/>
  <c r="C126" i="12"/>
  <c r="E126" i="12" s="1"/>
  <c r="F125" i="12"/>
  <c r="C125" i="12"/>
  <c r="E125" i="12" s="1"/>
  <c r="F124" i="12"/>
  <c r="G124" i="12" s="1"/>
  <c r="E124" i="12"/>
  <c r="E123" i="12"/>
  <c r="F122" i="12"/>
  <c r="G122" i="12" s="1"/>
  <c r="C122" i="12"/>
  <c r="E122" i="12" s="1"/>
  <c r="F121" i="12"/>
  <c r="E121" i="12"/>
  <c r="C121" i="12"/>
  <c r="F118" i="12"/>
  <c r="E118" i="12" s="1"/>
  <c r="F117" i="12"/>
  <c r="G117" i="12" s="1"/>
  <c r="E117" i="12"/>
  <c r="F116" i="12"/>
  <c r="G116" i="12" s="1"/>
  <c r="E116" i="12"/>
  <c r="F115" i="12"/>
  <c r="F114" i="12"/>
  <c r="G114" i="12" s="1"/>
  <c r="E114" i="12"/>
  <c r="F113" i="12"/>
  <c r="G113" i="12" s="1"/>
  <c r="E113" i="12"/>
  <c r="E112" i="12"/>
  <c r="E111" i="12"/>
  <c r="F109" i="12"/>
  <c r="E109" i="12"/>
  <c r="F107" i="12"/>
  <c r="F106" i="12"/>
  <c r="E106" i="12" s="1"/>
  <c r="F105" i="12"/>
  <c r="G105" i="12" s="1"/>
  <c r="E105" i="12"/>
  <c r="F103" i="12"/>
  <c r="G103" i="12" s="1"/>
  <c r="E103" i="12"/>
  <c r="C103" i="12"/>
  <c r="F102" i="12"/>
  <c r="G102" i="12" s="1"/>
  <c r="E102" i="12"/>
  <c r="C102" i="12"/>
  <c r="F101" i="12"/>
  <c r="E101" i="12" s="1"/>
  <c r="C101" i="12"/>
  <c r="F100" i="12"/>
  <c r="G100" i="12" s="1"/>
  <c r="C100" i="12"/>
  <c r="E100" i="12" s="1"/>
  <c r="F97" i="12"/>
  <c r="F96" i="12"/>
  <c r="E96" i="12"/>
  <c r="F95" i="12"/>
  <c r="G95" i="12" s="1"/>
  <c r="H95" i="12" s="1"/>
  <c r="E95" i="12"/>
  <c r="G94" i="12"/>
  <c r="F94" i="12"/>
  <c r="F92" i="12"/>
  <c r="G92" i="12" s="1"/>
  <c r="H92" i="12" s="1"/>
  <c r="E92" i="12"/>
  <c r="F91" i="12"/>
  <c r="G91" i="12" s="1"/>
  <c r="E91" i="12"/>
  <c r="F90" i="12"/>
  <c r="G90" i="12" s="1"/>
  <c r="E90" i="12"/>
  <c r="F89" i="12"/>
  <c r="G89" i="12" s="1"/>
  <c r="E89" i="12"/>
  <c r="F88" i="12"/>
  <c r="F86" i="12" s="1"/>
  <c r="E88" i="12"/>
  <c r="G87" i="12"/>
  <c r="F87" i="12"/>
  <c r="E87" i="12"/>
  <c r="F85" i="12"/>
  <c r="G85" i="12" s="1"/>
  <c r="H85" i="12" s="1"/>
  <c r="E85" i="12"/>
  <c r="F84" i="12"/>
  <c r="G84" i="12" s="1"/>
  <c r="E84" i="12"/>
  <c r="G83" i="12"/>
  <c r="F83" i="12"/>
  <c r="E83" i="12"/>
  <c r="F82" i="12"/>
  <c r="F81" i="12"/>
  <c r="E81" i="12" s="1"/>
  <c r="F80" i="12"/>
  <c r="G80" i="12" s="1"/>
  <c r="E80" i="12"/>
  <c r="F79" i="12"/>
  <c r="G79" i="12" s="1"/>
  <c r="E79" i="12"/>
  <c r="F78" i="12"/>
  <c r="G78" i="12" s="1"/>
  <c r="F75" i="12"/>
  <c r="E75" i="12" s="1"/>
  <c r="C75" i="12"/>
  <c r="E74" i="12"/>
  <c r="F73" i="12"/>
  <c r="G73" i="12" s="1"/>
  <c r="C73" i="12"/>
  <c r="E73" i="12" s="1"/>
  <c r="G72" i="12"/>
  <c r="F72" i="12"/>
  <c r="C72" i="12"/>
  <c r="E72" i="12" s="1"/>
  <c r="G71" i="12"/>
  <c r="F71" i="12"/>
  <c r="C71" i="12"/>
  <c r="E71" i="12" s="1"/>
  <c r="F70" i="12"/>
  <c r="G70" i="12" s="1"/>
  <c r="C70" i="12"/>
  <c r="E70" i="12" s="1"/>
  <c r="G67" i="12"/>
  <c r="G66" i="12" s="1"/>
  <c r="F67" i="12"/>
  <c r="F66" i="12" s="1"/>
  <c r="C67" i="12"/>
  <c r="E67" i="12" s="1"/>
  <c r="F65" i="12"/>
  <c r="E65" i="12" s="1"/>
  <c r="C65" i="12"/>
  <c r="F64" i="12"/>
  <c r="G64" i="12" s="1"/>
  <c r="C64" i="12"/>
  <c r="E64" i="12" s="1"/>
  <c r="F63" i="12"/>
  <c r="G62" i="12"/>
  <c r="F62" i="12"/>
  <c r="F61" i="12" s="1"/>
  <c r="C62" i="12"/>
  <c r="E62" i="12" s="1"/>
  <c r="G61" i="12"/>
  <c r="F60" i="12"/>
  <c r="E60" i="12" s="1"/>
  <c r="C60" i="12"/>
  <c r="F59" i="12"/>
  <c r="F58" i="12"/>
  <c r="G58" i="12" s="1"/>
  <c r="C58" i="12"/>
  <c r="E58" i="12" s="1"/>
  <c r="F57" i="12"/>
  <c r="F56" i="12" s="1"/>
  <c r="C57" i="12"/>
  <c r="E57" i="12" s="1"/>
  <c r="F55" i="12"/>
  <c r="E55" i="12" s="1"/>
  <c r="C55" i="12"/>
  <c r="F54" i="12"/>
  <c r="G54" i="12" s="1"/>
  <c r="C54" i="12"/>
  <c r="E54" i="12" s="1"/>
  <c r="F53" i="12"/>
  <c r="E51" i="12"/>
  <c r="G50" i="12"/>
  <c r="E50" i="12"/>
  <c r="E49" i="12"/>
  <c r="E48" i="12"/>
  <c r="E47" i="12"/>
  <c r="E46" i="12"/>
  <c r="E45" i="12"/>
  <c r="G44" i="12"/>
  <c r="E44" i="12"/>
  <c r="E43" i="12"/>
  <c r="G42" i="12"/>
  <c r="E42" i="12"/>
  <c r="E41" i="12"/>
  <c r="E40" i="12"/>
  <c r="E39" i="12"/>
  <c r="F38" i="12"/>
  <c r="F37" i="12"/>
  <c r="G36" i="12"/>
  <c r="E36" i="12"/>
  <c r="E35" i="12"/>
  <c r="E34" i="12"/>
  <c r="E33" i="12"/>
  <c r="F32" i="12"/>
  <c r="E31" i="12"/>
  <c r="E30" i="12"/>
  <c r="G29" i="12"/>
  <c r="E29" i="12"/>
  <c r="G28" i="12"/>
  <c r="E28" i="12"/>
  <c r="E27" i="12"/>
  <c r="F26" i="12"/>
  <c r="F25" i="12"/>
  <c r="H24" i="12"/>
  <c r="E24" i="12"/>
  <c r="E23" i="12"/>
  <c r="G22" i="12"/>
  <c r="E22" i="12"/>
  <c r="G21" i="12"/>
  <c r="E21" i="12"/>
  <c r="E20" i="12"/>
  <c r="F19" i="12"/>
  <c r="F18" i="12"/>
  <c r="G17" i="12"/>
  <c r="F17" i="12"/>
  <c r="E17" i="12"/>
  <c r="G16" i="12"/>
  <c r="F16" i="12"/>
  <c r="G15" i="12"/>
  <c r="F15" i="12"/>
  <c r="B12" i="12"/>
  <c r="G97" i="12" l="1"/>
  <c r="H97" i="12" s="1"/>
  <c r="E97" i="12"/>
  <c r="F108" i="12"/>
  <c r="G109" i="12"/>
  <c r="G108" i="12" s="1"/>
  <c r="G180" i="12"/>
  <c r="E180" i="12"/>
  <c r="G86" i="12"/>
  <c r="G82" i="12"/>
  <c r="E82" i="12"/>
  <c r="G131" i="12"/>
  <c r="G130" i="12" s="1"/>
  <c r="G164" i="12"/>
  <c r="G160" i="12" s="1"/>
  <c r="G159" i="12" s="1"/>
  <c r="G174" i="12"/>
  <c r="H94" i="12"/>
  <c r="E78" i="12"/>
  <c r="F77" i="12"/>
  <c r="F52" i="12"/>
  <c r="F99" i="12"/>
  <c r="G121" i="12"/>
  <c r="F120" i="12"/>
  <c r="F119" i="12" s="1"/>
  <c r="F136" i="12"/>
  <c r="F130" i="12" s="1"/>
  <c r="G138" i="12"/>
  <c r="E138" i="12"/>
  <c r="G194" i="12"/>
  <c r="G193" i="12" s="1"/>
  <c r="E115" i="12"/>
  <c r="F110" i="12"/>
  <c r="G198" i="12"/>
  <c r="F104" i="12"/>
  <c r="G107" i="12"/>
  <c r="E107" i="12"/>
  <c r="F215" i="12"/>
  <c r="C211" i="12"/>
  <c r="G123" i="12"/>
  <c r="G112" i="12"/>
  <c r="G48" i="12"/>
  <c r="G40" i="12"/>
  <c r="G24" i="12"/>
  <c r="H23" i="12" s="1"/>
  <c r="G111" i="12"/>
  <c r="G110" i="12" s="1"/>
  <c r="G74" i="12"/>
  <c r="G47" i="12"/>
  <c r="G39" i="12"/>
  <c r="G31" i="12"/>
  <c r="G23" i="12"/>
  <c r="G51" i="12"/>
  <c r="G43" i="12"/>
  <c r="G35" i="12"/>
  <c r="G27" i="12"/>
  <c r="G26" i="12" s="1"/>
  <c r="G20" i="12"/>
  <c r="G186" i="12"/>
  <c r="G49" i="12"/>
  <c r="G41" i="12"/>
  <c r="G33" i="12"/>
  <c r="G32" i="12" s="1"/>
  <c r="G137" i="12"/>
  <c r="G136" i="12" s="1"/>
  <c r="G96" i="12"/>
  <c r="H96" i="12" s="1"/>
  <c r="G46" i="12"/>
  <c r="G30" i="12"/>
  <c r="G45" i="12"/>
  <c r="G34" i="12"/>
  <c r="G57" i="12"/>
  <c r="G56" i="12" s="1"/>
  <c r="E94" i="12"/>
  <c r="F93" i="12"/>
  <c r="G115" i="12"/>
  <c r="G125" i="12"/>
  <c r="G142" i="12"/>
  <c r="G148" i="12"/>
  <c r="D221" i="12"/>
  <c r="F69" i="12"/>
  <c r="F68" i="12" s="1"/>
  <c r="G149" i="12"/>
  <c r="G155" i="12"/>
  <c r="G179" i="12"/>
  <c r="E197" i="12"/>
  <c r="E202" i="12"/>
  <c r="F194" i="12"/>
  <c r="F193" i="12" s="1"/>
  <c r="F213" i="12"/>
  <c r="G135" i="12"/>
  <c r="G163" i="12"/>
  <c r="G173" i="12"/>
  <c r="G172" i="12" s="1"/>
  <c r="F178" i="12"/>
  <c r="F171" i="12" s="1"/>
  <c r="G55" i="12"/>
  <c r="G53" i="12" s="1"/>
  <c r="G52" i="12" s="1"/>
  <c r="G60" i="12"/>
  <c r="G59" i="12" s="1"/>
  <c r="G65" i="12"/>
  <c r="G63" i="12" s="1"/>
  <c r="G75" i="12"/>
  <c r="G69" i="12" s="1"/>
  <c r="G68" i="12" s="1"/>
  <c r="G81" i="12"/>
  <c r="G77" i="12" s="1"/>
  <c r="G101" i="12"/>
  <c r="G99" i="12" s="1"/>
  <c r="G106" i="12"/>
  <c r="G104" i="12" s="1"/>
  <c r="G118" i="12"/>
  <c r="G185" i="12"/>
  <c r="G191" i="12"/>
  <c r="G190" i="12" s="1"/>
  <c r="G187" i="12" s="1"/>
  <c r="F181" i="12"/>
  <c r="G88" i="12"/>
  <c r="F204" i="12"/>
  <c r="F203" i="12" s="1"/>
  <c r="F220" i="12"/>
  <c r="E164" i="12"/>
  <c r="E169" i="12"/>
  <c r="E174" i="12"/>
  <c r="F184" i="12"/>
  <c r="F183" i="12" s="1"/>
  <c r="F190" i="12"/>
  <c r="F187" i="12" s="1"/>
  <c r="G200" i="12"/>
  <c r="E196" i="12"/>
  <c r="E201" i="12"/>
  <c r="E154" i="12"/>
  <c r="G98" i="12" l="1"/>
  <c r="G76" i="12"/>
  <c r="G19" i="12"/>
  <c r="G18" i="12" s="1"/>
  <c r="C216" i="12"/>
  <c r="F211" i="12"/>
  <c r="G25" i="12"/>
  <c r="G171" i="12"/>
  <c r="G120" i="12"/>
  <c r="G119" i="12" s="1"/>
  <c r="F76" i="12"/>
  <c r="G38" i="12"/>
  <c r="G37" i="12" s="1"/>
  <c r="G141" i="12"/>
  <c r="G140" i="12" s="1"/>
  <c r="G206" i="12" s="1"/>
  <c r="F98" i="12"/>
  <c r="F206" i="12" s="1"/>
  <c r="G184" i="12"/>
  <c r="G183" i="12" s="1"/>
  <c r="G93" i="12"/>
  <c r="G178" i="12"/>
  <c r="G209" i="12" l="1"/>
  <c r="G210" i="12" s="1"/>
  <c r="G207" i="12"/>
  <c r="G208" i="12" s="1"/>
  <c r="C217" i="12"/>
  <c r="F216" i="12"/>
  <c r="F221" i="12" s="1"/>
  <c r="C221" i="12"/>
  <c r="C218" i="12" l="1"/>
  <c r="F218" i="12" s="1"/>
  <c r="F217" i="12"/>
  <c r="G220" i="12" s="1"/>
  <c r="G221" i="12" s="1"/>
  <c r="E172" i="11" l="1"/>
  <c r="R31" i="5" a="1"/>
  <c r="R31" i="5" s="1"/>
  <c r="X11" i="5"/>
  <c r="F185" i="11"/>
  <c r="E185" i="11" s="1"/>
  <c r="F184" i="11"/>
  <c r="F183" i="11"/>
  <c r="E182" i="11"/>
  <c r="E181" i="11"/>
  <c r="E180" i="11"/>
  <c r="E179" i="11"/>
  <c r="E178" i="11"/>
  <c r="E177" i="11"/>
  <c r="F176" i="11"/>
  <c r="F175" i="11" s="1"/>
  <c r="E174" i="11"/>
  <c r="F173" i="11"/>
  <c r="F171" i="11"/>
  <c r="E170" i="11"/>
  <c r="F169" i="11"/>
  <c r="F168" i="11" s="1"/>
  <c r="E167" i="11"/>
  <c r="E166" i="11"/>
  <c r="F165" i="11"/>
  <c r="E164" i="11"/>
  <c r="E163" i="11"/>
  <c r="E162" i="11"/>
  <c r="E161" i="11"/>
  <c r="E160" i="11"/>
  <c r="F159" i="11"/>
  <c r="F153" i="11" s="1"/>
  <c r="E158" i="11"/>
  <c r="E157" i="11"/>
  <c r="E156" i="11"/>
  <c r="E155" i="11"/>
  <c r="F154" i="11"/>
  <c r="E152" i="11"/>
  <c r="E151" i="11"/>
  <c r="E150" i="11"/>
  <c r="E149" i="11"/>
  <c r="E148" i="11"/>
  <c r="F147" i="11"/>
  <c r="F146" i="11"/>
  <c r="E145" i="11"/>
  <c r="E144" i="11"/>
  <c r="E143" i="11"/>
  <c r="E142" i="11"/>
  <c r="F141" i="11"/>
  <c r="F140" i="11" s="1"/>
  <c r="E139" i="11"/>
  <c r="E138" i="11"/>
  <c r="E137" i="11"/>
  <c r="E136" i="11"/>
  <c r="E135" i="11"/>
  <c r="E134" i="11"/>
  <c r="E133" i="11"/>
  <c r="F132" i="11"/>
  <c r="E131" i="11"/>
  <c r="E130" i="11"/>
  <c r="E129" i="11"/>
  <c r="E128" i="11"/>
  <c r="E127" i="11"/>
  <c r="F126" i="11"/>
  <c r="F125" i="11"/>
  <c r="E124" i="11"/>
  <c r="E123" i="11"/>
  <c r="F122" i="11"/>
  <c r="E121" i="11"/>
  <c r="E120" i="11"/>
  <c r="F119" i="11"/>
  <c r="F118" i="11"/>
  <c r="E117" i="11"/>
  <c r="E116" i="11"/>
  <c r="E115" i="11"/>
  <c r="E114" i="11"/>
  <c r="E113" i="11"/>
  <c r="E112" i="11"/>
  <c r="E111" i="11"/>
  <c r="E110" i="11"/>
  <c r="F109" i="11"/>
  <c r="F108" i="11"/>
  <c r="E107" i="11"/>
  <c r="E106" i="11"/>
  <c r="E105" i="11"/>
  <c r="E104" i="11"/>
  <c r="E103" i="11"/>
  <c r="E102" i="11"/>
  <c r="E101" i="11"/>
  <c r="E100" i="11"/>
  <c r="E99" i="11"/>
  <c r="F98" i="11"/>
  <c r="E97" i="11"/>
  <c r="E96" i="11"/>
  <c r="E95" i="11"/>
  <c r="E94" i="11"/>
  <c r="F93" i="11"/>
  <c r="F88" i="11" s="1"/>
  <c r="E92" i="11"/>
  <c r="E91" i="11"/>
  <c r="E90" i="11"/>
  <c r="F89" i="11"/>
  <c r="E87" i="11"/>
  <c r="E86" i="11"/>
  <c r="E85" i="11"/>
  <c r="F84" i="11"/>
  <c r="E83" i="11"/>
  <c r="E82" i="11"/>
  <c r="E81" i="11"/>
  <c r="E80" i="11"/>
  <c r="E79" i="11"/>
  <c r="E78" i="11"/>
  <c r="F77" i="11"/>
  <c r="F68" i="11" s="1"/>
  <c r="E76" i="11"/>
  <c r="E75" i="11"/>
  <c r="E74" i="11"/>
  <c r="E73" i="11"/>
  <c r="E72" i="11"/>
  <c r="E71" i="11"/>
  <c r="E70" i="11"/>
  <c r="F69" i="11"/>
  <c r="E67" i="11"/>
  <c r="E66" i="11"/>
  <c r="E65" i="11"/>
  <c r="E64" i="11"/>
  <c r="F63" i="11"/>
  <c r="F62" i="11"/>
  <c r="E61" i="11"/>
  <c r="F60" i="11"/>
  <c r="F49" i="11" s="1"/>
  <c r="E59" i="11"/>
  <c r="E58" i="11"/>
  <c r="F57" i="11"/>
  <c r="E56" i="11"/>
  <c r="F55" i="11"/>
  <c r="E54" i="11"/>
  <c r="F53" i="11"/>
  <c r="E52" i="11"/>
  <c r="E51" i="11"/>
  <c r="F50" i="11"/>
  <c r="E48" i="11"/>
  <c r="E47" i="11"/>
  <c r="E46" i="11"/>
  <c r="E45" i="11"/>
  <c r="E44" i="11"/>
  <c r="F43" i="11"/>
  <c r="F42" i="11" s="1"/>
  <c r="E41" i="11"/>
  <c r="E40" i="11"/>
  <c r="E39" i="11"/>
  <c r="E38" i="11"/>
  <c r="F37" i="11"/>
  <c r="E36" i="11"/>
  <c r="E35" i="11"/>
  <c r="E34" i="11"/>
  <c r="E33" i="11"/>
  <c r="E32" i="11"/>
  <c r="E31" i="11"/>
  <c r="E30" i="11"/>
  <c r="E29" i="11"/>
  <c r="E28" i="11"/>
  <c r="E27" i="11"/>
  <c r="F26" i="11"/>
  <c r="E26" i="11" s="1"/>
  <c r="F25" i="11"/>
  <c r="E25" i="11" s="1"/>
  <c r="C25" i="11"/>
  <c r="F24" i="11"/>
  <c r="F23" i="11" s="1"/>
  <c r="F22" i="11" s="1"/>
  <c r="C24" i="11"/>
  <c r="E21" i="11"/>
  <c r="E20" i="11"/>
  <c r="E19" i="11"/>
  <c r="E18" i="11"/>
  <c r="E17" i="11"/>
  <c r="F16" i="11"/>
  <c r="E15" i="11"/>
  <c r="F14" i="11"/>
  <c r="F13" i="11"/>
  <c r="F12" i="11"/>
  <c r="E12" i="11"/>
  <c r="F11" i="11"/>
  <c r="F10" i="11" s="1"/>
  <c r="B5" i="11"/>
  <c r="B4" i="11"/>
  <c r="F186" i="11" l="1"/>
  <c r="E24" i="11"/>
  <c r="L197" i="10" l="1"/>
  <c r="M197" i="10"/>
  <c r="L198" i="10"/>
  <c r="M198" i="10"/>
  <c r="L199" i="10"/>
  <c r="M199" i="10"/>
  <c r="L200" i="10"/>
  <c r="M200" i="10"/>
  <c r="L201" i="10"/>
  <c r="M201" i="10"/>
  <c r="L202" i="10"/>
  <c r="M202" i="10"/>
  <c r="L203" i="10"/>
  <c r="M203" i="10"/>
  <c r="L185" i="10"/>
  <c r="M185" i="10"/>
  <c r="L186" i="10"/>
  <c r="M186" i="10"/>
  <c r="L187" i="10"/>
  <c r="M187" i="10"/>
  <c r="L188" i="10"/>
  <c r="M188" i="10"/>
  <c r="L194" i="10"/>
  <c r="M194" i="10"/>
  <c r="L191" i="10"/>
  <c r="M191" i="10"/>
  <c r="L192" i="10"/>
  <c r="M192" i="10"/>
  <c r="L183" i="10"/>
  <c r="M183" i="10"/>
  <c r="L184" i="10"/>
  <c r="M184" i="10"/>
  <c r="M182" i="10"/>
  <c r="L182" i="10"/>
  <c r="M370" i="10"/>
  <c r="M371" i="10"/>
  <c r="M369" i="10"/>
  <c r="L370" i="10"/>
  <c r="L371" i="10"/>
  <c r="L369" i="10"/>
  <c r="AF24" i="5" l="1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E25" i="5" l="1"/>
  <c r="AF8" i="5"/>
  <c r="AF25" i="5" s="1"/>
  <c r="AC24" i="5" l="1"/>
  <c r="AD24" i="5" s="1"/>
  <c r="AC23" i="5"/>
  <c r="AD23" i="5" s="1"/>
  <c r="AC22" i="5"/>
  <c r="AC21" i="5"/>
  <c r="AC20" i="5"/>
  <c r="AC18" i="5"/>
  <c r="AD18" i="5" s="1"/>
  <c r="AC19" i="5"/>
  <c r="AC17" i="5"/>
  <c r="AD17" i="5" s="1"/>
  <c r="AC16" i="5"/>
  <c r="AD16" i="5" s="1"/>
  <c r="AC15" i="5"/>
  <c r="AD15" i="5" s="1"/>
  <c r="AC14" i="5"/>
  <c r="AD14" i="5" s="1"/>
  <c r="AC13" i="5"/>
  <c r="AD13" i="5" s="1"/>
  <c r="AC12" i="5"/>
  <c r="AD12" i="5" s="1"/>
  <c r="AC11" i="5"/>
  <c r="AD11" i="5" s="1"/>
  <c r="AC10" i="5"/>
  <c r="AD10" i="5" s="1"/>
  <c r="AC9" i="5"/>
  <c r="AD9" i="5" s="1"/>
  <c r="AC8" i="5"/>
  <c r="AD8" i="5" s="1"/>
  <c r="AD22" i="5"/>
  <c r="AD21" i="5"/>
  <c r="AD20" i="5"/>
  <c r="AD19" i="5" l="1"/>
  <c r="AD25" i="5" s="1"/>
  <c r="AC25" i="5" l="1"/>
  <c r="Y25" i="5" l="1"/>
  <c r="Z11" i="5" l="1"/>
  <c r="AB22" i="5"/>
  <c r="AA17" i="5" l="1"/>
  <c r="AB17" i="5" s="1"/>
  <c r="AA11" i="5"/>
  <c r="AB11" i="5" s="1"/>
  <c r="AB10" i="5" l="1"/>
  <c r="AA8" i="5" l="1"/>
  <c r="AB8" i="5" l="1"/>
  <c r="AA16" i="5"/>
  <c r="AB16" i="5" s="1"/>
  <c r="AA13" i="5"/>
  <c r="AB13" i="5" s="1"/>
  <c r="AA24" i="5"/>
  <c r="AB24" i="5" s="1"/>
  <c r="AA12" i="5"/>
  <c r="AB12" i="5" s="1"/>
  <c r="AA23" i="5"/>
  <c r="AB23" i="5" s="1"/>
  <c r="AA9" i="5"/>
  <c r="AB9" i="5" s="1"/>
  <c r="AA21" i="5"/>
  <c r="AB21" i="5" s="1"/>
  <c r="AA20" i="5" l="1"/>
  <c r="AB20" i="5" s="1"/>
  <c r="AA18" i="5"/>
  <c r="AB18" i="5" s="1"/>
  <c r="AA15" i="5"/>
  <c r="AB15" i="5" s="1"/>
  <c r="AA14" i="5" l="1"/>
  <c r="AA19" i="5"/>
  <c r="AB19" i="5" s="1"/>
  <c r="AB14" i="5" l="1"/>
  <c r="AB25" i="5" s="1"/>
  <c r="AA25" i="5"/>
  <c r="Z24" i="5" l="1"/>
  <c r="Z23" i="5"/>
  <c r="Z22" i="5"/>
  <c r="Z21" i="5"/>
  <c r="Z20" i="5"/>
  <c r="Z19" i="5"/>
  <c r="Z18" i="5"/>
  <c r="Z17" i="5"/>
  <c r="Z16" i="5"/>
  <c r="Z15" i="5"/>
  <c r="Z14" i="5"/>
  <c r="Z13" i="5"/>
  <c r="Z12" i="5"/>
  <c r="Z10" i="5"/>
  <c r="Z9" i="5"/>
  <c r="Z8" i="5"/>
  <c r="Z25" i="5" l="1"/>
  <c r="L15" i="5" l="1"/>
  <c r="L8" i="5"/>
  <c r="L14" i="5"/>
  <c r="G5" i="9" l="1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G15" i="9"/>
  <c r="H15" i="9"/>
  <c r="G16" i="9"/>
  <c r="H16" i="9"/>
  <c r="G17" i="9"/>
  <c r="H17" i="9"/>
  <c r="G18" i="9"/>
  <c r="H18" i="9"/>
  <c r="G19" i="9"/>
  <c r="H19" i="9"/>
  <c r="G20" i="9"/>
  <c r="H20" i="9"/>
  <c r="H4" i="9"/>
  <c r="G4" i="9"/>
  <c r="E7" i="9"/>
  <c r="E6" i="9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0" i="5"/>
  <c r="X9" i="5"/>
  <c r="X8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0" i="5"/>
  <c r="V9" i="5"/>
  <c r="V8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0" i="5"/>
  <c r="R9" i="5"/>
  <c r="R8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0" i="5"/>
  <c r="P9" i="5"/>
  <c r="P8" i="5"/>
  <c r="N8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0" i="5"/>
  <c r="N9" i="5"/>
  <c r="L9" i="5"/>
  <c r="L10" i="5"/>
  <c r="L12" i="5"/>
  <c r="L13" i="5"/>
  <c r="L16" i="5"/>
  <c r="L17" i="5"/>
  <c r="L18" i="5"/>
  <c r="L19" i="5"/>
  <c r="L20" i="5"/>
  <c r="L21" i="5"/>
  <c r="L22" i="5"/>
  <c r="L23" i="5"/>
  <c r="L24" i="5"/>
  <c r="J9" i="5"/>
  <c r="J10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8" i="5"/>
  <c r="I25" i="5"/>
  <c r="E20" i="9"/>
  <c r="B20" i="9"/>
  <c r="E19" i="9"/>
  <c r="B19" i="9"/>
  <c r="E18" i="9"/>
  <c r="B18" i="9"/>
  <c r="E17" i="9"/>
  <c r="B17" i="9"/>
  <c r="E16" i="9"/>
  <c r="B16" i="9"/>
  <c r="E15" i="9"/>
  <c r="B15" i="9"/>
  <c r="E14" i="9"/>
  <c r="B14" i="9"/>
  <c r="E13" i="9"/>
  <c r="E12" i="9"/>
  <c r="B12" i="9"/>
  <c r="E11" i="9"/>
  <c r="B11" i="9"/>
  <c r="E10" i="9"/>
  <c r="B10" i="9"/>
  <c r="E9" i="9"/>
  <c r="B9" i="9"/>
  <c r="E8" i="9"/>
  <c r="B8" i="9"/>
  <c r="B6" i="9"/>
  <c r="E5" i="9"/>
  <c r="B5" i="9"/>
  <c r="E4" i="9"/>
  <c r="B4" i="9"/>
  <c r="B7" i="1"/>
  <c r="G21" i="9" l="1"/>
  <c r="H21" i="9"/>
  <c r="J25" i="5"/>
  <c r="G13" i="1"/>
  <c r="B18" i="2" l="1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3" i="1"/>
  <c r="B19" i="2" l="1"/>
  <c r="C2" i="6"/>
  <c r="D2" i="6" s="1"/>
  <c r="E2" i="6" l="1"/>
  <c r="B19" i="6"/>
  <c r="F5" i="1" l="1"/>
  <c r="F4" i="1"/>
  <c r="F3" i="1"/>
  <c r="W25" i="5"/>
  <c r="S10" i="5"/>
  <c r="S25" i="5" s="1"/>
  <c r="U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9" i="5"/>
  <c r="T8" i="5"/>
  <c r="T10" i="5" l="1"/>
  <c r="X25" i="5"/>
  <c r="V25" i="5"/>
  <c r="T25" i="5"/>
  <c r="N4" i="1" l="1"/>
  <c r="Q25" i="5" l="1"/>
  <c r="O25" i="5"/>
  <c r="M25" i="5"/>
  <c r="E6" i="5"/>
  <c r="P25" i="5" l="1"/>
  <c r="R25" i="5"/>
  <c r="N25" i="5"/>
  <c r="D18" i="1" l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A3" i="1"/>
  <c r="D3" i="1"/>
  <c r="AI25" i="5"/>
  <c r="AH25" i="5"/>
  <c r="D19" i="1" l="1"/>
  <c r="E21" i="9"/>
  <c r="C6" i="5"/>
  <c r="E25" i="5"/>
  <c r="H9" i="5" l="1"/>
  <c r="H10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8" i="5"/>
  <c r="F9" i="5"/>
  <c r="F10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8" i="5"/>
  <c r="D9" i="5"/>
  <c r="D10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8" i="5"/>
  <c r="G25" i="5"/>
  <c r="K25" i="5"/>
  <c r="C25" i="5"/>
  <c r="D25" i="5" l="1"/>
  <c r="L25" i="5"/>
  <c r="F25" i="5"/>
  <c r="H25" i="5"/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4" i="1"/>
  <c r="B25" i="1" l="1"/>
  <c r="D2" i="2" l="1"/>
  <c r="C3" i="1" s="1"/>
  <c r="D4" i="2" l="1"/>
  <c r="C5" i="1" s="1"/>
  <c r="B5" i="1"/>
  <c r="C4" i="6" s="1"/>
  <c r="D4" i="6" s="1"/>
  <c r="E4" i="6" s="1"/>
  <c r="B6" i="1"/>
  <c r="C5" i="6" s="1"/>
  <c r="E5" i="6" s="1"/>
  <c r="D5" i="2"/>
  <c r="C6" i="1" s="1"/>
  <c r="B4" i="1"/>
  <c r="C3" i="6" s="1"/>
  <c r="D3" i="6" s="1"/>
  <c r="E3" i="6" s="1"/>
  <c r="E19" i="6" s="1"/>
  <c r="D3" i="2"/>
  <c r="C4" i="1" s="1"/>
  <c r="D6" i="2"/>
  <c r="C7" i="1" s="1"/>
  <c r="B15" i="1"/>
  <c r="D14" i="2"/>
  <c r="C15" i="1" s="1"/>
  <c r="D9" i="2"/>
  <c r="C10" i="1" s="1"/>
  <c r="B10" i="1"/>
  <c r="D16" i="2"/>
  <c r="C17" i="1" s="1"/>
  <c r="B17" i="1"/>
  <c r="D11" i="2"/>
  <c r="C12" i="1" s="1"/>
  <c r="B12" i="1"/>
  <c r="B18" i="1"/>
  <c r="D17" i="2"/>
  <c r="C18" i="1" s="1"/>
  <c r="D18" i="2"/>
  <c r="D15" i="2"/>
  <c r="C16" i="1" s="1"/>
  <c r="B16" i="1"/>
  <c r="B14" i="1"/>
  <c r="D13" i="2"/>
  <c r="C14" i="1" s="1"/>
  <c r="D19" i="6" l="1"/>
  <c r="D10" i="2"/>
  <c r="C11" i="1" s="1"/>
  <c r="B11" i="1"/>
  <c r="C12" i="2"/>
  <c r="B13" i="1"/>
  <c r="D12" i="2"/>
  <c r="C13" i="1" s="1"/>
  <c r="B9" i="1"/>
  <c r="D8" i="2"/>
  <c r="C9" i="1" s="1"/>
  <c r="B8" i="1"/>
  <c r="D7" i="2"/>
  <c r="C2" i="2" l="1"/>
  <c r="C3" i="2"/>
  <c r="C4" i="2"/>
  <c r="C5" i="2"/>
  <c r="C14" i="2"/>
  <c r="C16" i="2"/>
  <c r="C18" i="2"/>
  <c r="C17" i="2"/>
  <c r="C13" i="2"/>
  <c r="C6" i="2"/>
  <c r="C11" i="2"/>
  <c r="C15" i="2"/>
  <c r="C9" i="2"/>
  <c r="C7" i="2"/>
  <c r="C10" i="2"/>
  <c r="C8" i="2"/>
  <c r="B19" i="1"/>
  <c r="C8" i="1"/>
  <c r="D19" i="2"/>
  <c r="D20" i="2" s="1"/>
  <c r="C19" i="1"/>
  <c r="C19" i="2" l="1"/>
  <c r="D2" i="7" l="1"/>
  <c r="C4" i="9"/>
  <c r="D4" i="9" l="1"/>
  <c r="J4" i="9" l="1" a="1"/>
  <c r="J4" i="9" s="1"/>
  <c r="B13" i="7" l="1"/>
  <c r="B15" i="7"/>
  <c r="D15" i="7" s="1"/>
  <c r="B14" i="7"/>
  <c r="D14" i="7" s="1"/>
  <c r="B21" i="7"/>
  <c r="D21" i="7" s="1"/>
  <c r="B3" i="7"/>
  <c r="D3" i="7" s="1"/>
  <c r="B7" i="7"/>
  <c r="C9" i="9" s="1"/>
  <c r="D9" i="9" s="1"/>
  <c r="J9" i="9" s="1" a="1"/>
  <c r="J9" i="9" s="1"/>
  <c r="B20" i="7"/>
  <c r="D20" i="7" s="1"/>
  <c r="B16" i="7"/>
  <c r="D16" i="7" s="1"/>
  <c r="B19" i="7"/>
  <c r="D19" i="7" s="1"/>
  <c r="B8" i="7"/>
  <c r="C10" i="9" s="1"/>
  <c r="B23" i="7"/>
  <c r="D23" i="7" s="1"/>
  <c r="B4" i="7"/>
  <c r="D4" i="7" s="1"/>
  <c r="B17" i="7"/>
  <c r="B22" i="7"/>
  <c r="C20" i="9" s="1"/>
  <c r="D20" i="9" s="1"/>
  <c r="J20" i="9" s="1" a="1"/>
  <c r="J20" i="9" s="1"/>
  <c r="B9" i="7"/>
  <c r="B18" i="7"/>
  <c r="D18" i="7" s="1"/>
  <c r="B5" i="7"/>
  <c r="B12" i="7"/>
  <c r="D12" i="7" s="1"/>
  <c r="B6" i="7"/>
  <c r="D6" i="7" s="1"/>
  <c r="D5" i="7" l="1"/>
  <c r="C7" i="9"/>
  <c r="C5" i="9"/>
  <c r="C8" i="9"/>
  <c r="D8" i="9" s="1"/>
  <c r="J8" i="9" s="1" a="1"/>
  <c r="J8" i="9" s="1"/>
  <c r="C6" i="9"/>
  <c r="D6" i="9" s="1"/>
  <c r="J6" i="9" s="1" a="1"/>
  <c r="J6" i="9" s="1"/>
  <c r="D7" i="9"/>
  <c r="J7" i="9" s="1" a="1"/>
  <c r="J7" i="9" s="1"/>
  <c r="C17" i="9"/>
  <c r="D17" i="9" s="1"/>
  <c r="J17" i="9" s="1" a="1"/>
  <c r="J17" i="9" s="1"/>
  <c r="C18" i="9"/>
  <c r="D18" i="9" s="1"/>
  <c r="J18" i="9" s="1" a="1"/>
  <c r="J18" i="9" s="1"/>
  <c r="D7" i="7"/>
  <c r="D22" i="7"/>
  <c r="C16" i="9"/>
  <c r="D16" i="9" s="1"/>
  <c r="J16" i="9" s="1" a="1"/>
  <c r="J16" i="9" s="1"/>
  <c r="C12" i="9"/>
  <c r="D12" i="9" s="1"/>
  <c r="J12" i="9" s="1" a="1"/>
  <c r="J12" i="9" s="1"/>
  <c r="C19" i="9"/>
  <c r="D19" i="9" s="1"/>
  <c r="J19" i="9" s="1" a="1"/>
  <c r="J19" i="9" s="1"/>
  <c r="D17" i="7"/>
  <c r="D13" i="7"/>
  <c r="C15" i="9"/>
  <c r="D15" i="9" s="1"/>
  <c r="J15" i="9" s="1" a="1"/>
  <c r="J15" i="9" s="1"/>
  <c r="D9" i="7"/>
  <c r="C11" i="9"/>
  <c r="D11" i="9" s="1"/>
  <c r="J11" i="9" s="1" a="1"/>
  <c r="J11" i="9" s="1"/>
  <c r="D8" i="7"/>
  <c r="D10" i="9"/>
  <c r="J10" i="9" s="1" a="1"/>
  <c r="J10" i="9" s="1"/>
  <c r="D5" i="9"/>
  <c r="B10" i="7"/>
  <c r="D10" i="7" l="1"/>
  <c r="C13" i="9"/>
  <c r="D13" i="9" s="1"/>
  <c r="J13" i="9" s="1" a="1"/>
  <c r="J13" i="9" s="1"/>
  <c r="B11" i="7"/>
  <c r="B24" i="7" s="1"/>
  <c r="J5" i="9" a="1"/>
  <c r="J5" i="9" s="1"/>
  <c r="D11" i="7" l="1"/>
  <c r="D24" i="7" s="1"/>
  <c r="D25" i="7" s="1"/>
  <c r="B27" i="7"/>
  <c r="C14" i="9"/>
  <c r="C11" i="7"/>
  <c r="D14" i="9" l="1"/>
  <c r="C21" i="9"/>
  <c r="C22" i="9" s="1"/>
  <c r="C3" i="7"/>
  <c r="C2" i="7"/>
  <c r="C7" i="7"/>
  <c r="C15" i="7"/>
  <c r="C14" i="7"/>
  <c r="C21" i="7"/>
  <c r="C16" i="7"/>
  <c r="C6" i="7"/>
  <c r="C19" i="7"/>
  <c r="C10" i="7"/>
  <c r="C23" i="7"/>
  <c r="C17" i="7"/>
  <c r="C5" i="7"/>
  <c r="C12" i="7"/>
  <c r="C9" i="7"/>
  <c r="C22" i="7"/>
  <c r="C18" i="7"/>
  <c r="C8" i="7"/>
  <c r="C20" i="7"/>
  <c r="C13" i="7"/>
  <c r="C4" i="7"/>
  <c r="C24" i="7" l="1"/>
  <c r="J14" i="9" a="1"/>
  <c r="J14" i="9" s="1"/>
  <c r="D2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tc={1DD1A249-31A6-415F-A9EB-F06D53E7A6E0}</author>
    <author>tc={831A93C0-A734-4E77-A9EF-D187C5A66A42}</author>
    <author>tc={E7902EB9-9EF5-4E33-BDAD-8E029422782D}</author>
  </authors>
  <commentList>
    <comment ref="AA9" authorId="0" shapeId="0" xr:uid="{1DD1A249-31A6-415F-A9EB-F06D53E7A6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ESCAVAÇÃO DE BLOCOS ESTIMADO</t>
      </text>
    </comment>
    <comment ref="AI9" authorId="1" shapeId="0" xr:uid="{831A93C0-A734-4E77-A9EF-D187C5A66A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BRAVA MENDES</t>
      </text>
    </comment>
    <comment ref="Y11" authorId="2" shapeId="0" xr:uid="{E7902EB9-9EF5-4E33-BDAD-8E02942278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Mureta guia com tirantes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<sst xmlns="http://schemas.openxmlformats.org/spreadsheetml/2006/main" count="6142" uniqueCount="3048">
  <si>
    <t>ETAPA</t>
  </si>
  <si>
    <t>OBRA SIMILAR</t>
  </si>
  <si>
    <t>VALOR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</si>
  <si>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</si>
  <si>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</si>
  <si>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</si>
  <si>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</si>
  <si>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</si>
  <si>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</si>
  <si>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</si>
  <si>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</si>
  <si>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</si>
  <si>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</si>
  <si>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</si>
  <si>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</si>
  <si>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</si>
  <si>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</si>
  <si>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</si>
  <si>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</si>
  <si>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</si>
  <si>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</si>
  <si>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</si>
  <si>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</si>
  <si>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</si>
  <si>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</si>
  <si>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</si>
  <si>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</si>
  <si>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</si>
  <si>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</si>
  <si>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</si>
  <si>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</si>
  <si>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</si>
  <si>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</si>
  <si>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</si>
  <si>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</si>
  <si>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</si>
  <si>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</si>
  <si>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</si>
  <si>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IMPREVISTOS E CONTINGENCIAS</t>
  </si>
  <si>
    <t>COBERTURA</t>
  </si>
  <si>
    <t>EQUIPAMENTOS E SISTEMAS ESPECIAIS</t>
  </si>
  <si>
    <t>GERENCIAMENTO TECNICO E ADMINISTRATIVO</t>
  </si>
  <si>
    <t>DATA BASE</t>
  </si>
  <si>
    <t>ÁREA CONSTRUÍDA</t>
  </si>
  <si>
    <t>m²</t>
  </si>
  <si>
    <t>CUB</t>
  </si>
  <si>
    <t>VALOR / M2</t>
  </si>
  <si>
    <t>INDEXADO</t>
  </si>
  <si>
    <t>MÉDIAS</t>
  </si>
  <si>
    <t>MÍNIMA</t>
  </si>
  <si>
    <t>MÁXIMA</t>
  </si>
  <si>
    <t>OBRA</t>
  </si>
  <si>
    <t>Santa Catarina</t>
  </si>
  <si>
    <t>CIDADE ESTADO</t>
  </si>
  <si>
    <t>ÁREA CONST.</t>
  </si>
  <si>
    <t>BARÃO DE ALBUQUERQUE</t>
  </si>
  <si>
    <t>ONE PALACE</t>
  </si>
  <si>
    <t>ITAJAÍ - SC</t>
  </si>
  <si>
    <t>DOM</t>
  </si>
  <si>
    <t>LIBERATO</t>
  </si>
  <si>
    <t>Extremamente caro, porém 88% do custo foi informado pela propria empresa</t>
  </si>
  <si>
    <t>Ficou bem acima da média, mas temos dois Sub Solo que o volume de de corte do terreno representa 84% do volume dos pavimentos</t>
  </si>
  <si>
    <t>Justificativas</t>
  </si>
  <si>
    <t>Certamente o impacto do aumento se dá pelo uso da estaca estrela, pois enquanto estimado para estaca estrela é de aproximadamente 34% mais caro em relação a estaca pre-moldada circular, isso considerando os mesmos blocos de coroamento.</t>
  </si>
  <si>
    <t>Cota Afoso Pena</t>
  </si>
  <si>
    <t>Indepe Estala Marina</t>
  </si>
  <si>
    <t>Carrara</t>
  </si>
  <si>
    <t>CARRARO - VERTICE</t>
  </si>
  <si>
    <t>INDEPY - STELLA MARINA</t>
  </si>
  <si>
    <t>Cotação Tubo</t>
  </si>
  <si>
    <t>Cotação Manta</t>
  </si>
  <si>
    <t>https://www.gupar.com.br/construcao/dreno-corrugado/tubo-dreno-corrugado-4-50-metros?parceiro=9038&amp;gad_source=1&amp;gclid=Cj0KCQjw28W2BhC7ARIsAPerrcJrgK4xjmLsYnxsmQIlnQXNwuJ20b0LvQ6DvUG-g_gYSRO5Aocx8B8aApuEEALw_wcB</t>
  </si>
  <si>
    <t>Orçamento R00</t>
  </si>
  <si>
    <t>Orçamento R01</t>
  </si>
  <si>
    <t>Diferença</t>
  </si>
  <si>
    <t>% Diferença</t>
  </si>
  <si>
    <t>CUB/SP</t>
  </si>
  <si>
    <t>*Muitas áreas descobertas com manta e alguns locais está utilizando manta dupla elevando o custo  e ficando fora das médias</t>
  </si>
  <si>
    <t>*Cotações que conseguimos para região elevaram o custo</t>
  </si>
  <si>
    <t>*Temos uma fachada bem imponente com pedras textura e pintura, onde eleva o custo das médias que temos</t>
  </si>
  <si>
    <t>* Consideração de Pintura e Textura pas algumas ficaram acima da média dos empreendimentos similares</t>
  </si>
  <si>
    <t>Descrição</t>
  </si>
  <si>
    <t>Unidade</t>
  </si>
  <si>
    <t>Total</t>
  </si>
  <si>
    <t>Considerações</t>
  </si>
  <si>
    <t>m3</t>
  </si>
  <si>
    <t>vb</t>
  </si>
  <si>
    <t>Escavação e Reaterro de Valas</t>
  </si>
  <si>
    <t>FUNDAÇÃO PROFUNDA</t>
  </si>
  <si>
    <t>Perfuração</t>
  </si>
  <si>
    <t>m</t>
  </si>
  <si>
    <t>Armadura</t>
  </si>
  <si>
    <t>Concreto</t>
  </si>
  <si>
    <t>Mão de Obra</t>
  </si>
  <si>
    <t>FUNDAÇÃO RASA</t>
  </si>
  <si>
    <t>Forma</t>
  </si>
  <si>
    <t>m2</t>
  </si>
  <si>
    <t>kg</t>
  </si>
  <si>
    <t>Complementares</t>
  </si>
  <si>
    <t>Mão de obra</t>
  </si>
  <si>
    <t>un</t>
  </si>
  <si>
    <t>IMPERMEABILIZAÇÃO E TRATAMENTOS</t>
  </si>
  <si>
    <t>SISTEMAS E INSTALAÇÕES HIDROSSANITÁRIAS E DRENAGEM</t>
  </si>
  <si>
    <t>SISTEMAS E INSTALAÇÕES ELÉTRICAS</t>
  </si>
  <si>
    <t>Entrada de energia</t>
  </si>
  <si>
    <t>Instalações Preventivas</t>
  </si>
  <si>
    <t>Automação</t>
  </si>
  <si>
    <t>Automação, telecomunicação e sistemas de segurança</t>
  </si>
  <si>
    <t>Elevadores</t>
  </si>
  <si>
    <t>CLIMATIZAÇÃO, EXAUSTÃO MECÂNICA E PRESSURIZAÇÃO</t>
  </si>
  <si>
    <t>Churrasqueira</t>
  </si>
  <si>
    <t>PISOS E PAVIMENTAÇÕES</t>
  </si>
  <si>
    <t>Rodapés</t>
  </si>
  <si>
    <t>Soleiras</t>
  </si>
  <si>
    <t>SISTEMAS DE PINTURA INTERNA</t>
  </si>
  <si>
    <t>ESQUADRIAS DE ALUMÍNIO</t>
  </si>
  <si>
    <t>Pele de vidro</t>
  </si>
  <si>
    <t>ESQUADRIAS DE MADEIRA</t>
  </si>
  <si>
    <t>Contramarco</t>
  </si>
  <si>
    <t>Corrimão</t>
  </si>
  <si>
    <t>LOUÇAS E METAIS</t>
  </si>
  <si>
    <t>Serviços complementares</t>
  </si>
  <si>
    <t>REVESTIMENTOS E ACABAMENTOS EM FACHADA</t>
  </si>
  <si>
    <t>SERVIÇOS COMPLEMENTARES E FINAIS</t>
  </si>
  <si>
    <t>Paisagismo</t>
  </si>
  <si>
    <t>Comunicação visual</t>
  </si>
  <si>
    <t>Serviços Finais</t>
  </si>
  <si>
    <t>Limpeza final</t>
  </si>
  <si>
    <t>Desmobilização</t>
  </si>
  <si>
    <t>Ligações definitivas</t>
  </si>
  <si>
    <t>Imprevistos e contingências</t>
  </si>
  <si>
    <t>mes</t>
  </si>
  <si>
    <t>CONTENÇÃO</t>
  </si>
  <si>
    <t>REVESTIMENTOS ARGAMASSADOS PISO E PAREDE</t>
  </si>
  <si>
    <t>REVESTIMENTOS ARGAMASSADOS TETO</t>
  </si>
  <si>
    <t>ACABAMENTOS INTERNOS EM PAREDE</t>
  </si>
  <si>
    <t>ACABAMENTOS EM PISOS E PAVIMENTAÇÕES</t>
  </si>
  <si>
    <t>ACABAMENTOS INTERNOS EM TETO</t>
  </si>
  <si>
    <t>IMPREVISTOS</t>
  </si>
  <si>
    <t>ÁREA TOTAL ATUALIZADA DO PARCIAL</t>
  </si>
  <si>
    <t>*Muitas áreas descobertas com manta e alguns locais está utilizando manta dupla elevando o custo ficando fora das médias</t>
  </si>
  <si>
    <t>O preço esta muito fora devido a mão de obra informada pelo cliente esta superfaturada e mais cara do que a média</t>
  </si>
  <si>
    <t>Em SP é mais caro</t>
  </si>
  <si>
    <t>O preço esta muito fora devido a mão de obra informada pelo cliente esta superfaturada e mais cara do que a média e temos serviços adicionados que geralmente não tem em outras obras, como escada pressurizada, equipamentos de exaustão em churrasqueiras, assim como os spas, espelhos de agua e sistema de geradores, assim como nesse são 3 elevadore</t>
  </si>
  <si>
    <t>Temos mais áreas com mobiliário que os demais empreendimentos, e o paisagismo é mais caro devido a area do pomar e outras areas verdes com arvores frutiferas e demais itens de jardinagem</t>
  </si>
  <si>
    <t>*Temos uma fachada bem imponente com pedras, diversificados porcelanatos, molduras em EPS (muito detalhamento em moldura), textura e pintura, onde eleva o custo das médias que temos</t>
  </si>
  <si>
    <t>COTA 365</t>
  </si>
  <si>
    <t>SÃO FRANCISCO</t>
  </si>
  <si>
    <t>Ficou bem acima da média, mas temos dois Sub Solo que o volume de de corte do terreno representa 84% do volume dos pavimentos e a escavação de blocos e estacas são maiores do que as das obras analisadas</t>
  </si>
  <si>
    <t>Valor proximo de execução de muretas guias com tirantes, porem, como essa obra tem o custo extra das 118 estacas, acaba elevando o m²Contenção de estacas</t>
  </si>
  <si>
    <t>SPOTCO - 54 SQUARE PARAMETRICO</t>
  </si>
  <si>
    <t>MARINGA PR</t>
  </si>
  <si>
    <t>DLHON - ESTREITO</t>
  </si>
  <si>
    <t>CONTENÇÃO E MOV. TERRA</t>
  </si>
  <si>
    <t>Temos um maior numero de estacas de 100 e de 90 cm, o que causa o aumento na etapa de fundação profunda + o contrapiso armado esta sendo incluso nessa etapa (subsolo 2), assim como temos blocos extremamentes grandes sendo usados nesse empreenimento, aumentando o consumo de concreto, formas e aço + Valores de corte e dobra em indutria são mais caros do que considerado nas demais obras (corte e dobra em obra)</t>
  </si>
  <si>
    <t>Valores de corte e dobra em indutria são mais caros do que considerado nas demais obras (corte e dobra em obra)</t>
  </si>
  <si>
    <t>Muitas áreas descobertas com manta e alguns locais está utilizando manta dupla elevando o custo ficando fora das médias</t>
  </si>
  <si>
    <t>Temos uma fachada bem imponente com pedras, diversificados porcelanatos, molduras em EPS, textura e pintura, onde eleva o custo das médias que temos</t>
  </si>
  <si>
    <t>SUPRA MACIÇA</t>
  </si>
  <si>
    <t>POUCO BLOCO E INFRA + POUCO MOVI TERRA</t>
  </si>
  <si>
    <t>DRYWALL 90 MAIS BARATO (130)</t>
  </si>
  <si>
    <t>Obra</t>
  </si>
  <si>
    <t>Unidade construtiva</t>
  </si>
  <si>
    <t>Tipo de obra</t>
  </si>
  <si>
    <t>Endereço da obra</t>
  </si>
  <si>
    <t>Versão do orçamento</t>
  </si>
  <si>
    <t>BDI</t>
  </si>
  <si>
    <t>Preços expressos em</t>
  </si>
  <si>
    <t>Código</t>
  </si>
  <si>
    <t>Un.</t>
  </si>
  <si>
    <t>Quantidade orçada</t>
  </si>
  <si>
    <t>Preço unitário</t>
  </si>
  <si>
    <t>Preço total</t>
  </si>
  <si>
    <t xml:space="preserve">01 </t>
  </si>
  <si>
    <t>ESTUDOS, PROJETOS E CONSULTORIAS</t>
  </si>
  <si>
    <t xml:space="preserve">01.001 </t>
  </si>
  <si>
    <t xml:space="preserve">01.001.001 </t>
  </si>
  <si>
    <t>Estudos</t>
  </si>
  <si>
    <t xml:space="preserve">01.001.001.001 </t>
  </si>
  <si>
    <t>Levantamento topográfico</t>
  </si>
  <si>
    <t xml:space="preserve">01.001.001.002 </t>
  </si>
  <si>
    <t>Sondagem do terreno</t>
  </si>
  <si>
    <t xml:space="preserve">01.001.001.003 </t>
  </si>
  <si>
    <t>Estudo ambiental</t>
  </si>
  <si>
    <t xml:space="preserve">01.001.002 </t>
  </si>
  <si>
    <t>Projetos</t>
  </si>
  <si>
    <t xml:space="preserve">01.001.002.001 </t>
  </si>
  <si>
    <t>Legalização de incorporação</t>
  </si>
  <si>
    <t xml:space="preserve">01.001.002.002 </t>
  </si>
  <si>
    <t>Projeto arquitetônico executivo</t>
  </si>
  <si>
    <t xml:space="preserve">01.001.002.003 </t>
  </si>
  <si>
    <t>Projeto arquitetônico interiores/ambientação</t>
  </si>
  <si>
    <t xml:space="preserve">01.001.002.004 </t>
  </si>
  <si>
    <t>Projeto técnico de fachada</t>
  </si>
  <si>
    <t xml:space="preserve">01.001.002.005 </t>
  </si>
  <si>
    <t>Projeto arquitetônico de fachada</t>
  </si>
  <si>
    <t xml:space="preserve">01.001.002.006 </t>
  </si>
  <si>
    <t>Projeto de fundação</t>
  </si>
  <si>
    <t xml:space="preserve">01.001.002.007 </t>
  </si>
  <si>
    <t>Projeto estrutural em concreto armado</t>
  </si>
  <si>
    <t xml:space="preserve">01.001.002.008 </t>
  </si>
  <si>
    <t>Projeto elétrico</t>
  </si>
  <si>
    <t xml:space="preserve">01.001.002.009 </t>
  </si>
  <si>
    <t>Projeto hidrossanitário</t>
  </si>
  <si>
    <t xml:space="preserve">01.001.002.010 </t>
  </si>
  <si>
    <t>Projeto preventivo</t>
  </si>
  <si>
    <t xml:space="preserve">01.001.003 </t>
  </si>
  <si>
    <t>Consultorias</t>
  </si>
  <si>
    <t xml:space="preserve">01.001.003.001 </t>
  </si>
  <si>
    <t>Orçamento e planejamento</t>
  </si>
  <si>
    <t xml:space="preserve">01.001.003.002 </t>
  </si>
  <si>
    <t>Auditoria de qualidade</t>
  </si>
  <si>
    <t xml:space="preserve">01.001.003.003 </t>
  </si>
  <si>
    <t>Consultorias técnicas diversas</t>
  </si>
  <si>
    <t xml:space="preserve">01.001.004 </t>
  </si>
  <si>
    <t>Ensaios e Laudos</t>
  </si>
  <si>
    <t xml:space="preserve">01.001.004.001 </t>
  </si>
  <si>
    <t>Controle tecnológico de concreto</t>
  </si>
  <si>
    <t xml:space="preserve">01.001.004.002 </t>
  </si>
  <si>
    <t>Laudo de vistoria técnica</t>
  </si>
  <si>
    <t xml:space="preserve">01.001.004.003 </t>
  </si>
  <si>
    <t>Laudo preventivo de danos à vizinhança</t>
  </si>
  <si>
    <t xml:space="preserve">02 </t>
  </si>
  <si>
    <t>TAXAS, DOCUMENTOS</t>
  </si>
  <si>
    <t xml:space="preserve">02.001 </t>
  </si>
  <si>
    <t xml:space="preserve">02.001.001 </t>
  </si>
  <si>
    <t>Taxas e Documentos</t>
  </si>
  <si>
    <t xml:space="preserve">02.001.001.001 </t>
  </si>
  <si>
    <t>Despesas de seguro*</t>
  </si>
  <si>
    <t xml:space="preserve">02.001.001.002 </t>
  </si>
  <si>
    <t>Aprovação e legalização prefeitura</t>
  </si>
  <si>
    <t xml:space="preserve">02.001.001.003 </t>
  </si>
  <si>
    <t>Aprovação e legalização bombeiros</t>
  </si>
  <si>
    <t xml:space="preserve">02.001.001.004 </t>
  </si>
  <si>
    <t>Aprovação e legalização ambiental</t>
  </si>
  <si>
    <t xml:space="preserve">02.001.001.005 </t>
  </si>
  <si>
    <t>Taxas de ART</t>
  </si>
  <si>
    <t xml:space="preserve">02.001.001.006 </t>
  </si>
  <si>
    <t>Taxas de alvará*</t>
  </si>
  <si>
    <t xml:space="preserve">02.001.001.007 </t>
  </si>
  <si>
    <t>Despesas cartório, licenças, certidões e jurídicas</t>
  </si>
  <si>
    <t xml:space="preserve">02.001.001.008 </t>
  </si>
  <si>
    <t>Incorporação</t>
  </si>
  <si>
    <t xml:space="preserve">02.001.001.009 </t>
  </si>
  <si>
    <t>IPTU*</t>
  </si>
  <si>
    <t xml:space="preserve">02.001.001.010 </t>
  </si>
  <si>
    <t>Habite-se*</t>
  </si>
  <si>
    <t>Total da unidade construtiva</t>
  </si>
  <si>
    <t>SEGURANÇA, MEIO AMBIENTE E SAÚDE</t>
  </si>
  <si>
    <t>Segurança do trabalho</t>
  </si>
  <si>
    <t>Serviço terceirizado de segurança do trabalho</t>
  </si>
  <si>
    <t>Equipamentos de proteção</t>
  </si>
  <si>
    <t>Equipamentos de proteção individual*</t>
  </si>
  <si>
    <t>Bandeja de proteção primária</t>
  </si>
  <si>
    <t>Rede de proteção tipo SLQA</t>
  </si>
  <si>
    <t>Guarda-corpo de vãos, fixado em forma de madeira, em trama de madeira com tela de polipropileno*</t>
  </si>
  <si>
    <t>Guarda-corpo de laje após desforma</t>
  </si>
  <si>
    <t>Varal de segurança com cabo de aço*</t>
  </si>
  <si>
    <t>Fechamento removível de vãos de porta de elevador em madeira*</t>
  </si>
  <si>
    <t>Cobertura para proteção de pedestres*</t>
  </si>
  <si>
    <t>Meio ambiente</t>
  </si>
  <si>
    <t>Elaboração de programa de prevenção dos riscos ambientais (PPRA)*</t>
  </si>
  <si>
    <t>Elaboração do programa de condições e meio ambiente de trabalho na indústria de construção (PCMAT)*</t>
  </si>
  <si>
    <t>Saúde ocupacional</t>
  </si>
  <si>
    <t>Elaboração do programa de controle médico de saúde ocupacional (PCMSO)*</t>
  </si>
  <si>
    <t>ADMINISTRAÇÃO E CANTEIRO DE OBRA</t>
  </si>
  <si>
    <t>Equipe de gestão e apoio</t>
  </si>
  <si>
    <t>Engenheiro civil</t>
  </si>
  <si>
    <t>Almoxarife</t>
  </si>
  <si>
    <t>Auxiliar de engenharia</t>
  </si>
  <si>
    <t>Assistente administrativo</t>
  </si>
  <si>
    <t>Estagiário</t>
  </si>
  <si>
    <t>Vigilância e portaria</t>
  </si>
  <si>
    <t xml:space="preserve">Equipe de T.I* </t>
  </si>
  <si>
    <t>Mão de obra para apoio civil*</t>
  </si>
  <si>
    <t xml:space="preserve">02.001.002 </t>
  </si>
  <si>
    <t>Canteiro de obras</t>
  </si>
  <si>
    <t xml:space="preserve">02.001.002.001 </t>
  </si>
  <si>
    <t>Limpeza de terreno</t>
  </si>
  <si>
    <t xml:space="preserve">02.001.002.002 </t>
  </si>
  <si>
    <t>Instalações provisórias</t>
  </si>
  <si>
    <t xml:space="preserve">02.001.002.003 </t>
  </si>
  <si>
    <t>Locação de banheiro químico*</t>
  </si>
  <si>
    <t xml:space="preserve">02.001.002.004 </t>
  </si>
  <si>
    <t>Tapume com telha metálica*</t>
  </si>
  <si>
    <t xml:space="preserve">02.001.002.005 </t>
  </si>
  <si>
    <t>Serviço topográfico*</t>
  </si>
  <si>
    <t xml:space="preserve">02.001.002.006 </t>
  </si>
  <si>
    <t>Sinalização de obra*</t>
  </si>
  <si>
    <t xml:space="preserve">02.001.002.007 </t>
  </si>
  <si>
    <t>Equipamento de Escritório*</t>
  </si>
  <si>
    <t xml:space="preserve">02.001.002.008 </t>
  </si>
  <si>
    <t>Mobiliário de apoio a obra*</t>
  </si>
  <si>
    <t xml:space="preserve">02.001.002.009 </t>
  </si>
  <si>
    <t>Catraca de controle de acesso*</t>
  </si>
  <si>
    <t xml:space="preserve">02.001.003 </t>
  </si>
  <si>
    <t>Despesas de consumo e manutenção</t>
  </si>
  <si>
    <t xml:space="preserve">02.001.003.001 </t>
  </si>
  <si>
    <t>Despesas de consumo - água*</t>
  </si>
  <si>
    <t xml:space="preserve">02.001.003.002 </t>
  </si>
  <si>
    <t>Despesas de consumo - luz*</t>
  </si>
  <si>
    <t xml:space="preserve">02.001.003.003 </t>
  </si>
  <si>
    <t>Despesas de consumo - internet*</t>
  </si>
  <si>
    <t xml:space="preserve">02.001.003.004 </t>
  </si>
  <si>
    <t>Despesas de consumo - coleta de lixo*</t>
  </si>
  <si>
    <t xml:space="preserve">02.001.003.005 </t>
  </si>
  <si>
    <t>Despesas de consumo - material de limpeza*</t>
  </si>
  <si>
    <t xml:space="preserve">02.001.003.006 </t>
  </si>
  <si>
    <t>Despesas de consumo - material de expediente*</t>
  </si>
  <si>
    <t xml:space="preserve">02.001.003.007 </t>
  </si>
  <si>
    <t>Remoção ordinária de entulhos, com transporte para bota-fora*</t>
  </si>
  <si>
    <t xml:space="preserve">02.001.003.008 </t>
  </si>
  <si>
    <t>Fretes e carretos*</t>
  </si>
  <si>
    <t xml:space="preserve">02.001.003.009 </t>
  </si>
  <si>
    <t>Cópias e plotagens (Projetos)*</t>
  </si>
  <si>
    <t xml:space="preserve">02.001.003.010 </t>
  </si>
  <si>
    <t>Despesas com vizinhos*</t>
  </si>
  <si>
    <t xml:space="preserve">02.001.003.011 </t>
  </si>
  <si>
    <t>Manutenção provisória do canteiro*</t>
  </si>
  <si>
    <t xml:space="preserve">03 </t>
  </si>
  <si>
    <t>EQUIPAMENTOS</t>
  </si>
  <si>
    <t xml:space="preserve">03.001 </t>
  </si>
  <si>
    <t xml:space="preserve">03.001.001 </t>
  </si>
  <si>
    <t>Equipamentos de Carga e Transporte</t>
  </si>
  <si>
    <t xml:space="preserve">03.001.001.001 </t>
  </si>
  <si>
    <t>Manutenção para veículo com caçamba*</t>
  </si>
  <si>
    <t xml:space="preserve">03.001.001.002 </t>
  </si>
  <si>
    <t>Manutenção para veículo de carga*</t>
  </si>
  <si>
    <t xml:space="preserve">03.001.002 </t>
  </si>
  <si>
    <t>Equipamentos de Obra</t>
  </si>
  <si>
    <t xml:space="preserve">03.001.002.001 </t>
  </si>
  <si>
    <t>Ferramentas*</t>
  </si>
  <si>
    <t xml:space="preserve">03.001.002.002 </t>
  </si>
  <si>
    <t>Materiais para ferramentas consumíveis (discos, brocas, etc.)*</t>
  </si>
  <si>
    <t xml:space="preserve">03.001.002.003 </t>
  </si>
  <si>
    <t>Locação de equipamentos*</t>
  </si>
  <si>
    <t xml:space="preserve">03.001.002.004 </t>
  </si>
  <si>
    <t>Elevador cremalheira*</t>
  </si>
  <si>
    <t xml:space="preserve">03.001.002.005 </t>
  </si>
  <si>
    <t>Guincho de coluna*</t>
  </si>
  <si>
    <t xml:space="preserve">03.001.002.006 </t>
  </si>
  <si>
    <t>Manutenção inicial para elevador cremalheira*</t>
  </si>
  <si>
    <t xml:space="preserve">03.001.002.007 </t>
  </si>
  <si>
    <t>Manutenção periódica para elevador cremalheira*</t>
  </si>
  <si>
    <t xml:space="preserve">03.001.002.008 </t>
  </si>
  <si>
    <t>Teste de freio periódico elevador cremalheira*</t>
  </si>
  <si>
    <t>Escavação mecanizada para blocos de fundação e vigas baldrame, com previsão de fôrma, com retroescavadeira</t>
  </si>
  <si>
    <t>Reaterro mecanizado de valas para blocos e baldrames, com retroescavadeira</t>
  </si>
  <si>
    <t>Regularização e Apiloamento de Fundo de Valas</t>
  </si>
  <si>
    <t>Lastro de concreto magro, aplicado em blocos, e=5cm</t>
  </si>
  <si>
    <t>Remoção de Terra</t>
  </si>
  <si>
    <t>Movimentação de terra para bota-fora - perfuração das estacas</t>
  </si>
  <si>
    <t>Perfuração de estaca hélice contínua, diâmetro 50cm*</t>
  </si>
  <si>
    <t>Perfuração de estaca hélice contínua, diâmetro 60cm*</t>
  </si>
  <si>
    <t>Armação aço CA-50, diâmetro de 6,3mm para estacas, corte e dobra em indústria</t>
  </si>
  <si>
    <t>Armação aço CA-50, diâmetro de 16,0mm para estacas, corte e dobra em indústria</t>
  </si>
  <si>
    <t>Concreto usinado bombeável, para estacas, fck 30MPa, slump = 24 +/- 2 B0, incluindo serviço de bombeamento*</t>
  </si>
  <si>
    <t xml:space="preserve">02.002 </t>
  </si>
  <si>
    <t>BLOCOS E BALDRAMES</t>
  </si>
  <si>
    <t xml:space="preserve">02.002.001 </t>
  </si>
  <si>
    <t xml:space="preserve">02.002.001.001 </t>
  </si>
  <si>
    <t>Fabricação, montagem e desmontagem de fôrma para blocos e baldrames , em madeira serrada</t>
  </si>
  <si>
    <t xml:space="preserve">02.002.002 </t>
  </si>
  <si>
    <t xml:space="preserve">02.002.002.001 </t>
  </si>
  <si>
    <t>Armação aço CA-60, diâmetro de 5,0mm para blocos e baldrames, corte e dobra em obra*</t>
  </si>
  <si>
    <t xml:space="preserve">02.002.002.002 </t>
  </si>
  <si>
    <t>Armação aço CA-50, diâmetro de 6,3mm para blocos e baldrames, corte e dobra em obra*</t>
  </si>
  <si>
    <t xml:space="preserve">02.002.002.003 </t>
  </si>
  <si>
    <t>Armação aço CA-50, diâmetro de 8,0mm para blocos e baldrames, corte e dobra em obra*</t>
  </si>
  <si>
    <t xml:space="preserve">02.002.002.004 </t>
  </si>
  <si>
    <t>Armação aço CA-50, diâmetro de 10,0mm para blocos e baldrames, corte e dobra em obra*</t>
  </si>
  <si>
    <t xml:space="preserve">02.002.002.005 </t>
  </si>
  <si>
    <t>Armação aço CA-50, diâmetro de 12,5mm para blocos e baldrames, corte e dobra em obra*</t>
  </si>
  <si>
    <t xml:space="preserve">02.002.002.006 </t>
  </si>
  <si>
    <t>Armação aço CA-50, diâmetro de 16,0mm para blocos e baldrames, corte e dobra em obra*</t>
  </si>
  <si>
    <t xml:space="preserve">02.002.002.007 </t>
  </si>
  <si>
    <t>Armação aço CA-50, diâmetro de 20,0mm para blocos e baldrames, corte e dobra em obra*</t>
  </si>
  <si>
    <t xml:space="preserve">02.002.002.008 </t>
  </si>
  <si>
    <t>Armação aço CA-50, diâmetro de 25,0mm para blocos e baldrames, corte e dobra em obra*</t>
  </si>
  <si>
    <t xml:space="preserve">02.002.003 </t>
  </si>
  <si>
    <t xml:space="preserve">02.002.003.001 </t>
  </si>
  <si>
    <t>Concreto usinado bombeável, para blocos e baldrames, fck 45 MPa, slump = 12 +/- 2 B01, incluindo serviço de bombeamento</t>
  </si>
  <si>
    <t xml:space="preserve">02.002.003.002 </t>
  </si>
  <si>
    <t>Concreto usinado bombeável, para blocos e baldrames, fck 45 MPa, slump = 12 +/- 2 B01, com aditivo cristalizante impermeabilizante, incluindo serviço de bombeamento</t>
  </si>
  <si>
    <t xml:space="preserve">02.002.004 </t>
  </si>
  <si>
    <t xml:space="preserve">02.002.004.001 </t>
  </si>
  <si>
    <t>Mão de obra empreitada para execução de infraestrutura - blocos e baldrames*</t>
  </si>
  <si>
    <t xml:space="preserve">02.002.004.002 </t>
  </si>
  <si>
    <t>Arrasamento mecanizado de estacas</t>
  </si>
  <si>
    <t>SUPRAESTRUTURA - TÉRREO</t>
  </si>
  <si>
    <t>Montagem e desmontagem de fôrma de pilares, em chapa de madeira compensada plastificada*</t>
  </si>
  <si>
    <t>Montagem e desmontagem de fôrma de lajes, em chapa de madeira compensada plastificada*</t>
  </si>
  <si>
    <t xml:space="preserve">03.001.001.003 </t>
  </si>
  <si>
    <t>Montagem e desmontagem de fôrma de escadarias, em chapa de madeira compensada plastificada*</t>
  </si>
  <si>
    <t>Armação aço CA-60, diâmetro de 5,0mm para supraestrutura, corte e dobra em obra*</t>
  </si>
  <si>
    <t>Armação aço CA-50, diâmetro de 6,3mm para supraestrutura, corte e dobra em obra*</t>
  </si>
  <si>
    <t>Armação aço CA-50, diâmetro de 8,0mm para supraestrutura, corte e dobra em obra*</t>
  </si>
  <si>
    <t>Armação aço CA-50, diâmetro de 10,0mm para supraestrutura, corte e dobra em obra*</t>
  </si>
  <si>
    <t>Armação aço CA-50, diâmetro de 12,5mm para supraestrutura, corte e dobra em obra*</t>
  </si>
  <si>
    <t>Armação aço CA-50, diâmetro de 16,0mm para supraestrutura, corte e dobra em obra*</t>
  </si>
  <si>
    <t>Armação aço CA-50, diâmetro de 20,0mm para supraestrutura, corte e dobra em obra*</t>
  </si>
  <si>
    <t xml:space="preserve">03.001.003 </t>
  </si>
  <si>
    <t xml:space="preserve">03.001.003.001 </t>
  </si>
  <si>
    <t>Concreto usinado bombeável, para supraestrutura, fck 45MPa, slump = 12 +/- 2 B01, incluindo serviço de bombeamento*</t>
  </si>
  <si>
    <t xml:space="preserve">03.001.004 </t>
  </si>
  <si>
    <t xml:space="preserve">03.001.005 </t>
  </si>
  <si>
    <t xml:space="preserve">03.001.005.001 </t>
  </si>
  <si>
    <t>Mão de obra empreitada para execução de estrutura de concreto armado em supraestrutura</t>
  </si>
  <si>
    <t xml:space="preserve">03.002 </t>
  </si>
  <si>
    <t>SUPRAESTRUTURA - G1</t>
  </si>
  <si>
    <t xml:space="preserve">03.002.001 </t>
  </si>
  <si>
    <t xml:space="preserve">03.002.001.001 </t>
  </si>
  <si>
    <t>Fabricação de fôrma para pilares, em chapa de madeira compensada plastificada, e=18mm*</t>
  </si>
  <si>
    <t xml:space="preserve">03.002.001.002 </t>
  </si>
  <si>
    <t>Fabricação de fôrma para vigas, em chapa de madeira compensada plastificada, e=18mm*</t>
  </si>
  <si>
    <t xml:space="preserve">03.002.001.003 </t>
  </si>
  <si>
    <t>Fabricação de fôrma para lajes, em chapa de madeira compensada plastificada, e=18mm*</t>
  </si>
  <si>
    <t xml:space="preserve">03.002.001.004 </t>
  </si>
  <si>
    <t>Fabricação de fôrma para escadarias, em chapa de madeira compensada plastificada, e=18mm*</t>
  </si>
  <si>
    <t xml:space="preserve">03.002.001.005 </t>
  </si>
  <si>
    <t xml:space="preserve">03.002.001.006 </t>
  </si>
  <si>
    <t>Montagem e desmontagem de fôrma de viga, em chapa de madeira compensada plastificada*</t>
  </si>
  <si>
    <t xml:space="preserve">03.002.001.007 </t>
  </si>
  <si>
    <t xml:space="preserve">03.002.001.008 </t>
  </si>
  <si>
    <t xml:space="preserve">03.002.002 </t>
  </si>
  <si>
    <t xml:space="preserve">03.002.002.001 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</si>
  <si>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</si>
  <si>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</si>
  <si>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</si>
  <si>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</si>
  <si>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</si>
  <si>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03.002.002.007 </t>
  </si>
  <si>
    <t xml:space="preserve">03.002.003 </t>
  </si>
  <si>
    <t xml:space="preserve">03.002.003.001 </t>
  </si>
  <si>
    <t xml:space="preserve">03.002.004 </t>
  </si>
  <si>
    <t xml:space="preserve">03.002.004.001 </t>
  </si>
  <si>
    <t>Locação de escoras metálicas</t>
  </si>
  <si>
    <t xml:space="preserve">03.002.005 </t>
  </si>
  <si>
    <t xml:space="preserve">03.002.005.001 </t>
  </si>
  <si>
    <t xml:space="preserve">03.003 </t>
  </si>
  <si>
    <t>SUPRAESTRUTURA - G2</t>
  </si>
  <si>
    <t xml:space="preserve">03.003.001 </t>
  </si>
  <si>
    <t xml:space="preserve">03.003.001.001 </t>
  </si>
  <si>
    <t xml:space="preserve">03.003.001.002 </t>
  </si>
  <si>
    <t xml:space="preserve">03.003.001.003 </t>
  </si>
  <si>
    <t xml:space="preserve">03.003.001.004 </t>
  </si>
  <si>
    <t xml:space="preserve">03.003.002 </t>
  </si>
  <si>
    <t xml:space="preserve">03.003.002.001 </t>
  </si>
  <si>
    <t xml:space="preserve">03.003.002.002 </t>
  </si>
  <si>
    <t xml:space="preserve">03.003.002.003 </t>
  </si>
  <si>
    <t xml:space="preserve">03.003.002.004 </t>
  </si>
  <si>
    <t xml:space="preserve">03.003.002.005 </t>
  </si>
  <si>
    <t xml:space="preserve">03.003.002.006 </t>
  </si>
  <si>
    <t xml:space="preserve">03.003.002.007 </t>
  </si>
  <si>
    <t xml:space="preserve">03.003.003 </t>
  </si>
  <si>
    <t xml:space="preserve">03.003.003.001 </t>
  </si>
  <si>
    <t xml:space="preserve">03.003.004 </t>
  </si>
  <si>
    <t xml:space="preserve">03.003.004.001 </t>
  </si>
  <si>
    <t xml:space="preserve">03.003.005 </t>
  </si>
  <si>
    <t xml:space="preserve">03.003.005.001 </t>
  </si>
  <si>
    <t xml:space="preserve">03.004 </t>
  </si>
  <si>
    <t>SUPRAESTRUTURA - G3</t>
  </si>
  <si>
    <t xml:space="preserve">03.004.001 </t>
  </si>
  <si>
    <t xml:space="preserve">03.004.001.001 </t>
  </si>
  <si>
    <t xml:space="preserve">03.004.001.002 </t>
  </si>
  <si>
    <t xml:space="preserve">03.004.001.003 </t>
  </si>
  <si>
    <t xml:space="preserve">03.004.001.004 </t>
  </si>
  <si>
    <t xml:space="preserve">03.004.002 </t>
  </si>
  <si>
    <t xml:space="preserve">03.004.002.001 </t>
  </si>
  <si>
    <t xml:space="preserve">03.004.002.002 </t>
  </si>
  <si>
    <t xml:space="preserve">03.004.002.003 </t>
  </si>
  <si>
    <t xml:space="preserve">03.004.002.004 </t>
  </si>
  <si>
    <t xml:space="preserve">03.004.002.005 </t>
  </si>
  <si>
    <t xml:space="preserve">03.004.002.006 </t>
  </si>
  <si>
    <t xml:space="preserve">03.004.002.007 </t>
  </si>
  <si>
    <t xml:space="preserve">03.004.003 </t>
  </si>
  <si>
    <t xml:space="preserve">03.004.003.001 </t>
  </si>
  <si>
    <t xml:space="preserve">03.004.004 </t>
  </si>
  <si>
    <t xml:space="preserve">03.004.004.001 </t>
  </si>
  <si>
    <t xml:space="preserve">03.004.005 </t>
  </si>
  <si>
    <t xml:space="preserve">03.004.005.001 </t>
  </si>
  <si>
    <t xml:space="preserve">03.005 </t>
  </si>
  <si>
    <t>SUPRAESTRUTURA - G4</t>
  </si>
  <si>
    <t xml:space="preserve">03.005.001 </t>
  </si>
  <si>
    <t xml:space="preserve">03.005.001.001 </t>
  </si>
  <si>
    <t xml:space="preserve">03.005.001.002 </t>
  </si>
  <si>
    <t xml:space="preserve">03.005.001.003 </t>
  </si>
  <si>
    <t xml:space="preserve">03.005.001.004 </t>
  </si>
  <si>
    <t xml:space="preserve">03.005.002 </t>
  </si>
  <si>
    <t xml:space="preserve">03.005.002.001 </t>
  </si>
  <si>
    <t xml:space="preserve">03.005.002.002 </t>
  </si>
  <si>
    <t xml:space="preserve">03.005.002.003 </t>
  </si>
  <si>
    <t xml:space="preserve">03.005.002.004 </t>
  </si>
  <si>
    <t xml:space="preserve">03.005.002.005 </t>
  </si>
  <si>
    <t xml:space="preserve">03.005.002.006 </t>
  </si>
  <si>
    <t xml:space="preserve">03.005.002.007 </t>
  </si>
  <si>
    <t xml:space="preserve">03.005.003 </t>
  </si>
  <si>
    <t xml:space="preserve">03.005.003.001 </t>
  </si>
  <si>
    <t xml:space="preserve">03.005.004 </t>
  </si>
  <si>
    <t xml:space="preserve">03.005.004.001 </t>
  </si>
  <si>
    <t xml:space="preserve">03.005.005 </t>
  </si>
  <si>
    <t xml:space="preserve">03.005.005.001 </t>
  </si>
  <si>
    <t xml:space="preserve">03.006 </t>
  </si>
  <si>
    <t>SUPRAESTRUTURA - LAZER</t>
  </si>
  <si>
    <t xml:space="preserve">03.006.001 </t>
  </si>
  <si>
    <t xml:space="preserve">03.006.001.001 </t>
  </si>
  <si>
    <t xml:space="preserve">03.006.001.002 </t>
  </si>
  <si>
    <t xml:space="preserve">03.006.001.003 </t>
  </si>
  <si>
    <t xml:space="preserve">03.006.001.004 </t>
  </si>
  <si>
    <t xml:space="preserve">03.006.002 </t>
  </si>
  <si>
    <t xml:space="preserve">03.006.002.001 </t>
  </si>
  <si>
    <t xml:space="preserve">03.006.002.002 </t>
  </si>
  <si>
    <t xml:space="preserve">03.006.002.003 </t>
  </si>
  <si>
    <t xml:space="preserve">03.006.002.004 </t>
  </si>
  <si>
    <t xml:space="preserve">03.006.002.005 </t>
  </si>
  <si>
    <t xml:space="preserve">03.006.002.006 </t>
  </si>
  <si>
    <t xml:space="preserve">03.006.002.007 </t>
  </si>
  <si>
    <t xml:space="preserve">03.006.002.008 </t>
  </si>
  <si>
    <t>Armação aço CA-50, diâmetro de 25,0mm para supraestrutura, corte e dobra em obra*</t>
  </si>
  <si>
    <t xml:space="preserve">03.006.003 </t>
  </si>
  <si>
    <t xml:space="preserve">03.006.003.001 </t>
  </si>
  <si>
    <t xml:space="preserve">03.006.003.002 </t>
  </si>
  <si>
    <t>Concreto usinado bombeável, para supraestrutura, fck 45MPa, slump = 12 +/- 2 B01, com aditivo cristalizante impermeabilizante, incluindo serviço de bombeamento</t>
  </si>
  <si>
    <t xml:space="preserve">03.006.004 </t>
  </si>
  <si>
    <t xml:space="preserve">03.006.004.001 </t>
  </si>
  <si>
    <t xml:space="preserve">03.006.005 </t>
  </si>
  <si>
    <t xml:space="preserve">03.006.005.001 </t>
  </si>
  <si>
    <t xml:space="preserve">03.007 </t>
  </si>
  <si>
    <t>SUPRAESTRUTURA - TIPO (x22)</t>
  </si>
  <si>
    <t xml:space="preserve">03.007.001 </t>
  </si>
  <si>
    <t xml:space="preserve">03.007.001.001 </t>
  </si>
  <si>
    <t xml:space="preserve">03.007.001.002 </t>
  </si>
  <si>
    <t xml:space="preserve">03.007.001.003 </t>
  </si>
  <si>
    <t xml:space="preserve">03.007.001.004 </t>
  </si>
  <si>
    <t xml:space="preserve">03.007.001.005 </t>
  </si>
  <si>
    <t xml:space="preserve">03.007.001.006 </t>
  </si>
  <si>
    <t xml:space="preserve">03.007.001.007 </t>
  </si>
  <si>
    <t xml:space="preserve">03.007.001.008 </t>
  </si>
  <si>
    <t xml:space="preserve">03.007.002 </t>
  </si>
  <si>
    <t xml:space="preserve">03.007.002.001 </t>
  </si>
  <si>
    <t xml:space="preserve">03.007.002.002 </t>
  </si>
  <si>
    <t xml:space="preserve">03.007.002.003 </t>
  </si>
  <si>
    <t xml:space="preserve">03.007.002.004 </t>
  </si>
  <si>
    <t xml:space="preserve">03.007.002.005 </t>
  </si>
  <si>
    <t xml:space="preserve">03.007.002.006 </t>
  </si>
  <si>
    <t xml:space="preserve">03.007.002.007 </t>
  </si>
  <si>
    <t xml:space="preserve">03.007.003 </t>
  </si>
  <si>
    <t xml:space="preserve">03.007.003.001 </t>
  </si>
  <si>
    <t xml:space="preserve">03.007.004 </t>
  </si>
  <si>
    <t xml:space="preserve">03.007.004.001 </t>
  </si>
  <si>
    <t xml:space="preserve">03.007.005 </t>
  </si>
  <si>
    <t xml:space="preserve">03.007.005.001 </t>
  </si>
  <si>
    <t xml:space="preserve">03.008 </t>
  </si>
  <si>
    <t>SUPRAESTRUTURA - ÁTICO</t>
  </si>
  <si>
    <t xml:space="preserve">03.008.001 </t>
  </si>
  <si>
    <t xml:space="preserve">03.008.001.001 </t>
  </si>
  <si>
    <t xml:space="preserve">03.008.001.002 </t>
  </si>
  <si>
    <t xml:space="preserve">03.008.001.003 </t>
  </si>
  <si>
    <t xml:space="preserve">03.008.001.004 </t>
  </si>
  <si>
    <t xml:space="preserve">03.008.002 </t>
  </si>
  <si>
    <t xml:space="preserve">03.008.002.001 </t>
  </si>
  <si>
    <t xml:space="preserve">03.008.002.002 </t>
  </si>
  <si>
    <t xml:space="preserve">03.008.002.003 </t>
  </si>
  <si>
    <t xml:space="preserve">03.008.002.004 </t>
  </si>
  <si>
    <t xml:space="preserve">03.008.002.005 </t>
  </si>
  <si>
    <t xml:space="preserve">03.008.002.006 </t>
  </si>
  <si>
    <t xml:space="preserve">03.008.002.007 </t>
  </si>
  <si>
    <t xml:space="preserve">03.008.003 </t>
  </si>
  <si>
    <t xml:space="preserve">03.008.003.001 </t>
  </si>
  <si>
    <t xml:space="preserve">03.008.003.002 </t>
  </si>
  <si>
    <t xml:space="preserve">03.008.004 </t>
  </si>
  <si>
    <t xml:space="preserve">03.008.004.001 </t>
  </si>
  <si>
    <t xml:space="preserve">03.008.005 </t>
  </si>
  <si>
    <t xml:space="preserve">03.008.005.001 </t>
  </si>
  <si>
    <t xml:space="preserve">03.009 </t>
  </si>
  <si>
    <t>SUPRAESTRUTURA - CASA DE MÁQUINAS /TELHADO /RESERVATÓRIO</t>
  </si>
  <si>
    <t xml:space="preserve">03.009.001 </t>
  </si>
  <si>
    <t xml:space="preserve">03.009.001.001 </t>
  </si>
  <si>
    <t xml:space="preserve">03.009.001.002 </t>
  </si>
  <si>
    <t xml:space="preserve">03.009.001.003 </t>
  </si>
  <si>
    <t xml:space="preserve">03.009.002 </t>
  </si>
  <si>
    <t xml:space="preserve">03.009.002.001 </t>
  </si>
  <si>
    <t xml:space="preserve">03.009.002.002 </t>
  </si>
  <si>
    <t xml:space="preserve">03.009.002.003 </t>
  </si>
  <si>
    <t xml:space="preserve">03.009.002.004 </t>
  </si>
  <si>
    <t xml:space="preserve">03.009.002.005 </t>
  </si>
  <si>
    <t xml:space="preserve">03.009.002.006 </t>
  </si>
  <si>
    <t xml:space="preserve">03.009.002.007 </t>
  </si>
  <si>
    <t xml:space="preserve">03.009.003 </t>
  </si>
  <si>
    <t xml:space="preserve">03.009.003.001 </t>
  </si>
  <si>
    <t xml:space="preserve">03.009.003.002 </t>
  </si>
  <si>
    <t xml:space="preserve">03.009.004 </t>
  </si>
  <si>
    <t xml:space="preserve">03.009.004.001 </t>
  </si>
  <si>
    <t xml:space="preserve">03.009.005 </t>
  </si>
  <si>
    <t xml:space="preserve">03.009.005.001 </t>
  </si>
  <si>
    <t xml:space="preserve">04 </t>
  </si>
  <si>
    <t>ALVENARIA, VEDAÇÕES E DIVISÓRIAS</t>
  </si>
  <si>
    <t xml:space="preserve">04.001 </t>
  </si>
  <si>
    <t>ALVENARIA, VEDAÇÕES E DIVISÓRIAS - TÉRREO</t>
  </si>
  <si>
    <t xml:space="preserve">04.001.001 </t>
  </si>
  <si>
    <t>Alvenaria de Vedação com Blocos Cerâmicos</t>
  </si>
  <si>
    <t xml:space="preserve">04.001.001.001 </t>
  </si>
  <si>
    <t>Alvenaria de vedação de blocos cerâmicos furados na horizontal de 14x19x39cm (espessura média das juntas horizontais 15mm) com argamassa industrializada de assentamento, aplicada com colher de pedreiro*</t>
  </si>
  <si>
    <t xml:space="preserve">04.001.002 </t>
  </si>
  <si>
    <t>Alvenaria de Vedação com Blocos de Concreto</t>
  </si>
  <si>
    <t xml:space="preserve">04.001.002.001 </t>
  </si>
  <si>
    <t>Alvenaria de vedação de bloco de concreto celular autoclavado 12,5x30x60cm (espessura média das juntas horizontais 15mm) com argamassa estabilizada para assentamento, aplicada com colher de pedreiro</t>
  </si>
  <si>
    <t xml:space="preserve">04.001.003 </t>
  </si>
  <si>
    <t>Gesso Acartonado</t>
  </si>
  <si>
    <t xml:space="preserve">04.001.003.001 </t>
  </si>
  <si>
    <t>Parede drywall 90mm, com duas faces simples e guia simples - material e mão de obra*</t>
  </si>
  <si>
    <t xml:space="preserve">04.001.004 </t>
  </si>
  <si>
    <t>Serviços Complementares</t>
  </si>
  <si>
    <t xml:space="preserve">04.001.004.001 </t>
  </si>
  <si>
    <t>Tela soldada para ligação alvenaria/estrutura-para blocos de 11 a 14cm*</t>
  </si>
  <si>
    <t xml:space="preserve">04.001.004.002 </t>
  </si>
  <si>
    <t>Encunhamento de alvenaria de vedação com argamassa expansiva*</t>
  </si>
  <si>
    <t xml:space="preserve">04.001.004.003 </t>
  </si>
  <si>
    <t>Verga/contraverga de concreto moldada in-loco</t>
  </si>
  <si>
    <t xml:space="preserve">04.001.005 </t>
  </si>
  <si>
    <t xml:space="preserve">04.001.005.001 </t>
  </si>
  <si>
    <t>Mão de obra empreitada vedações internas e externas - assentamento blocos de concreto celular*</t>
  </si>
  <si>
    <t xml:space="preserve">04.001.005.002 </t>
  </si>
  <si>
    <t>Mão de obra empreitada vedações internas e externas - assentamento blocos cerâmicos*</t>
  </si>
  <si>
    <t xml:space="preserve">04.002 </t>
  </si>
  <si>
    <t>ALVENARIA, VEDAÇÕES E DIVISÓRIAS - G1</t>
  </si>
  <si>
    <t xml:space="preserve">04.002.001 </t>
  </si>
  <si>
    <t xml:space="preserve">04.002.001.001 </t>
  </si>
  <si>
    <t xml:space="preserve">04.002.002 </t>
  </si>
  <si>
    <t xml:space="preserve">04.002.002.001 </t>
  </si>
  <si>
    <t xml:space="preserve">04.002.003 </t>
  </si>
  <si>
    <t xml:space="preserve">04.002.004 </t>
  </si>
  <si>
    <t xml:space="preserve">04.002.004.001 </t>
  </si>
  <si>
    <t xml:space="preserve">04.002.004.002 </t>
  </si>
  <si>
    <t xml:space="preserve">04.002.004.003 </t>
  </si>
  <si>
    <t xml:space="preserve">04.002.005 </t>
  </si>
  <si>
    <t xml:space="preserve">04.002.005.001 </t>
  </si>
  <si>
    <t xml:space="preserve">04.002.005.002 </t>
  </si>
  <si>
    <t xml:space="preserve">04.003 </t>
  </si>
  <si>
    <t>ALVENARIA, VEDAÇÕES E DIVISÓRIAS - G2</t>
  </si>
  <si>
    <t xml:space="preserve">04.003.001 </t>
  </si>
  <si>
    <t xml:space="preserve">04.003.001.001 </t>
  </si>
  <si>
    <t xml:space="preserve">04.003.002 </t>
  </si>
  <si>
    <t xml:space="preserve">04.003.002.001 </t>
  </si>
  <si>
    <t xml:space="preserve">04.003.003 </t>
  </si>
  <si>
    <t xml:space="preserve">04.003.003.001 </t>
  </si>
  <si>
    <t xml:space="preserve">04.003.003.002 </t>
  </si>
  <si>
    <t xml:space="preserve">04.003.003.003 </t>
  </si>
  <si>
    <t xml:space="preserve">04.003.004 </t>
  </si>
  <si>
    <t xml:space="preserve">04.003.004.001 </t>
  </si>
  <si>
    <t xml:space="preserve">04.003.004.002 </t>
  </si>
  <si>
    <t xml:space="preserve">04.004 </t>
  </si>
  <si>
    <t>ALVENARIA, VEDAÇÕES E DIVISÓRIAS - G3</t>
  </si>
  <si>
    <t xml:space="preserve">04.004.001 </t>
  </si>
  <si>
    <t xml:space="preserve">04.004.001.001 </t>
  </si>
  <si>
    <t xml:space="preserve">04.004.002 </t>
  </si>
  <si>
    <t xml:space="preserve">04.004.002.001 </t>
  </si>
  <si>
    <t xml:space="preserve">04.004.003 </t>
  </si>
  <si>
    <t xml:space="preserve">04.004.003.001 </t>
  </si>
  <si>
    <t xml:space="preserve">04.004.003.002 </t>
  </si>
  <si>
    <t xml:space="preserve">04.004.003.003 </t>
  </si>
  <si>
    <t xml:space="preserve">04.004.004 </t>
  </si>
  <si>
    <t xml:space="preserve">04.004.004.001 </t>
  </si>
  <si>
    <t xml:space="preserve">04.004.004.002 </t>
  </si>
  <si>
    <t xml:space="preserve">04.005 </t>
  </si>
  <si>
    <t>ALVENARIA, VEDAÇÕES E DIVISÓRIAS - G4</t>
  </si>
  <si>
    <t xml:space="preserve">04.005.001 </t>
  </si>
  <si>
    <t xml:space="preserve">04.005.001.001 </t>
  </si>
  <si>
    <t xml:space="preserve">04.005.002 </t>
  </si>
  <si>
    <t xml:space="preserve">04.005.002.001 </t>
  </si>
  <si>
    <t xml:space="preserve">04.005.003 </t>
  </si>
  <si>
    <t xml:space="preserve">04.005.003.001 </t>
  </si>
  <si>
    <t xml:space="preserve">04.005.003.002 </t>
  </si>
  <si>
    <t xml:space="preserve">04.005.003.003 </t>
  </si>
  <si>
    <t xml:space="preserve">04.005.004 </t>
  </si>
  <si>
    <t xml:space="preserve">04.005.004.001 </t>
  </si>
  <si>
    <t xml:space="preserve">04.005.004.002 </t>
  </si>
  <si>
    <t xml:space="preserve">04.006 </t>
  </si>
  <si>
    <t>ALVENARIA, VEDAÇÕES E DIVISÓRIAS - LAZER</t>
  </si>
  <si>
    <t xml:space="preserve">04.006.001 </t>
  </si>
  <si>
    <t xml:space="preserve">04.006.001.001 </t>
  </si>
  <si>
    <t xml:space="preserve">04.006.002 </t>
  </si>
  <si>
    <t xml:space="preserve">04.006.002.001 </t>
  </si>
  <si>
    <t xml:space="preserve">04.006.003 </t>
  </si>
  <si>
    <t xml:space="preserve">04.006.004 </t>
  </si>
  <si>
    <t xml:space="preserve">04.006.004.001 </t>
  </si>
  <si>
    <t xml:space="preserve">04.006.005 </t>
  </si>
  <si>
    <t xml:space="preserve">04.006.005.001 </t>
  </si>
  <si>
    <t xml:space="preserve">04.006.005.002 </t>
  </si>
  <si>
    <t xml:space="preserve">04.006.005.003 </t>
  </si>
  <si>
    <t xml:space="preserve">04.006.006 </t>
  </si>
  <si>
    <t xml:space="preserve">04.006.006.001 </t>
  </si>
  <si>
    <t xml:space="preserve">04.006.006.002 </t>
  </si>
  <si>
    <t xml:space="preserve">04.007 </t>
  </si>
  <si>
    <t>ALVENARIA, VEDAÇÕES E DIVISÓRIAS - TIPO (x22)</t>
  </si>
  <si>
    <t xml:space="preserve">04.007.001 </t>
  </si>
  <si>
    <t xml:space="preserve">04.007.001.001 </t>
  </si>
  <si>
    <t>Alvenaria de vedação de blocos cerâmicos furados na horizontal de 11x19x39cm (espessura média das juntas horizontais 15mm) com argamassa estabilizada para assentamento, aplicada com colher de pedreiro*</t>
  </si>
  <si>
    <t xml:space="preserve">04.007.001.002 </t>
  </si>
  <si>
    <t xml:space="preserve">04.007.002 </t>
  </si>
  <si>
    <t xml:space="preserve">04.007.002.001 </t>
  </si>
  <si>
    <t>Alvenaria de vedação de bloco de concreto celular autoclavado 10x30x60cm (espessura média das juntas horizontais 15mm) com argamassa estabilizada para assentamento, aplicada com colher de pedreiro</t>
  </si>
  <si>
    <t xml:space="preserve">04.007.002.002 </t>
  </si>
  <si>
    <t xml:space="preserve">04.007.003 </t>
  </si>
  <si>
    <t xml:space="preserve">04.007.004 </t>
  </si>
  <si>
    <t xml:space="preserve">04.007.004.001 </t>
  </si>
  <si>
    <t xml:space="preserve">04.007.005 </t>
  </si>
  <si>
    <t xml:space="preserve">04.007.005.001 </t>
  </si>
  <si>
    <t xml:space="preserve">04.007.005.002 </t>
  </si>
  <si>
    <t xml:space="preserve">04.007.005.003 </t>
  </si>
  <si>
    <t xml:space="preserve">04.007.006 </t>
  </si>
  <si>
    <t xml:space="preserve">04.007.006.001 </t>
  </si>
  <si>
    <t xml:space="preserve">04.007.006.002 </t>
  </si>
  <si>
    <t xml:space="preserve">04.008 </t>
  </si>
  <si>
    <t>ALVENARIA, VEDAÇÕES E DIVISÓRIAS - ÁTICO</t>
  </si>
  <si>
    <t xml:space="preserve">04.008.001 </t>
  </si>
  <si>
    <t xml:space="preserve">04.008.001.001 </t>
  </si>
  <si>
    <t xml:space="preserve">04.008.002 </t>
  </si>
  <si>
    <t xml:space="preserve">04.008.002.001 </t>
  </si>
  <si>
    <t xml:space="preserve">04.008.003 </t>
  </si>
  <si>
    <t xml:space="preserve">04.008.004 </t>
  </si>
  <si>
    <t xml:space="preserve">04.008.004.001 </t>
  </si>
  <si>
    <t xml:space="preserve">04.008.005 </t>
  </si>
  <si>
    <t xml:space="preserve">04.008.005.001 </t>
  </si>
  <si>
    <t xml:space="preserve">04.008.005.002 </t>
  </si>
  <si>
    <t xml:space="preserve">04.008.005.003 </t>
  </si>
  <si>
    <t xml:space="preserve">04.008.006 </t>
  </si>
  <si>
    <t xml:space="preserve">04.008.006.001 </t>
  </si>
  <si>
    <t xml:space="preserve">04.008.006.002 </t>
  </si>
  <si>
    <t xml:space="preserve">04.009 </t>
  </si>
  <si>
    <t>ALVENARIA, VEDAÇÕES E DIVISÓRIAS - CASA DE MÁQUINAS /TELHADO /RESERVATÓRIO</t>
  </si>
  <si>
    <t xml:space="preserve">04.009.001 </t>
  </si>
  <si>
    <t xml:space="preserve">04.009.001.001 </t>
  </si>
  <si>
    <t xml:space="preserve">04.009.002 </t>
  </si>
  <si>
    <t xml:space="preserve">04.009.002.001 </t>
  </si>
  <si>
    <t xml:space="preserve">04.009.003 </t>
  </si>
  <si>
    <t xml:space="preserve">04.009.004 </t>
  </si>
  <si>
    <t xml:space="preserve">04.009.005 </t>
  </si>
  <si>
    <t xml:space="preserve">04.009.005.001 </t>
  </si>
  <si>
    <t xml:space="preserve">04.009.005.002 </t>
  </si>
  <si>
    <t xml:space="preserve">04.009.005.003 </t>
  </si>
  <si>
    <t xml:space="preserve">04.009.006 </t>
  </si>
  <si>
    <t xml:space="preserve">04.009.006.001 </t>
  </si>
  <si>
    <t xml:space="preserve">04.009.006.002 </t>
  </si>
  <si>
    <t xml:space="preserve">05 </t>
  </si>
  <si>
    <t xml:space="preserve">05.001 </t>
  </si>
  <si>
    <t>SISTEMAS E INSTALAÇÕES ELÉTRICAS - TÉRREO</t>
  </si>
  <si>
    <t xml:space="preserve">05.001.001 </t>
  </si>
  <si>
    <t>Entrada de Energia</t>
  </si>
  <si>
    <t xml:space="preserve">05.001.001.001 </t>
  </si>
  <si>
    <t xml:space="preserve">05.001.002 </t>
  </si>
  <si>
    <t>Quadros Elétricos e Disjuntores</t>
  </si>
  <si>
    <t xml:space="preserve">05.001.002.001 </t>
  </si>
  <si>
    <t>Quadros elétricos e disjuntores - Térreo</t>
  </si>
  <si>
    <t xml:space="preserve">05.001.003 </t>
  </si>
  <si>
    <t>Eletrodutos e Eletrocalhas</t>
  </si>
  <si>
    <t xml:space="preserve">05.001.003.001 </t>
  </si>
  <si>
    <t>Eletrodutos e eletrocalhas - Térreo</t>
  </si>
  <si>
    <t xml:space="preserve">05.001.004 </t>
  </si>
  <si>
    <t>Fios e Cabos Elétricos</t>
  </si>
  <si>
    <t xml:space="preserve">05.001.004.001 </t>
  </si>
  <si>
    <t>Fios e cabos elétricos- Térreo</t>
  </si>
  <si>
    <t xml:space="preserve">05.001.005 </t>
  </si>
  <si>
    <t>Pontos de Tomadas e Interruptores</t>
  </si>
  <si>
    <t xml:space="preserve">05.001.005.001 </t>
  </si>
  <si>
    <t>Pontos de tomadas e interruptores - Térreo</t>
  </si>
  <si>
    <t xml:space="preserve">05.001.006 </t>
  </si>
  <si>
    <t>Luminárias, Lâmpadas e Acessórios</t>
  </si>
  <si>
    <t xml:space="preserve">05.001.006.001 </t>
  </si>
  <si>
    <t>Luminárias, lâmpadas e acessórios- Térreo</t>
  </si>
  <si>
    <t xml:space="preserve">05.001.007 </t>
  </si>
  <si>
    <t xml:space="preserve">05.001.007.001 </t>
  </si>
  <si>
    <t>Mão de obra empreitada para execução de instalações elétricas</t>
  </si>
  <si>
    <t xml:space="preserve">05.002 </t>
  </si>
  <si>
    <t>SISTEMAS E INSTALAÇÕES ELÉTRICAS - G1</t>
  </si>
  <si>
    <t xml:space="preserve">05.002.001 </t>
  </si>
  <si>
    <t xml:space="preserve">05.002.001.001 </t>
  </si>
  <si>
    <t>Quadros elétricos e disjuntores - G1</t>
  </si>
  <si>
    <t xml:space="preserve">05.002.002 </t>
  </si>
  <si>
    <t xml:space="preserve">05.002.002.001 </t>
  </si>
  <si>
    <t>Eletrodutos e eletrocalhas - G1</t>
  </si>
  <si>
    <t xml:space="preserve">05.002.003 </t>
  </si>
  <si>
    <t xml:space="preserve">05.002.003.001 </t>
  </si>
  <si>
    <t>Fios e cabos elétricos -  G1</t>
  </si>
  <si>
    <t xml:space="preserve">05.002.004 </t>
  </si>
  <si>
    <t xml:space="preserve">05.002.004.001 </t>
  </si>
  <si>
    <t>Pontos de tomadas e interruptores - G1</t>
  </si>
  <si>
    <t xml:space="preserve">05.002.005 </t>
  </si>
  <si>
    <t xml:space="preserve">05.002.005.001 </t>
  </si>
  <si>
    <t>Luminárias, lâmpadas e acessórios - G1</t>
  </si>
  <si>
    <t xml:space="preserve">05.002.006 </t>
  </si>
  <si>
    <t xml:space="preserve">05.002.006.001 </t>
  </si>
  <si>
    <t xml:space="preserve">05.003 </t>
  </si>
  <si>
    <t>SISTEMAS E INSTALAÇÕES ELÉTRICAS - G2</t>
  </si>
  <si>
    <t xml:space="preserve">05.003.001 </t>
  </si>
  <si>
    <t xml:space="preserve">05.003.001.001 </t>
  </si>
  <si>
    <t>Quadros elétricos e disjuntores - G2</t>
  </si>
  <si>
    <t xml:space="preserve">05.003.002 </t>
  </si>
  <si>
    <t xml:space="preserve">05.003.002.001 </t>
  </si>
  <si>
    <t>Eletrodutos e eletrocalhas - G2</t>
  </si>
  <si>
    <t xml:space="preserve">05.003.003 </t>
  </si>
  <si>
    <t xml:space="preserve">05.003.003.001 </t>
  </si>
  <si>
    <t>Fios e cabos elétricos - G2</t>
  </si>
  <si>
    <t xml:space="preserve">05.003.004 </t>
  </si>
  <si>
    <t xml:space="preserve">05.003.004.001 </t>
  </si>
  <si>
    <t>Pontos de tomadas e interruptores - G2</t>
  </si>
  <si>
    <t xml:space="preserve">05.003.005 </t>
  </si>
  <si>
    <t xml:space="preserve">05.003.005.001 </t>
  </si>
  <si>
    <t>Luminárias, lâmpadas e acessórios - G2</t>
  </si>
  <si>
    <t xml:space="preserve">05.003.006 </t>
  </si>
  <si>
    <t xml:space="preserve">05.003.006.001 </t>
  </si>
  <si>
    <t xml:space="preserve">05.004 </t>
  </si>
  <si>
    <t>SISTEMAS E INSTALAÇÕES ELÉTRICAS - G3</t>
  </si>
  <si>
    <t xml:space="preserve">05.004.001 </t>
  </si>
  <si>
    <t xml:space="preserve">05.004.001.001 </t>
  </si>
  <si>
    <t>Quadros elétricos e disjuntores - G3</t>
  </si>
  <si>
    <t xml:space="preserve">05.004.002 </t>
  </si>
  <si>
    <t xml:space="preserve">05.004.002.001 </t>
  </si>
  <si>
    <t>Eletrodutos e eletrocalhas - G3</t>
  </si>
  <si>
    <t xml:space="preserve">05.004.003 </t>
  </si>
  <si>
    <t xml:space="preserve">05.004.003.001 </t>
  </si>
  <si>
    <t>Fios e cabos elétricos - G3</t>
  </si>
  <si>
    <t xml:space="preserve">05.004.004 </t>
  </si>
  <si>
    <t xml:space="preserve">05.004.004.001 </t>
  </si>
  <si>
    <t>Pontos de tomadas e interruptores - G3</t>
  </si>
  <si>
    <t xml:space="preserve">05.004.005 </t>
  </si>
  <si>
    <t xml:space="preserve">05.004.005.001 </t>
  </si>
  <si>
    <t>Luminárias, lâmpadas e acessórios - G3</t>
  </si>
  <si>
    <t xml:space="preserve">05.004.006 </t>
  </si>
  <si>
    <t xml:space="preserve">05.004.006.001 </t>
  </si>
  <si>
    <t xml:space="preserve">05.005 </t>
  </si>
  <si>
    <t>SISTEMAS E INSTALAÇÕES ELÉTRICAS - G4</t>
  </si>
  <si>
    <t xml:space="preserve">05.005.001 </t>
  </si>
  <si>
    <t xml:space="preserve">05.005.001.001 </t>
  </si>
  <si>
    <t>Quadros elétricos e disjuntores - G4</t>
  </si>
  <si>
    <t xml:space="preserve">05.005.002 </t>
  </si>
  <si>
    <t xml:space="preserve">05.005.002.001 </t>
  </si>
  <si>
    <t>Eletrodutos e eletrocalhas - G4</t>
  </si>
  <si>
    <t xml:space="preserve">05.005.003 </t>
  </si>
  <si>
    <t xml:space="preserve">05.005.003.001 </t>
  </si>
  <si>
    <t>Fios e cabos elétricos - G4</t>
  </si>
  <si>
    <t xml:space="preserve">05.005.004 </t>
  </si>
  <si>
    <t xml:space="preserve">05.005.004.001 </t>
  </si>
  <si>
    <t>Pontos de tomadas e interruptores - G4</t>
  </si>
  <si>
    <t xml:space="preserve">05.005.005 </t>
  </si>
  <si>
    <t xml:space="preserve">05.005.005.001 </t>
  </si>
  <si>
    <t>Luminárias, lâmpadas e acessórios - G4</t>
  </si>
  <si>
    <t xml:space="preserve">05.005.006 </t>
  </si>
  <si>
    <t xml:space="preserve">05.005.006.001 </t>
  </si>
  <si>
    <t xml:space="preserve">05.006 </t>
  </si>
  <si>
    <t>SISTEMAS E INSTALAÇÕES ELÉTRICAS - LAZER</t>
  </si>
  <si>
    <t xml:space="preserve">05.006.001 </t>
  </si>
  <si>
    <t xml:space="preserve">05.006.001.001 </t>
  </si>
  <si>
    <t>Quadros elétricos e disjuntores - Lazer</t>
  </si>
  <si>
    <t xml:space="preserve">05.006.002 </t>
  </si>
  <si>
    <t xml:space="preserve">05.006.002.001 </t>
  </si>
  <si>
    <t>Eletrodutos e eletrocalhas - Lazer</t>
  </si>
  <si>
    <t xml:space="preserve">05.006.003 </t>
  </si>
  <si>
    <t xml:space="preserve">05.006.003.001 </t>
  </si>
  <si>
    <t>Fios e cabos elétricos - Lazer</t>
  </si>
  <si>
    <t xml:space="preserve">05.006.004 </t>
  </si>
  <si>
    <t xml:space="preserve">05.006.004.001 </t>
  </si>
  <si>
    <t>Pontos de tomadas e interruptores - Lazer</t>
  </si>
  <si>
    <t xml:space="preserve">05.006.005 </t>
  </si>
  <si>
    <t xml:space="preserve">05.006.005.001 </t>
  </si>
  <si>
    <t>Luminárias, lâmpadas e acessórios - Lazer</t>
  </si>
  <si>
    <t xml:space="preserve">05.006.006 </t>
  </si>
  <si>
    <t xml:space="preserve">05.006.006.001 </t>
  </si>
  <si>
    <t xml:space="preserve">05.007 </t>
  </si>
  <si>
    <t>SISTEMAS E INSTALAÇÕES ELÉTRICAS - TIPO (x22)</t>
  </si>
  <si>
    <t xml:space="preserve">05.007.001 </t>
  </si>
  <si>
    <t xml:space="preserve">05.007.001.001 </t>
  </si>
  <si>
    <t>Quadros elétricos e disjuntores - Tipo (x22)</t>
  </si>
  <si>
    <t xml:space="preserve">05.007.002 </t>
  </si>
  <si>
    <t xml:space="preserve">05.007.002.001 </t>
  </si>
  <si>
    <t>Eletrodutos e eletrocalhas - Tipo (x22)</t>
  </si>
  <si>
    <t xml:space="preserve">05.007.003 </t>
  </si>
  <si>
    <t xml:space="preserve">05.007.003.001 </t>
  </si>
  <si>
    <t>Fios e cabos elétricos - Tipo (x22)</t>
  </si>
  <si>
    <t xml:space="preserve">05.007.004 </t>
  </si>
  <si>
    <t xml:space="preserve">05.007.004.001 </t>
  </si>
  <si>
    <t>Pontos de tomadas e interruptores - Tipo (x22)</t>
  </si>
  <si>
    <t xml:space="preserve">05.007.005 </t>
  </si>
  <si>
    <t xml:space="preserve">05.007.005.001 </t>
  </si>
  <si>
    <t>Luminárias, lâmpadas e acessórios - Tipo (x22)</t>
  </si>
  <si>
    <t xml:space="preserve">05.007.006 </t>
  </si>
  <si>
    <t xml:space="preserve">05.007.006.001 </t>
  </si>
  <si>
    <t xml:space="preserve">05.008 </t>
  </si>
  <si>
    <t>SISTEMAS E INSTALAÇÕES ELÉTRICAS - ÁTICO</t>
  </si>
  <si>
    <t xml:space="preserve">05.008.001 </t>
  </si>
  <si>
    <t xml:space="preserve">05.008.001.001 </t>
  </si>
  <si>
    <t>Quadros elétricos e disjuntores - Ático</t>
  </si>
  <si>
    <t xml:space="preserve">05.008.002 </t>
  </si>
  <si>
    <t xml:space="preserve">05.008.002.001 </t>
  </si>
  <si>
    <t>Eletrodutos e eletrocalhas - Ático</t>
  </si>
  <si>
    <t xml:space="preserve">05.008.003 </t>
  </si>
  <si>
    <t xml:space="preserve">05.008.003.001 </t>
  </si>
  <si>
    <t>Fios e cabos elétricos - Ático</t>
  </si>
  <si>
    <t xml:space="preserve">05.008.004 </t>
  </si>
  <si>
    <t xml:space="preserve">05.008.004.001 </t>
  </si>
  <si>
    <t>Pontos de tomadas e interruptores - Ático</t>
  </si>
  <si>
    <t xml:space="preserve">05.008.005 </t>
  </si>
  <si>
    <t xml:space="preserve">05.008.005.001 </t>
  </si>
  <si>
    <t>Luminárias, lâmpadas e acessórios - Ático</t>
  </si>
  <si>
    <t xml:space="preserve">05.008.006 </t>
  </si>
  <si>
    <t xml:space="preserve">05.008.006.001 </t>
  </si>
  <si>
    <t xml:space="preserve">05.009 </t>
  </si>
  <si>
    <t>SISTEMAS E INSTALAÇÕES ELÉTRICAS - CASA DE MÁQUINAS /TELHADO /RESERVATÓRIO</t>
  </si>
  <si>
    <t xml:space="preserve">05.009.001 </t>
  </si>
  <si>
    <t xml:space="preserve">05.009.001.001 </t>
  </si>
  <si>
    <t xml:space="preserve">Quadros elétricos e disjuntores - Casa de máquinas /telhado /reservatório </t>
  </si>
  <si>
    <t xml:space="preserve">05.009.002 </t>
  </si>
  <si>
    <t xml:space="preserve">05.009.002.001 </t>
  </si>
  <si>
    <t xml:space="preserve">Eletrodutos e eletrocalhas - Casa de máquinas /telhado /reservatório </t>
  </si>
  <si>
    <t xml:space="preserve">05.009.003 </t>
  </si>
  <si>
    <t xml:space="preserve">05.009.003.001 </t>
  </si>
  <si>
    <t xml:space="preserve">Fios e cabos elétricos - Casa de máquinas /telhado /reservatório </t>
  </si>
  <si>
    <t xml:space="preserve">05.009.004 </t>
  </si>
  <si>
    <t xml:space="preserve">05.009.004.001 </t>
  </si>
  <si>
    <t xml:space="preserve">Pontos de tomadas e interruptores - Casa de máquinas /telhado /reservatório </t>
  </si>
  <si>
    <t xml:space="preserve">05.009.005 </t>
  </si>
  <si>
    <t xml:space="preserve">05.009.005.001 </t>
  </si>
  <si>
    <t xml:space="preserve">Luminárias, lâmpadas e acessórios - Casa de máquinas /telhado /reservatório </t>
  </si>
  <si>
    <t xml:space="preserve">05.009.006 </t>
  </si>
  <si>
    <t xml:space="preserve">05.009.006.001 </t>
  </si>
  <si>
    <t xml:space="preserve">06 </t>
  </si>
  <si>
    <t xml:space="preserve">06.001 </t>
  </si>
  <si>
    <t>SISTEMAS E INSTALAÇÕES HIDROSSANITÁRIAS E DRENAGEM - TÉRREO</t>
  </si>
  <si>
    <t xml:space="preserve">06.001.001 </t>
  </si>
  <si>
    <t>Instalações de Água Fria</t>
  </si>
  <si>
    <t xml:space="preserve">06.001.001.001 </t>
  </si>
  <si>
    <t>Instalações de água fria - Térreo</t>
  </si>
  <si>
    <t xml:space="preserve">06.001.002 </t>
  </si>
  <si>
    <t>Instalações de Água Quente</t>
  </si>
  <si>
    <t xml:space="preserve">06.001.002.001 </t>
  </si>
  <si>
    <t>Instalações de água quente - Térreo</t>
  </si>
  <si>
    <t xml:space="preserve">06.001.003 </t>
  </si>
  <si>
    <t>Instalações de Esgoto</t>
  </si>
  <si>
    <t xml:space="preserve">06.001.003.001 </t>
  </si>
  <si>
    <t>Instalações de esgoto - Térreo</t>
  </si>
  <si>
    <t xml:space="preserve">06.001.004 </t>
  </si>
  <si>
    <t>Aparelhos Sanitários, Louças, Metais e Acessórios</t>
  </si>
  <si>
    <t xml:space="preserve">06.001.004.001 </t>
  </si>
  <si>
    <t>Aparelhos sanitários, louças, metais e acessórios - Térreo</t>
  </si>
  <si>
    <t xml:space="preserve">06.001.005 </t>
  </si>
  <si>
    <t xml:space="preserve">06.001.005.001 </t>
  </si>
  <si>
    <t>Mão de obra empreitada para execução de instalações hidrossanitárias e drenagem</t>
  </si>
  <si>
    <t xml:space="preserve">06.002 </t>
  </si>
  <si>
    <t>SISTEMAS E INSTALAÇÕES HIDROSSANITÁRIAS E DRENAGEM - G1</t>
  </si>
  <si>
    <t xml:space="preserve">06.002.001 </t>
  </si>
  <si>
    <t xml:space="preserve">06.002.001.001 </t>
  </si>
  <si>
    <t>Instalações de água fria - G1</t>
  </si>
  <si>
    <t xml:space="preserve">06.002.002 </t>
  </si>
  <si>
    <t xml:space="preserve">06.002.002.001 </t>
  </si>
  <si>
    <t>Instalações de esgoto - G1</t>
  </si>
  <si>
    <t xml:space="preserve">06.002.003 </t>
  </si>
  <si>
    <t xml:space="preserve">06.002.003.001 </t>
  </si>
  <si>
    <t xml:space="preserve">06.003 </t>
  </si>
  <si>
    <t>SISTEMAS E INSTALAÇÕES HIDROSSANITÁRIAS E DRENAGEM - G2</t>
  </si>
  <si>
    <t xml:space="preserve">06.003.001 </t>
  </si>
  <si>
    <t xml:space="preserve">06.003.001.001 </t>
  </si>
  <si>
    <t>Instalações de água fria - G2</t>
  </si>
  <si>
    <t xml:space="preserve">06.003.002 </t>
  </si>
  <si>
    <t xml:space="preserve">06.003.002.001 </t>
  </si>
  <si>
    <t>Instalações de Esgoto - G2</t>
  </si>
  <si>
    <t xml:space="preserve">06.003.003 </t>
  </si>
  <si>
    <t xml:space="preserve">06.003.003.001 </t>
  </si>
  <si>
    <t xml:space="preserve">06.004 </t>
  </si>
  <si>
    <t>SISTEMAS E INSTALAÇÕES HIDROSSANITÁRIAS E DRENAGEM - G3</t>
  </si>
  <si>
    <t xml:space="preserve">06.004.001 </t>
  </si>
  <si>
    <t xml:space="preserve">06.004.001.001 </t>
  </si>
  <si>
    <t>Instalações de Água Fria - G3</t>
  </si>
  <si>
    <t xml:space="preserve">06.004.002 </t>
  </si>
  <si>
    <t xml:space="preserve">06.004.002.001 </t>
  </si>
  <si>
    <t>Instalações de Esgoto - G3</t>
  </si>
  <si>
    <t xml:space="preserve">06.004.003 </t>
  </si>
  <si>
    <t xml:space="preserve">06.004.003.001 </t>
  </si>
  <si>
    <t xml:space="preserve">06.005 </t>
  </si>
  <si>
    <t>SISTEMAS E INSTALAÇÕES HIDROSSANITÁRIAS E DRENAGEM - G4</t>
  </si>
  <si>
    <t xml:space="preserve">06.005.001 </t>
  </si>
  <si>
    <t xml:space="preserve">06.005.001.001 </t>
  </si>
  <si>
    <t>Instalações de Água Fria - G4</t>
  </si>
  <si>
    <t xml:space="preserve">06.005.002 </t>
  </si>
  <si>
    <t xml:space="preserve">06.005.002.001 </t>
  </si>
  <si>
    <t>Instalações de Esgoto - G4</t>
  </si>
  <si>
    <t xml:space="preserve">06.005.003 </t>
  </si>
  <si>
    <t xml:space="preserve">06.005.003.001 </t>
  </si>
  <si>
    <t xml:space="preserve">06.006 </t>
  </si>
  <si>
    <t>SISTEMAS E INSTALAÇÕES HIDROSSANITÁRIAS E DRENAGEM - LAZER</t>
  </si>
  <si>
    <t xml:space="preserve">06.006.001 </t>
  </si>
  <si>
    <t xml:space="preserve">06.006.001.001 </t>
  </si>
  <si>
    <t>Instalações de Água Fria - Lazer</t>
  </si>
  <si>
    <t xml:space="preserve">06.006.002 </t>
  </si>
  <si>
    <t xml:space="preserve">06.006.002.001 </t>
  </si>
  <si>
    <t>Instalações de água quente - Lazer</t>
  </si>
  <si>
    <t xml:space="preserve">06.006.003 </t>
  </si>
  <si>
    <t xml:space="preserve">06.006.003.001 </t>
  </si>
  <si>
    <t>Instalações de Esgoto - Lazer</t>
  </si>
  <si>
    <t xml:space="preserve">06.006.004 </t>
  </si>
  <si>
    <t xml:space="preserve">06.006.004.001 </t>
  </si>
  <si>
    <t>Aparelhos sanitários, louças, metais e acessórios - Lazer</t>
  </si>
  <si>
    <t xml:space="preserve">06.006.005 </t>
  </si>
  <si>
    <t xml:space="preserve">06.006.005.001 </t>
  </si>
  <si>
    <t xml:space="preserve">06.007 </t>
  </si>
  <si>
    <t>SISTEMAS E INSTALAÇÕES HIDROSSANITÁRIAS E DRENAGEM - TIPO (x22)</t>
  </si>
  <si>
    <t xml:space="preserve">06.007.001 </t>
  </si>
  <si>
    <t xml:space="preserve">06.007.001.001 </t>
  </si>
  <si>
    <t>Instalações de Água Fria - Tipo (x22)</t>
  </si>
  <si>
    <t xml:space="preserve">06.007.002 </t>
  </si>
  <si>
    <t xml:space="preserve">06.007.002.001 </t>
  </si>
  <si>
    <t>Instalações de água quente - Tipo (x22)</t>
  </si>
  <si>
    <t xml:space="preserve">06.007.003 </t>
  </si>
  <si>
    <t xml:space="preserve">06.007.003.001 </t>
  </si>
  <si>
    <t>Instalações de Esgoto - Tipo (x22)</t>
  </si>
  <si>
    <t xml:space="preserve">06.007.004 </t>
  </si>
  <si>
    <t xml:space="preserve">06.007.004.001 </t>
  </si>
  <si>
    <t>Aparelhos sanitários, louças, metais e acessórios - Tipo (x22)</t>
  </si>
  <si>
    <t xml:space="preserve">06.007.005 </t>
  </si>
  <si>
    <t xml:space="preserve">06.007.005.001 </t>
  </si>
  <si>
    <t xml:space="preserve">06.008 </t>
  </si>
  <si>
    <t>SISTEMAS E INSTALAÇÕES HIDROSSANITÁRIAS E DRENAGEM - ÁTICO</t>
  </si>
  <si>
    <t xml:space="preserve">06.008.001 </t>
  </si>
  <si>
    <t xml:space="preserve">06.008.001.001 </t>
  </si>
  <si>
    <t>Instalações de Água Fria - Ático</t>
  </si>
  <si>
    <t xml:space="preserve">06.008.002 </t>
  </si>
  <si>
    <t xml:space="preserve">06.008.002.001 </t>
  </si>
  <si>
    <t>Instalações de água quente - Ático</t>
  </si>
  <si>
    <t xml:space="preserve">06.008.003 </t>
  </si>
  <si>
    <t xml:space="preserve">06.008.003.001 </t>
  </si>
  <si>
    <t>Instalações de Esgoto - Ático</t>
  </si>
  <si>
    <t xml:space="preserve">06.008.004 </t>
  </si>
  <si>
    <t xml:space="preserve">06.008.004.001 </t>
  </si>
  <si>
    <t>Aparelhos sanitários, louças, metais e acessórios - Ático</t>
  </si>
  <si>
    <t xml:space="preserve">06.008.005 </t>
  </si>
  <si>
    <t xml:space="preserve">06.008.005.001 </t>
  </si>
  <si>
    <t xml:space="preserve">06.009 </t>
  </si>
  <si>
    <t>SISTEMAS E INSTALAÇÕES HIDROSSANITÁRIAS E DRENAGEM - CASA DE MÁQUINAS /TELHADO /RESERVATÓRIO</t>
  </si>
  <si>
    <t xml:space="preserve">06.009.001 </t>
  </si>
  <si>
    <t xml:space="preserve">06.009.001.001 </t>
  </si>
  <si>
    <t>Instalações de Água Fria - Casa de Máquinas/Telhado/Reservatório</t>
  </si>
  <si>
    <t xml:space="preserve">06.009.002 </t>
  </si>
  <si>
    <t xml:space="preserve">06.009.002.001 </t>
  </si>
  <si>
    <t>Instalações de água quente - Casa de Máquinas/Telhado/Reservatório</t>
  </si>
  <si>
    <t xml:space="preserve">06.009.003 </t>
  </si>
  <si>
    <t xml:space="preserve">06.009.003.001 </t>
  </si>
  <si>
    <t>Instalações de Esgoto - Prumadas</t>
  </si>
  <si>
    <t xml:space="preserve">06.009.004 </t>
  </si>
  <si>
    <t xml:space="preserve">06.009.004.001 </t>
  </si>
  <si>
    <t xml:space="preserve">07 </t>
  </si>
  <si>
    <t>INSTALAÇÕES PREVENTIVAS E GLP</t>
  </si>
  <si>
    <t xml:space="preserve">07.001 </t>
  </si>
  <si>
    <t>INSTALAÇÕES PREVENTIVAS E GLP - TÉRREO</t>
  </si>
  <si>
    <t xml:space="preserve">07.001.001 </t>
  </si>
  <si>
    <t xml:space="preserve">Instalações de Gás </t>
  </si>
  <si>
    <t xml:space="preserve">07.001.001.001 </t>
  </si>
  <si>
    <t>Instalações de Gás - Térreo</t>
  </si>
  <si>
    <t xml:space="preserve">07.001.002 </t>
  </si>
  <si>
    <t xml:space="preserve">07.001.002.001 </t>
  </si>
  <si>
    <t>Instalações preventivas - Térreo</t>
  </si>
  <si>
    <t xml:space="preserve">07.001.003 </t>
  </si>
  <si>
    <t xml:space="preserve">07.001.003.001 </t>
  </si>
  <si>
    <t>Mão de obra empreitada para execução de instalações preventivas e de gás</t>
  </si>
  <si>
    <t xml:space="preserve">07.002 </t>
  </si>
  <si>
    <t>INSTALAÇÕES PREVENTIVAS E GLP - G1</t>
  </si>
  <si>
    <t xml:space="preserve">07.002.001 </t>
  </si>
  <si>
    <t>Instalações de Gás</t>
  </si>
  <si>
    <t xml:space="preserve">07.002.001.001 </t>
  </si>
  <si>
    <t>Instalações de gás - G1</t>
  </si>
  <si>
    <t xml:space="preserve">07.002.002 </t>
  </si>
  <si>
    <t xml:space="preserve">07.002.002.001 </t>
  </si>
  <si>
    <t>Instalações preventivas - G1</t>
  </si>
  <si>
    <t xml:space="preserve">07.002.003 </t>
  </si>
  <si>
    <t xml:space="preserve">07.002.003.001 </t>
  </si>
  <si>
    <t xml:space="preserve">07.003 </t>
  </si>
  <si>
    <t>INSTALAÇÕES PREVENTIVAS E GLP - G2</t>
  </si>
  <si>
    <t xml:space="preserve">07.003.001 </t>
  </si>
  <si>
    <t xml:space="preserve">07.003.001.001 </t>
  </si>
  <si>
    <t>Instalações preventivas - G2</t>
  </si>
  <si>
    <t xml:space="preserve">07.003.002 </t>
  </si>
  <si>
    <t xml:space="preserve">07.003.002.001 </t>
  </si>
  <si>
    <t xml:space="preserve">07.004 </t>
  </si>
  <si>
    <t>INSTALAÇÕES PREVENTIVAS E GLP - G3</t>
  </si>
  <si>
    <t xml:space="preserve">07.004.001 </t>
  </si>
  <si>
    <t xml:space="preserve">07.004.001.001 </t>
  </si>
  <si>
    <t>Instalações de gás - G3</t>
  </si>
  <si>
    <t xml:space="preserve">07.004.002 </t>
  </si>
  <si>
    <t xml:space="preserve">07.004.002.001 </t>
  </si>
  <si>
    <t>Instalações preventivas - G3</t>
  </si>
  <si>
    <t xml:space="preserve">07.004.003 </t>
  </si>
  <si>
    <t>Instalações de Proteção e Aterramento - SPDA</t>
  </si>
  <si>
    <t xml:space="preserve">07.004.004 </t>
  </si>
  <si>
    <t xml:space="preserve">07.004.004.001 </t>
  </si>
  <si>
    <t xml:space="preserve">07.005 </t>
  </si>
  <si>
    <t>INSTALAÇÕES PREVENTIVAS E GLP - G4</t>
  </si>
  <si>
    <t xml:space="preserve">07.005.001 </t>
  </si>
  <si>
    <t xml:space="preserve">07.005.001.001 </t>
  </si>
  <si>
    <t>Instalações preventivas - G4</t>
  </si>
  <si>
    <t xml:space="preserve">07.005.002 </t>
  </si>
  <si>
    <t xml:space="preserve">07.005.002.001 </t>
  </si>
  <si>
    <t xml:space="preserve">07.006 </t>
  </si>
  <si>
    <t>INSTALAÇÕES PREVENTIVAS E GLP - LAZER</t>
  </si>
  <si>
    <t xml:space="preserve">07.006.001 </t>
  </si>
  <si>
    <t xml:space="preserve">07.006.001.001 </t>
  </si>
  <si>
    <t>Instalações de gás - Lazer</t>
  </si>
  <si>
    <t xml:space="preserve">07.006.002 </t>
  </si>
  <si>
    <t xml:space="preserve">07.006.002.001 </t>
  </si>
  <si>
    <t>Instalações preventivas - Lazer</t>
  </si>
  <si>
    <t xml:space="preserve">07.006.003 </t>
  </si>
  <si>
    <t xml:space="preserve">07.006.003.001 </t>
  </si>
  <si>
    <t xml:space="preserve">07.007 </t>
  </si>
  <si>
    <t>INSTALAÇÕES PREVENTIVAS E GLP - TIPO (x22)</t>
  </si>
  <si>
    <t xml:space="preserve">07.007.001 </t>
  </si>
  <si>
    <t xml:space="preserve">07.007.001.001 </t>
  </si>
  <si>
    <t>Instalações de gás - Tipo (x22)</t>
  </si>
  <si>
    <t xml:space="preserve">07.007.002 </t>
  </si>
  <si>
    <t xml:space="preserve">07.007.002.001 </t>
  </si>
  <si>
    <t>Instalações preventivas - Tipo (x22)</t>
  </si>
  <si>
    <t xml:space="preserve">07.007.003 </t>
  </si>
  <si>
    <t xml:space="preserve">07.007.003.001 </t>
  </si>
  <si>
    <t xml:space="preserve">07.008 </t>
  </si>
  <si>
    <t>INSTALAÇÕES PREVENTIVAS E GLP - ÁTICO</t>
  </si>
  <si>
    <t xml:space="preserve">07.008.001 </t>
  </si>
  <si>
    <t xml:space="preserve">07.008.001.001 </t>
  </si>
  <si>
    <t>Instalações de gás - Ático</t>
  </si>
  <si>
    <t xml:space="preserve">07.008.002 </t>
  </si>
  <si>
    <t xml:space="preserve">07.008.002.001 </t>
  </si>
  <si>
    <t>Instalações preventivas - Ático</t>
  </si>
  <si>
    <t xml:space="preserve">07.008.003 </t>
  </si>
  <si>
    <t xml:space="preserve">07.008.003.001 </t>
  </si>
  <si>
    <t xml:space="preserve">07.009 </t>
  </si>
  <si>
    <t>INSTALAÇÕES PREVENTIVAS E GLP - CASA DE MÁQUINAS /TELHADO /RESERVATÓRIO</t>
  </si>
  <si>
    <t xml:space="preserve">07.009.001 </t>
  </si>
  <si>
    <t xml:space="preserve">07.009.001.001 </t>
  </si>
  <si>
    <t>Instalações preventivas - Casa de Máquinas/Telhado/Reservatório</t>
  </si>
  <si>
    <t xml:space="preserve">07.009.002 </t>
  </si>
  <si>
    <t xml:space="preserve">07.009.002.001 </t>
  </si>
  <si>
    <t xml:space="preserve">Instalações de proteção e aterramento - SPDA </t>
  </si>
  <si>
    <t xml:space="preserve">07.009.003 </t>
  </si>
  <si>
    <t xml:space="preserve">07.009.003.001 </t>
  </si>
  <si>
    <t xml:space="preserve">07.009.003.002 </t>
  </si>
  <si>
    <t>Mão de obra empreitada para execução de instalações SPDA</t>
  </si>
  <si>
    <t xml:space="preserve">08 </t>
  </si>
  <si>
    <t xml:space="preserve">08.001 </t>
  </si>
  <si>
    <t xml:space="preserve">08.001.001 </t>
  </si>
  <si>
    <t>Automação e Sistemas Lógicos e Telecomunicação</t>
  </si>
  <si>
    <t xml:space="preserve">08.001.001.001 </t>
  </si>
  <si>
    <t xml:space="preserve">08.001.001.002 </t>
  </si>
  <si>
    <t>Sistemas lógicos e telecomunicação</t>
  </si>
  <si>
    <t xml:space="preserve">08.001.002 </t>
  </si>
  <si>
    <t>Equipamentos</t>
  </si>
  <si>
    <t xml:space="preserve">08.001.002.001 </t>
  </si>
  <si>
    <t>Elevador de serviço*</t>
  </si>
  <si>
    <t xml:space="preserve">08.001.002.002 </t>
  </si>
  <si>
    <t>Elevador social*</t>
  </si>
  <si>
    <t xml:space="preserve">08.001.002.003 </t>
  </si>
  <si>
    <t>Instalação de piscina*</t>
  </si>
  <si>
    <t xml:space="preserve">08.001.002.004 </t>
  </si>
  <si>
    <t>Instalação de spa*</t>
  </si>
  <si>
    <t xml:space="preserve">08.001.003 </t>
  </si>
  <si>
    <t>Sistemas Especiais</t>
  </si>
  <si>
    <t xml:space="preserve">08.001.003.001 </t>
  </si>
  <si>
    <t>Sistema de bomba de recalque*</t>
  </si>
  <si>
    <t xml:space="preserve">08.001.003.002 </t>
  </si>
  <si>
    <t>Sistema de gerador*</t>
  </si>
  <si>
    <t xml:space="preserve">08.001.003.003 </t>
  </si>
  <si>
    <t>Sistema de ancoragem de fachada*</t>
  </si>
  <si>
    <t xml:space="preserve">08.001.003.004 </t>
  </si>
  <si>
    <t>Infraestrutura elétrica para ligação de tomada para carro elétrico</t>
  </si>
  <si>
    <t xml:space="preserve">08.001.003.005 </t>
  </si>
  <si>
    <t>Sistema de aspiração central*</t>
  </si>
  <si>
    <t xml:space="preserve">08.001.004 </t>
  </si>
  <si>
    <t>Isolamento Térmico e Acústico</t>
  </si>
  <si>
    <t xml:space="preserve">08.001.004.001 </t>
  </si>
  <si>
    <t>Sistema acústico*</t>
  </si>
  <si>
    <t xml:space="preserve">08.001.005 </t>
  </si>
  <si>
    <t>Churrasqueiras e/ou Lareiras</t>
  </si>
  <si>
    <t xml:space="preserve">08.001.005.001 </t>
  </si>
  <si>
    <t>Exaustão da churrasqueira*</t>
  </si>
  <si>
    <t xml:space="preserve">08.001.006 </t>
  </si>
  <si>
    <t>Climatização e Exaustão</t>
  </si>
  <si>
    <t xml:space="preserve">08.001.006.001 </t>
  </si>
  <si>
    <t>Sistema de ventilação e de exaustão mecânica*</t>
  </si>
  <si>
    <t xml:space="preserve">08.001.006.002 </t>
  </si>
  <si>
    <t>Infraestrutura para instalação de ar condicionado*</t>
  </si>
  <si>
    <t xml:space="preserve">09 </t>
  </si>
  <si>
    <t xml:space="preserve">09.001 </t>
  </si>
  <si>
    <t>IMPERMEABILIZAÇÃO E TRATAMENTOS - TÉRREO</t>
  </si>
  <si>
    <t xml:space="preserve">09.001.001 </t>
  </si>
  <si>
    <t>Impermeabilização Rígida</t>
  </si>
  <si>
    <t xml:space="preserve">09.001.002 </t>
  </si>
  <si>
    <t>Tratamentos</t>
  </si>
  <si>
    <t xml:space="preserve">09.001.002.001 </t>
  </si>
  <si>
    <t xml:space="preserve">Tratamento de ralo com argamassa polimérica com fibras e véu de poliéster </t>
  </si>
  <si>
    <t xml:space="preserve">09.001.003 </t>
  </si>
  <si>
    <t xml:space="preserve">09.001.003.001 </t>
  </si>
  <si>
    <t>Mão de obra para tratamento de ralo</t>
  </si>
  <si>
    <t xml:space="preserve">09.002 </t>
  </si>
  <si>
    <t>IMPERMEABILIZAÇÃO E TRATAMENTOS - G1</t>
  </si>
  <si>
    <t xml:space="preserve">09.002.001 </t>
  </si>
  <si>
    <t xml:space="preserve">09.002.001.001 </t>
  </si>
  <si>
    <t xml:space="preserve">09.002.002 </t>
  </si>
  <si>
    <t xml:space="preserve">09.002.002.001 </t>
  </si>
  <si>
    <t xml:space="preserve">09.003 </t>
  </si>
  <si>
    <t>IMPERMEABILIZAÇÃO E TRATAMENTOS - G2</t>
  </si>
  <si>
    <t xml:space="preserve">09.003.001 </t>
  </si>
  <si>
    <t xml:space="preserve">09.003.001.001 </t>
  </si>
  <si>
    <t xml:space="preserve">09.003.002 </t>
  </si>
  <si>
    <t xml:space="preserve">09.003.002.001 </t>
  </si>
  <si>
    <t xml:space="preserve">09.004 </t>
  </si>
  <si>
    <t>IMPERMEABILIZAÇÃO E TRATAMENTOS - G3</t>
  </si>
  <si>
    <t xml:space="preserve">09.004.001 </t>
  </si>
  <si>
    <t xml:space="preserve">09.004.001.001 </t>
  </si>
  <si>
    <t xml:space="preserve">09.004.002 </t>
  </si>
  <si>
    <t xml:space="preserve">09.004.002.001 </t>
  </si>
  <si>
    <t xml:space="preserve">09.005 </t>
  </si>
  <si>
    <t>IMPERMEABILIZAÇÃO E TRATAMENTOS - G4</t>
  </si>
  <si>
    <t xml:space="preserve">09.005.001 </t>
  </si>
  <si>
    <t xml:space="preserve">09.005.001.001 </t>
  </si>
  <si>
    <t xml:space="preserve">09.005.002 </t>
  </si>
  <si>
    <t xml:space="preserve">09.005.002.001 </t>
  </si>
  <si>
    <t xml:space="preserve">09.006 </t>
  </si>
  <si>
    <t>IMPERMEABILIZAÇÃO E TRATAMENTOS - LAZER</t>
  </si>
  <si>
    <t xml:space="preserve">09.006.001 </t>
  </si>
  <si>
    <t>Regularização e Proteção Mecânica</t>
  </si>
  <si>
    <t xml:space="preserve">09.006.001.001 </t>
  </si>
  <si>
    <t>Regularização de superfície para impermeabilização</t>
  </si>
  <si>
    <t xml:space="preserve">09.006.001.002 </t>
  </si>
  <si>
    <t>Proteção mecânica com argamassa de cimento e areia, traço 1:3, espessura 5cm, com camada separadora de polietileno</t>
  </si>
  <si>
    <t xml:space="preserve">09.006.002 </t>
  </si>
  <si>
    <t>Impermeabilização Flexível com Membrana</t>
  </si>
  <si>
    <t xml:space="preserve">09.006.002.001 </t>
  </si>
  <si>
    <t>Impermeabilização com manta líquida em peitoris</t>
  </si>
  <si>
    <t xml:space="preserve">09.006.003 </t>
  </si>
  <si>
    <t xml:space="preserve">09.006.003.001 </t>
  </si>
  <si>
    <t>Impermeabilização com argamassa polimérica</t>
  </si>
  <si>
    <t xml:space="preserve">09.006.004 </t>
  </si>
  <si>
    <t xml:space="preserve">09.006.004.001 </t>
  </si>
  <si>
    <t xml:space="preserve">09.006.005 </t>
  </si>
  <si>
    <t xml:space="preserve">09.006.005.001 </t>
  </si>
  <si>
    <t>Mão de obra para regularização de superfície</t>
  </si>
  <si>
    <t xml:space="preserve">09.006.005.002 </t>
  </si>
  <si>
    <t>Mão de obra empreitada para impermeabilização com manta líquida em peitoris</t>
  </si>
  <si>
    <t xml:space="preserve">09.006.005.003 </t>
  </si>
  <si>
    <t>Mão de obra empreitada para impermeabilização com argamassa polimérica</t>
  </si>
  <si>
    <t xml:space="preserve">09.006.005.004 </t>
  </si>
  <si>
    <t>Mão de obra empreitada para execução de proteção mecânica em superfície impermeabilizada</t>
  </si>
  <si>
    <t xml:space="preserve">09.006.005.005 </t>
  </si>
  <si>
    <t xml:space="preserve">09.007 </t>
  </si>
  <si>
    <t>IMPERMEABILIZAÇÃO E TRATAMENTOS - TIPO (x22)</t>
  </si>
  <si>
    <t xml:space="preserve">09.007.001 </t>
  </si>
  <si>
    <t>Regularização</t>
  </si>
  <si>
    <t xml:space="preserve">09.007.001.001 </t>
  </si>
  <si>
    <t xml:space="preserve">09.007.001.002 </t>
  </si>
  <si>
    <t xml:space="preserve">09.007.002 </t>
  </si>
  <si>
    <t xml:space="preserve">09.007.002.001 </t>
  </si>
  <si>
    <t xml:space="preserve">09.007.003 </t>
  </si>
  <si>
    <t xml:space="preserve">09.007.003.001 </t>
  </si>
  <si>
    <t xml:space="preserve">09.007.004 </t>
  </si>
  <si>
    <t xml:space="preserve">09.007.004.001 </t>
  </si>
  <si>
    <t xml:space="preserve">09.007.005 </t>
  </si>
  <si>
    <t xml:space="preserve">09.007.005.001 </t>
  </si>
  <si>
    <t xml:space="preserve">09.007.005.002 </t>
  </si>
  <si>
    <t xml:space="preserve">09.007.005.003 </t>
  </si>
  <si>
    <t xml:space="preserve">09.007.005.004 </t>
  </si>
  <si>
    <t xml:space="preserve">09.007.005.005 </t>
  </si>
  <si>
    <t xml:space="preserve">09.008 </t>
  </si>
  <si>
    <t>IMPERMEABILIZAÇÃO E TRATAMENTOS - ÁTICO</t>
  </si>
  <si>
    <t xml:space="preserve">09.008.001 </t>
  </si>
  <si>
    <t xml:space="preserve">09.008.001.001 </t>
  </si>
  <si>
    <t xml:space="preserve">09.008.001.002 </t>
  </si>
  <si>
    <t xml:space="preserve">09.008.002 </t>
  </si>
  <si>
    <t xml:space="preserve">09.008.002.001 </t>
  </si>
  <si>
    <t xml:space="preserve">09.008.003 </t>
  </si>
  <si>
    <t xml:space="preserve">09.008.003.001 </t>
  </si>
  <si>
    <t xml:space="preserve">09.008.004 </t>
  </si>
  <si>
    <t xml:space="preserve">09.008.004.001 </t>
  </si>
  <si>
    <t xml:space="preserve">09.008.005 </t>
  </si>
  <si>
    <t xml:space="preserve">09.008.005.001 </t>
  </si>
  <si>
    <t xml:space="preserve">09.008.005.002 </t>
  </si>
  <si>
    <t xml:space="preserve">09.008.005.003 </t>
  </si>
  <si>
    <t xml:space="preserve">09.008.005.004 </t>
  </si>
  <si>
    <t xml:space="preserve">09.008.005.005 </t>
  </si>
  <si>
    <t xml:space="preserve">09.009 </t>
  </si>
  <si>
    <t>IMPERMEABILIZAÇÃO E TRATAMENTOS - CASA DE MÁQUINAS /TELHADO /RESERVATÓRIO</t>
  </si>
  <si>
    <t xml:space="preserve">09.009.001 </t>
  </si>
  <si>
    <t xml:space="preserve">09.009.001.001 </t>
  </si>
  <si>
    <t xml:space="preserve">09.009.002 </t>
  </si>
  <si>
    <t xml:space="preserve">09.009.002.001 </t>
  </si>
  <si>
    <t xml:space="preserve">10 </t>
  </si>
  <si>
    <t xml:space="preserve">10.001 </t>
  </si>
  <si>
    <t>REVESTIMENTOS INTERNOS EM PISO E PAREDE - TÉRREO</t>
  </si>
  <si>
    <t xml:space="preserve">10.001.001 </t>
  </si>
  <si>
    <t>Revestimento Interno Argamassado em Piso</t>
  </si>
  <si>
    <t xml:space="preserve">10.001.001.001 </t>
  </si>
  <si>
    <t>Contrapiso autonivelante, aderido, espessura de 5cm*</t>
  </si>
  <si>
    <t xml:space="preserve">10.001.001.002 </t>
  </si>
  <si>
    <t>Piso de concreto, acabamento polido, espessura 3cm</t>
  </si>
  <si>
    <t xml:space="preserve">10.001.001.003 </t>
  </si>
  <si>
    <t xml:space="preserve">Piso de cimento </t>
  </si>
  <si>
    <t xml:space="preserve">10.001.001.004 </t>
  </si>
  <si>
    <t>Piso de concreto, acabamento polido, espessura 15cm</t>
  </si>
  <si>
    <t xml:space="preserve">10.001.002 </t>
  </si>
  <si>
    <t>Revestimento Interno Argamassado em Parede</t>
  </si>
  <si>
    <t xml:space="preserve">10.001.002.001 </t>
  </si>
  <si>
    <t>Chapisco interno de argamassa pré-fabricada de cimento colante, aplicada em estrutura, com desempenadeira dentada*</t>
  </si>
  <si>
    <t xml:space="preserve">10.001.002.002 </t>
  </si>
  <si>
    <t>Chapisco interno de argamassa preparada em obra de cimento e areia traço 1:3, aplicado em alvenaria, com colher de pedreiro</t>
  </si>
  <si>
    <t xml:space="preserve">10.001.002.003 </t>
  </si>
  <si>
    <t>Massa única para paredes internas em argamassa estabilizada, aplicação manual, espessura de 2cm, com execução de taliscas</t>
  </si>
  <si>
    <t xml:space="preserve">10.001.003 </t>
  </si>
  <si>
    <t>Revestimento Interno de Gesso em Parede</t>
  </si>
  <si>
    <t xml:space="preserve">10.001.004 </t>
  </si>
  <si>
    <t xml:space="preserve">10.001.004.001 </t>
  </si>
  <si>
    <t>Mão de obra empreitada para execução de contrapiso autonivelante*</t>
  </si>
  <si>
    <t xml:space="preserve">10.001.004.002 </t>
  </si>
  <si>
    <t>Mão de obra empreitada para execução de chapisco em paredes internas*</t>
  </si>
  <si>
    <t xml:space="preserve">10.001.004.003 </t>
  </si>
  <si>
    <t>Mão de obra empreitada para execução de massa única em paredes internas*</t>
  </si>
  <si>
    <t xml:space="preserve">10.001.004.004 </t>
  </si>
  <si>
    <t>Mão de obra empreitada para execução de piso de cimento polido</t>
  </si>
  <si>
    <t xml:space="preserve">10.001.004.005 </t>
  </si>
  <si>
    <t>Mão de obra empreitada para polimento de piso de concreto*</t>
  </si>
  <si>
    <t xml:space="preserve">10.001.004.006 </t>
  </si>
  <si>
    <t>Mão de obra empreitada para execução de piso de concreto</t>
  </si>
  <si>
    <t xml:space="preserve">10.001.004.007 </t>
  </si>
  <si>
    <t>Mão de obra empreitada para execução de piso de concreto sobre o solo</t>
  </si>
  <si>
    <t xml:space="preserve">10.002 </t>
  </si>
  <si>
    <t>REVESTIMENTOS INTERNOS EM PISO E PAREDE - G1</t>
  </si>
  <si>
    <t xml:space="preserve">10.002.001 </t>
  </si>
  <si>
    <t xml:space="preserve">10.002.001.001 </t>
  </si>
  <si>
    <t xml:space="preserve">10.002.001.002 </t>
  </si>
  <si>
    <t xml:space="preserve">10.002.001.003 </t>
  </si>
  <si>
    <t xml:space="preserve">10.002.002 </t>
  </si>
  <si>
    <t xml:space="preserve">10.002.002.001 </t>
  </si>
  <si>
    <t xml:space="preserve">10.002.002.002 </t>
  </si>
  <si>
    <t xml:space="preserve">10.002.002.003 </t>
  </si>
  <si>
    <t xml:space="preserve">10.002.002.004 </t>
  </si>
  <si>
    <t>Estucagem e polimento de superfície de concreto</t>
  </si>
  <si>
    <t xml:space="preserve">10.002.003 </t>
  </si>
  <si>
    <t xml:space="preserve">10.002.004 </t>
  </si>
  <si>
    <t xml:space="preserve">10.002.004.001 </t>
  </si>
  <si>
    <t xml:space="preserve">10.002.004.002 </t>
  </si>
  <si>
    <t xml:space="preserve">10.002.004.003 </t>
  </si>
  <si>
    <t xml:space="preserve">10.002.004.004 </t>
  </si>
  <si>
    <t>Mão de obra empreitada para estucamento de superfície de concreto</t>
  </si>
  <si>
    <t xml:space="preserve">10.002.004.005 </t>
  </si>
  <si>
    <t xml:space="preserve">10.002.004.006 </t>
  </si>
  <si>
    <t xml:space="preserve">10.002.004.007 </t>
  </si>
  <si>
    <t xml:space="preserve">10.003 </t>
  </si>
  <si>
    <t>REVESTIMENTOS INTERNOS EM PISO E PAREDE - G2</t>
  </si>
  <si>
    <t xml:space="preserve">10.003.001 </t>
  </si>
  <si>
    <t xml:space="preserve">10.003.001.001 </t>
  </si>
  <si>
    <t xml:space="preserve">10.003.001.002 </t>
  </si>
  <si>
    <t xml:space="preserve">10.003.001.003 </t>
  </si>
  <si>
    <t xml:space="preserve">10.003.002 </t>
  </si>
  <si>
    <t xml:space="preserve">10.003.002.001 </t>
  </si>
  <si>
    <t xml:space="preserve">10.003.002.002 </t>
  </si>
  <si>
    <t xml:space="preserve">10.003.002.003 </t>
  </si>
  <si>
    <t xml:space="preserve">10.003.002.004 </t>
  </si>
  <si>
    <t xml:space="preserve">10.003.003 </t>
  </si>
  <si>
    <t xml:space="preserve">10.003.004 </t>
  </si>
  <si>
    <t xml:space="preserve">10.003.004.001 </t>
  </si>
  <si>
    <t xml:space="preserve">10.003.004.002 </t>
  </si>
  <si>
    <t xml:space="preserve">10.003.004.003 </t>
  </si>
  <si>
    <t xml:space="preserve">10.003.004.004 </t>
  </si>
  <si>
    <t xml:space="preserve">10.003.004.005 </t>
  </si>
  <si>
    <t xml:space="preserve">10.003.004.006 </t>
  </si>
  <si>
    <t xml:space="preserve">10.003.004.007 </t>
  </si>
  <si>
    <t xml:space="preserve">10.004 </t>
  </si>
  <si>
    <t>REVESTIMENTOS INTERNOS EM PISO E PAREDE - G3</t>
  </si>
  <si>
    <t xml:space="preserve">10.004.001 </t>
  </si>
  <si>
    <t xml:space="preserve">10.004.001.001 </t>
  </si>
  <si>
    <t xml:space="preserve">10.004.001.002 </t>
  </si>
  <si>
    <t xml:space="preserve">10.004.001.003 </t>
  </si>
  <si>
    <t xml:space="preserve">10.004.002 </t>
  </si>
  <si>
    <t xml:space="preserve">10.004.002.001 </t>
  </si>
  <si>
    <t xml:space="preserve">10.004.002.002 </t>
  </si>
  <si>
    <t xml:space="preserve">10.004.002.003 </t>
  </si>
  <si>
    <t xml:space="preserve">10.004.002.004 </t>
  </si>
  <si>
    <t xml:space="preserve">10.004.003 </t>
  </si>
  <si>
    <t xml:space="preserve">10.004.004 </t>
  </si>
  <si>
    <t xml:space="preserve">10.004.004.001 </t>
  </si>
  <si>
    <t xml:space="preserve">10.004.004.002 </t>
  </si>
  <si>
    <t xml:space="preserve">10.004.004.003 </t>
  </si>
  <si>
    <t xml:space="preserve">10.004.004.004 </t>
  </si>
  <si>
    <t xml:space="preserve">10.004.004.005 </t>
  </si>
  <si>
    <t xml:space="preserve">10.004.004.006 </t>
  </si>
  <si>
    <t xml:space="preserve">10.004.004.007 </t>
  </si>
  <si>
    <t xml:space="preserve">10.005 </t>
  </si>
  <si>
    <t>REVESTIMENTOS INTERNOS EM PISO E PAREDE - G4</t>
  </si>
  <si>
    <t xml:space="preserve">10.005.001 </t>
  </si>
  <si>
    <t xml:space="preserve">10.005.001.001 </t>
  </si>
  <si>
    <t xml:space="preserve">10.005.001.002 </t>
  </si>
  <si>
    <t xml:space="preserve">10.005.001.003 </t>
  </si>
  <si>
    <t xml:space="preserve">10.005.002 </t>
  </si>
  <si>
    <t xml:space="preserve">10.005.002.001 </t>
  </si>
  <si>
    <t xml:space="preserve">10.005.002.002 </t>
  </si>
  <si>
    <t xml:space="preserve">10.005.002.003 </t>
  </si>
  <si>
    <t xml:space="preserve">10.005.002.004 </t>
  </si>
  <si>
    <t xml:space="preserve">10.005.003 </t>
  </si>
  <si>
    <t xml:space="preserve">10.005.004 </t>
  </si>
  <si>
    <t xml:space="preserve">10.005.004.001 </t>
  </si>
  <si>
    <t xml:space="preserve">10.005.004.002 </t>
  </si>
  <si>
    <t xml:space="preserve">10.005.004.003 </t>
  </si>
  <si>
    <t xml:space="preserve">10.005.004.004 </t>
  </si>
  <si>
    <t xml:space="preserve">10.005.004.005 </t>
  </si>
  <si>
    <t xml:space="preserve">10.005.004.006 </t>
  </si>
  <si>
    <t xml:space="preserve">10.005.004.007 </t>
  </si>
  <si>
    <t xml:space="preserve">10.006 </t>
  </si>
  <si>
    <t>REVESTIMENTOS INTERNOS EM PISO E PAREDE - LAZER</t>
  </si>
  <si>
    <t xml:space="preserve">10.006.001 </t>
  </si>
  <si>
    <t xml:space="preserve">10.006.001.001 </t>
  </si>
  <si>
    <t xml:space="preserve">10.006.001.002 </t>
  </si>
  <si>
    <t xml:space="preserve">10.006.001.003 </t>
  </si>
  <si>
    <t>Regularização para piso laminado</t>
  </si>
  <si>
    <t xml:space="preserve">10.006.001.004 </t>
  </si>
  <si>
    <t>Contrapiso barroteado</t>
  </si>
  <si>
    <t xml:space="preserve">10.006.002 </t>
  </si>
  <si>
    <t xml:space="preserve">10.006.002.001 </t>
  </si>
  <si>
    <t xml:space="preserve">10.006.002.002 </t>
  </si>
  <si>
    <t xml:space="preserve">10.006.002.003 </t>
  </si>
  <si>
    <t xml:space="preserve">10.006.003 </t>
  </si>
  <si>
    <t xml:space="preserve">10.006.004 </t>
  </si>
  <si>
    <t xml:space="preserve">10.006.004.001 </t>
  </si>
  <si>
    <t xml:space="preserve">10.006.004.002 </t>
  </si>
  <si>
    <t xml:space="preserve">10.006.004.003 </t>
  </si>
  <si>
    <t xml:space="preserve">10.006.004.004 </t>
  </si>
  <si>
    <t xml:space="preserve">10.006.004.005 </t>
  </si>
  <si>
    <t>Mão de obra empreitada para contrapiso barroteado</t>
  </si>
  <si>
    <t xml:space="preserve">10.006.004.006 </t>
  </si>
  <si>
    <t xml:space="preserve">10.007 </t>
  </si>
  <si>
    <t>REVESTIMENTOS INTERNOS EM PISO E PAREDE - TIPO (x22)</t>
  </si>
  <si>
    <t xml:space="preserve">10.007.001 </t>
  </si>
  <si>
    <t xml:space="preserve">10.007.001.001 </t>
  </si>
  <si>
    <t xml:space="preserve">10.007.001.002 </t>
  </si>
  <si>
    <t xml:space="preserve">10.007.001.003 </t>
  </si>
  <si>
    <t>Regularização para aplicação de piso vinílico</t>
  </si>
  <si>
    <t xml:space="preserve">10.007.002 </t>
  </si>
  <si>
    <t xml:space="preserve">10.007.002.001 </t>
  </si>
  <si>
    <t xml:space="preserve">10.007.002.002 </t>
  </si>
  <si>
    <t xml:space="preserve">10.007.002.003 </t>
  </si>
  <si>
    <t xml:space="preserve">10.007.003 </t>
  </si>
  <si>
    <t xml:space="preserve">10.007.004 </t>
  </si>
  <si>
    <t xml:space="preserve">10.007.004.001 </t>
  </si>
  <si>
    <t xml:space="preserve">10.007.004.002 </t>
  </si>
  <si>
    <t xml:space="preserve">10.007.004.003 </t>
  </si>
  <si>
    <t xml:space="preserve">10.007.004.004 </t>
  </si>
  <si>
    <t xml:space="preserve">10.007.004.005 </t>
  </si>
  <si>
    <t xml:space="preserve">10.008 </t>
  </si>
  <si>
    <t>REVESTIMENTOS INTERNOS EM PISO E PAREDE - ÁTICO</t>
  </si>
  <si>
    <t xml:space="preserve">10.008.001 </t>
  </si>
  <si>
    <t xml:space="preserve">10.008.001.001 </t>
  </si>
  <si>
    <t xml:space="preserve">10.008.001.002 </t>
  </si>
  <si>
    <t xml:space="preserve">10.008.001.003 </t>
  </si>
  <si>
    <t xml:space="preserve">10.008.002 </t>
  </si>
  <si>
    <t xml:space="preserve">10.008.002.001 </t>
  </si>
  <si>
    <t xml:space="preserve">10.008.002.002 </t>
  </si>
  <si>
    <t xml:space="preserve">10.008.002.003 </t>
  </si>
  <si>
    <t xml:space="preserve">10.008.003 </t>
  </si>
  <si>
    <t xml:space="preserve">10.008.004 </t>
  </si>
  <si>
    <t xml:space="preserve">10.008.004.001 </t>
  </si>
  <si>
    <t xml:space="preserve">10.008.004.002 </t>
  </si>
  <si>
    <t xml:space="preserve">10.008.004.003 </t>
  </si>
  <si>
    <t xml:space="preserve">10.008.004.004 </t>
  </si>
  <si>
    <t xml:space="preserve">10.008.004.005 </t>
  </si>
  <si>
    <t xml:space="preserve">10.009 </t>
  </si>
  <si>
    <t>REVESTIMENTOS INTERNOS EM PISO E PAREDE - CASA DE MÁQUINAS /TELHADO /RESERVATÓRIO</t>
  </si>
  <si>
    <t xml:space="preserve">10.009.001 </t>
  </si>
  <si>
    <t xml:space="preserve">10.009.001.001 </t>
  </si>
  <si>
    <t xml:space="preserve">10.009.002 </t>
  </si>
  <si>
    <t xml:space="preserve">10.009.002.001 </t>
  </si>
  <si>
    <t xml:space="preserve">10.009.002.002 </t>
  </si>
  <si>
    <t xml:space="preserve">10.009.002.003 </t>
  </si>
  <si>
    <t xml:space="preserve">10.009.003 </t>
  </si>
  <si>
    <t xml:space="preserve">10.009.004 </t>
  </si>
  <si>
    <t xml:space="preserve">10.009.004.001 </t>
  </si>
  <si>
    <t xml:space="preserve">10.009.004.002 </t>
  </si>
  <si>
    <t xml:space="preserve">10.009.004.003 </t>
  </si>
  <si>
    <t xml:space="preserve">11 </t>
  </si>
  <si>
    <t xml:space="preserve">11.001 </t>
  </si>
  <si>
    <t>REVESTIMENTOS E ACABAMENTOS INTERNOS EM TETO - TÉRREO</t>
  </si>
  <si>
    <t xml:space="preserve">11.001.001 </t>
  </si>
  <si>
    <t>Revestimento Interno Argamassado em Teto</t>
  </si>
  <si>
    <t xml:space="preserve">11.001.001.001 </t>
  </si>
  <si>
    <t xml:space="preserve">11.001.002 </t>
  </si>
  <si>
    <t>Acabamento em Gesso</t>
  </si>
  <si>
    <t xml:space="preserve">11.001.002.001 </t>
  </si>
  <si>
    <t>Forro de gesso acartonado, aplicação em áreas secas - material e mão de obra</t>
  </si>
  <si>
    <t xml:space="preserve">11.001.002.002 </t>
  </si>
  <si>
    <t>Gesso negativo - material e mão de obra</t>
  </si>
  <si>
    <t xml:space="preserve">11.001.003 </t>
  </si>
  <si>
    <t xml:space="preserve">11.001.003.001 </t>
  </si>
  <si>
    <t xml:space="preserve">11.002 </t>
  </si>
  <si>
    <t>REVESTIMENTOS E ACABAMENTOS INTERNOS EM TETO - G1</t>
  </si>
  <si>
    <t xml:space="preserve">11.002.001 </t>
  </si>
  <si>
    <t xml:space="preserve">11.002.001.001 </t>
  </si>
  <si>
    <t xml:space="preserve">11.002.002 </t>
  </si>
  <si>
    <t xml:space="preserve">11.002.003 </t>
  </si>
  <si>
    <t xml:space="preserve">11.002.003.001 </t>
  </si>
  <si>
    <t xml:space="preserve">11.003 </t>
  </si>
  <si>
    <t>REVESTIMENTOS E ACABAMENTOS INTERNOS EM TETO - G2</t>
  </si>
  <si>
    <t xml:space="preserve">11.003.001 </t>
  </si>
  <si>
    <t xml:space="preserve">11.003.001.001 </t>
  </si>
  <si>
    <t xml:space="preserve">11.003.002 </t>
  </si>
  <si>
    <t xml:space="preserve">11.003.003 </t>
  </si>
  <si>
    <t xml:space="preserve">11.003.003.001 </t>
  </si>
  <si>
    <t xml:space="preserve">11.004 </t>
  </si>
  <si>
    <t>REVESTIMENTOS E ACABAMENTOS INTERNOS EM TETO - G3</t>
  </si>
  <si>
    <t xml:space="preserve">11.004.001 </t>
  </si>
  <si>
    <t xml:space="preserve">11.004.001.001 </t>
  </si>
  <si>
    <t xml:space="preserve">11.004.002 </t>
  </si>
  <si>
    <t xml:space="preserve">11.004.003 </t>
  </si>
  <si>
    <t xml:space="preserve">11.004.003.001 </t>
  </si>
  <si>
    <t xml:space="preserve">11.005 </t>
  </si>
  <si>
    <t>REVESTIMENTOS E ACABAMENTOS INTERNOS EM TETO - G4</t>
  </si>
  <si>
    <t xml:space="preserve">11.005.001 </t>
  </si>
  <si>
    <t xml:space="preserve">11.005.001.001 </t>
  </si>
  <si>
    <t xml:space="preserve">11.005.002 </t>
  </si>
  <si>
    <t xml:space="preserve">11.005.003 </t>
  </si>
  <si>
    <t xml:space="preserve">11.005.003.001 </t>
  </si>
  <si>
    <t xml:space="preserve">11.006 </t>
  </si>
  <si>
    <t>REVESTIMENTOS E ACABAMENTOS INTERNOS EM TETO - LAZER</t>
  </si>
  <si>
    <t xml:space="preserve">11.006.001 </t>
  </si>
  <si>
    <t xml:space="preserve">11.006.001.001 </t>
  </si>
  <si>
    <t xml:space="preserve">11.006.002 </t>
  </si>
  <si>
    <t xml:space="preserve">11.006.002.001 </t>
  </si>
  <si>
    <t xml:space="preserve">11.006.002.002 </t>
  </si>
  <si>
    <t>Forro de gesso acartonado, aplicação em áreas molhadas - material e mão de obra</t>
  </si>
  <si>
    <t xml:space="preserve">11.006.002.003 </t>
  </si>
  <si>
    <t xml:space="preserve">11.006.003 </t>
  </si>
  <si>
    <t xml:space="preserve">11.006.003.001 </t>
  </si>
  <si>
    <t xml:space="preserve">11.007 </t>
  </si>
  <si>
    <t>REVESTIMENTOS E ACABAMENTOS INTERNOS EM TETO - TIPO (x22)</t>
  </si>
  <si>
    <t xml:space="preserve">11.007.001 </t>
  </si>
  <si>
    <t xml:space="preserve">11.007.001.001 </t>
  </si>
  <si>
    <t xml:space="preserve">11.007.002 </t>
  </si>
  <si>
    <t xml:space="preserve">11.007.002.001 </t>
  </si>
  <si>
    <t xml:space="preserve">11.007.002.002 </t>
  </si>
  <si>
    <t xml:space="preserve">11.007.002.003 </t>
  </si>
  <si>
    <t xml:space="preserve">11.007.003 </t>
  </si>
  <si>
    <t xml:space="preserve">11.007.003.001 </t>
  </si>
  <si>
    <t xml:space="preserve">11.008 </t>
  </si>
  <si>
    <t>REVESTIMENTOS E ACABAMENTOS INTERNOS EM TETO - ÁTICO</t>
  </si>
  <si>
    <t xml:space="preserve">11.008.001 </t>
  </si>
  <si>
    <t xml:space="preserve">11.008.001.001 </t>
  </si>
  <si>
    <t xml:space="preserve">11.008.002 </t>
  </si>
  <si>
    <t xml:space="preserve">11.008.002.001 </t>
  </si>
  <si>
    <t xml:space="preserve">11.008.002.002 </t>
  </si>
  <si>
    <t xml:space="preserve">11.008.002.003 </t>
  </si>
  <si>
    <t xml:space="preserve">11.008.003 </t>
  </si>
  <si>
    <t xml:space="preserve">11.008.003.001 </t>
  </si>
  <si>
    <t xml:space="preserve">11.009 </t>
  </si>
  <si>
    <t>REVESTIMENTOS E ACABAMENTOS INTERNOS EM TETO - CASA DE MÁQUINAS /TELHADO /RESERVATÓRIO</t>
  </si>
  <si>
    <t xml:space="preserve">11.009.001 </t>
  </si>
  <si>
    <t xml:space="preserve">11.009.001.001 </t>
  </si>
  <si>
    <t xml:space="preserve">11.009.002 </t>
  </si>
  <si>
    <t xml:space="preserve">11.009.003 </t>
  </si>
  <si>
    <t xml:space="preserve">11.009.003.001 </t>
  </si>
  <si>
    <t xml:space="preserve">12 </t>
  </si>
  <si>
    <t xml:space="preserve">12.001 </t>
  </si>
  <si>
    <t>ACABAMENTOS EM PISO E PAREDE - TÉRREO</t>
  </si>
  <si>
    <t xml:space="preserve">12.001.001 </t>
  </si>
  <si>
    <t>Acabamentos em Piso</t>
  </si>
  <si>
    <t xml:space="preserve">12.001.001.001 </t>
  </si>
  <si>
    <t>Revestimento interno de piso porcelanato, placa 60x60cm, aplicação em salas comerciais/lojas</t>
  </si>
  <si>
    <t xml:space="preserve">12.001.001.002 </t>
  </si>
  <si>
    <t>Revestimento interno de piso porcelanato, placa 60x60cm, aplicação em hall pavimentos</t>
  </si>
  <si>
    <t xml:space="preserve">12.001.001.003 </t>
  </si>
  <si>
    <t>Revestimento externo de piso porcelanato antiderrapante, placa 60x60cm, aplicação em áreas externas</t>
  </si>
  <si>
    <t xml:space="preserve">12.001.001.004 </t>
  </si>
  <si>
    <t>Passeio em concreto estampado</t>
  </si>
  <si>
    <t xml:space="preserve">12.001.001.005 </t>
  </si>
  <si>
    <t xml:space="preserve">Piso podotátil pré-fabricado de concreto, 6 cm          </t>
  </si>
  <si>
    <t xml:space="preserve">12.001.001.006 </t>
  </si>
  <si>
    <t>Revestimento de piso cerâmico, placa 45x45cm, aplicação em lixeira</t>
  </si>
  <si>
    <t xml:space="preserve">12.001.002 </t>
  </si>
  <si>
    <t xml:space="preserve">12.001.002.001 </t>
  </si>
  <si>
    <t>Rodapé de poliestireno branco 10cm</t>
  </si>
  <si>
    <t xml:space="preserve">12.001.003 </t>
  </si>
  <si>
    <t xml:space="preserve">12.001.004 </t>
  </si>
  <si>
    <t>Acabamentos em Parede</t>
  </si>
  <si>
    <t xml:space="preserve">12.001.005 </t>
  </si>
  <si>
    <t>Acabamentos Especiais</t>
  </si>
  <si>
    <t xml:space="preserve">12.001.006 </t>
  </si>
  <si>
    <t>Peitoris</t>
  </si>
  <si>
    <t xml:space="preserve">12.001.006.001 </t>
  </si>
  <si>
    <t>Peitoril em granito, acabamento polido</t>
  </si>
  <si>
    <t xml:space="preserve">12.001.006.002 </t>
  </si>
  <si>
    <t>Pingadeira em granito, acabamento polido</t>
  </si>
  <si>
    <t xml:space="preserve">12.001.007 </t>
  </si>
  <si>
    <t xml:space="preserve">12.001.007.001 </t>
  </si>
  <si>
    <t>Mão de obra empreitada para colocação e rejuntamento de piso porcelanato até 60x60 cm</t>
  </si>
  <si>
    <t xml:space="preserve">12.001.007.002 </t>
  </si>
  <si>
    <t>Mão de obra empreitada para colocação e rejuntamento de piso cerâmico até 45x45 cm</t>
  </si>
  <si>
    <t xml:space="preserve">12.001.007.003 </t>
  </si>
  <si>
    <t>Mão de obra empreitada para execução de passeio em concreto estampado</t>
  </si>
  <si>
    <t xml:space="preserve">12.001.007.004 </t>
  </si>
  <si>
    <t>Mão de obra empreitada para colocação de rodapé de poliestireno</t>
  </si>
  <si>
    <t xml:space="preserve">12.001.007.005 </t>
  </si>
  <si>
    <t>Mão de obra empreitada para colocação de peitoril de granito</t>
  </si>
  <si>
    <t xml:space="preserve">12.001.007.006 </t>
  </si>
  <si>
    <t>Mão de obra empreitada para colocação de pingadeira de granito</t>
  </si>
  <si>
    <t xml:space="preserve">12.002 </t>
  </si>
  <si>
    <t>ACABAMENTOS EM PISO E PAREDE - G1</t>
  </si>
  <si>
    <t xml:space="preserve">12.002.001 </t>
  </si>
  <si>
    <t xml:space="preserve">12.002.001.001 </t>
  </si>
  <si>
    <t>Revestimento interno de piso cerâmico, placa 45x45cm, aplicação em garagens</t>
  </si>
  <si>
    <t xml:space="preserve">12.002.002 </t>
  </si>
  <si>
    <t xml:space="preserve">12.002.002.001 </t>
  </si>
  <si>
    <t xml:space="preserve">12.002.003 </t>
  </si>
  <si>
    <t xml:space="preserve">12.002.004 </t>
  </si>
  <si>
    <t xml:space="preserve">12.002.005 </t>
  </si>
  <si>
    <t xml:space="preserve">12.002.006 </t>
  </si>
  <si>
    <t xml:space="preserve">12.002.006.001 </t>
  </si>
  <si>
    <t xml:space="preserve">12.002.007 </t>
  </si>
  <si>
    <t xml:space="preserve">12.002.007.001 </t>
  </si>
  <si>
    <t xml:space="preserve">12.002.007.002 </t>
  </si>
  <si>
    <t xml:space="preserve">12.002.007.003 </t>
  </si>
  <si>
    <t xml:space="preserve">12.003 </t>
  </si>
  <si>
    <t>ACABAMENTOS EM PISO E PAREDE - G2</t>
  </si>
  <si>
    <t xml:space="preserve">12.003.001 </t>
  </si>
  <si>
    <t xml:space="preserve">12.003.001.001 </t>
  </si>
  <si>
    <t xml:space="preserve">12.003.002 </t>
  </si>
  <si>
    <t xml:space="preserve">12.003.002.001 </t>
  </si>
  <si>
    <t xml:space="preserve">12.003.003 </t>
  </si>
  <si>
    <t xml:space="preserve">12.003.004 </t>
  </si>
  <si>
    <t xml:space="preserve">12.003.005 </t>
  </si>
  <si>
    <t xml:space="preserve">12.003.006 </t>
  </si>
  <si>
    <t xml:space="preserve">12.003.006.001 </t>
  </si>
  <si>
    <t xml:space="preserve">12.003.007 </t>
  </si>
  <si>
    <t xml:space="preserve">12.003.007.001 </t>
  </si>
  <si>
    <t xml:space="preserve">12.003.007.002 </t>
  </si>
  <si>
    <t xml:space="preserve">12.003.007.003 </t>
  </si>
  <si>
    <t xml:space="preserve">12.004 </t>
  </si>
  <si>
    <t>ACABAMENTOS EM PISO E PAREDE - G3</t>
  </si>
  <si>
    <t xml:space="preserve">12.004.001 </t>
  </si>
  <si>
    <t xml:space="preserve">12.004.001.001 </t>
  </si>
  <si>
    <t xml:space="preserve">12.004.002 </t>
  </si>
  <si>
    <t xml:space="preserve">12.004.002.001 </t>
  </si>
  <si>
    <t xml:space="preserve">12.004.003 </t>
  </si>
  <si>
    <t xml:space="preserve">12.004.004 </t>
  </si>
  <si>
    <t xml:space="preserve">12.004.005 </t>
  </si>
  <si>
    <t xml:space="preserve">12.004.006 </t>
  </si>
  <si>
    <t xml:space="preserve">12.004.006.001 </t>
  </si>
  <si>
    <t xml:space="preserve">12.004.007 </t>
  </si>
  <si>
    <t xml:space="preserve">12.004.007.001 </t>
  </si>
  <si>
    <t xml:space="preserve">12.004.007.002 </t>
  </si>
  <si>
    <t xml:space="preserve">12.004.007.003 </t>
  </si>
  <si>
    <t xml:space="preserve">12.005 </t>
  </si>
  <si>
    <t>ACABAMENTOS EM PISO E PAREDE - G4</t>
  </si>
  <si>
    <t xml:space="preserve">12.005.001 </t>
  </si>
  <si>
    <t xml:space="preserve">12.005.001.001 </t>
  </si>
  <si>
    <t xml:space="preserve">12.005.002 </t>
  </si>
  <si>
    <t xml:space="preserve">12.005.002.001 </t>
  </si>
  <si>
    <t xml:space="preserve">12.005.003 </t>
  </si>
  <si>
    <t xml:space="preserve">12.005.004 </t>
  </si>
  <si>
    <t xml:space="preserve">12.005.005 </t>
  </si>
  <si>
    <t xml:space="preserve">12.005.006 </t>
  </si>
  <si>
    <t xml:space="preserve">12.005.006.001 </t>
  </si>
  <si>
    <t xml:space="preserve">12.005.007 </t>
  </si>
  <si>
    <t xml:space="preserve">12.005.007.001 </t>
  </si>
  <si>
    <t xml:space="preserve">12.005.007.002 </t>
  </si>
  <si>
    <t xml:space="preserve">12.005.007.003 </t>
  </si>
  <si>
    <t xml:space="preserve">12.006 </t>
  </si>
  <si>
    <t>ACABAMENTOS EM PISO E PAREDE - LAZER</t>
  </si>
  <si>
    <t xml:space="preserve">12.006.001 </t>
  </si>
  <si>
    <t xml:space="preserve">12.006.001.001 </t>
  </si>
  <si>
    <t>Revestimento interno de piso laminado, aplicação em espaço kids e academia</t>
  </si>
  <si>
    <t xml:space="preserve">12.006.001.002 </t>
  </si>
  <si>
    <t>Revestimento interno de piso porcelanato, placa 60x60cm, aplicação em salão de festas e sala de jogos</t>
  </si>
  <si>
    <t xml:space="preserve">12.006.001.003 </t>
  </si>
  <si>
    <t>Revestimento externo de piso porcelanato antiderrapante, placa 60x60cm, aplicação em áreas de lazer descobertas</t>
  </si>
  <si>
    <t xml:space="preserve">12.006.001.004 </t>
  </si>
  <si>
    <t>Deck de madeira - material e mão de obra*</t>
  </si>
  <si>
    <t xml:space="preserve">12.006.002 </t>
  </si>
  <si>
    <t xml:space="preserve">12.006.002.001 </t>
  </si>
  <si>
    <t xml:space="preserve">12.006.003 </t>
  </si>
  <si>
    <t xml:space="preserve">12.006.004 </t>
  </si>
  <si>
    <t xml:space="preserve">12.006.004.001 </t>
  </si>
  <si>
    <t>Revestimento azulejo cerâmico em parede, placa 30x60cm - aplicação em piscina</t>
  </si>
  <si>
    <t xml:space="preserve">12.006.005 </t>
  </si>
  <si>
    <t xml:space="preserve">12.006.006 </t>
  </si>
  <si>
    <t xml:space="preserve">12.006.006.001 </t>
  </si>
  <si>
    <t xml:space="preserve">12.006.006.002 </t>
  </si>
  <si>
    <t xml:space="preserve">12.006.007 </t>
  </si>
  <si>
    <t xml:space="preserve">12.006.007.001 </t>
  </si>
  <si>
    <t>Mão de obra empreitada para instalação de piso laminado</t>
  </si>
  <si>
    <t xml:space="preserve">12.006.007.002 </t>
  </si>
  <si>
    <t xml:space="preserve">12.006.007.003 </t>
  </si>
  <si>
    <t xml:space="preserve">12.006.007.004 </t>
  </si>
  <si>
    <t xml:space="preserve">12.006.007.005 </t>
  </si>
  <si>
    <t xml:space="preserve">12.007 </t>
  </si>
  <si>
    <t>ACABAMENTOS EM PISO E PAREDE - TIPO (x22)</t>
  </si>
  <si>
    <t xml:space="preserve">12.007.001 </t>
  </si>
  <si>
    <t xml:space="preserve">12.007.001.001 </t>
  </si>
  <si>
    <t xml:space="preserve">12.007.001.002 </t>
  </si>
  <si>
    <t>Revestimento interno de piso porcelanato, placa 60x60cm, aplicação em áreas internas dos apartamentos</t>
  </si>
  <si>
    <t xml:space="preserve">12.007.001.003 </t>
  </si>
  <si>
    <t>Revestimento interno de piso porcelanato, placa 60x60cm, aplicação em banheiros</t>
  </si>
  <si>
    <t xml:space="preserve">12.007.001.004 </t>
  </si>
  <si>
    <t xml:space="preserve">12.007.001.005 </t>
  </si>
  <si>
    <t>Revestimento interno de piso vinílico - aplicação em áreas internas dos apartamentos</t>
  </si>
  <si>
    <t xml:space="preserve">12.007.001.006 </t>
  </si>
  <si>
    <t>Acabamento em granito em piso de elevador</t>
  </si>
  <si>
    <t xml:space="preserve">12.007.002 </t>
  </si>
  <si>
    <t xml:space="preserve">12.007.002.001 </t>
  </si>
  <si>
    <t xml:space="preserve">12.007.003 </t>
  </si>
  <si>
    <t xml:space="preserve">12.007.003.001 </t>
  </si>
  <si>
    <t xml:space="preserve">Soleira em porcelanato </t>
  </si>
  <si>
    <t xml:space="preserve">12.007.004 </t>
  </si>
  <si>
    <t xml:space="preserve">12.007.004.001 </t>
  </si>
  <si>
    <t>Revestimento azulejo cerâmico em parede, placa 30x60cm - aplicação em boxes de banheiros</t>
  </si>
  <si>
    <t xml:space="preserve">12.007.005 </t>
  </si>
  <si>
    <t xml:space="preserve">12.007.006 </t>
  </si>
  <si>
    <t xml:space="preserve">12.007.006.001 </t>
  </si>
  <si>
    <t xml:space="preserve">12.007.006.002 </t>
  </si>
  <si>
    <t xml:space="preserve">12.007.007 </t>
  </si>
  <si>
    <t xml:space="preserve">12.007.007.001 </t>
  </si>
  <si>
    <t xml:space="preserve">12.007.007.002 </t>
  </si>
  <si>
    <t>Mão de obra empreitada para colocação de soleira em porcelanato</t>
  </si>
  <si>
    <t xml:space="preserve">12.007.007.003 </t>
  </si>
  <si>
    <t>Mão de obra empreitada para instalação de piso vinílico</t>
  </si>
  <si>
    <t xml:space="preserve">12.007.007.004 </t>
  </si>
  <si>
    <t>Mão de obra empreitada para colocação e rejuntamento de revestimento cerâmico</t>
  </si>
  <si>
    <t xml:space="preserve">12.007.007.005 </t>
  </si>
  <si>
    <t xml:space="preserve">12.007.007.006 </t>
  </si>
  <si>
    <t xml:space="preserve">12.007.007.007 </t>
  </si>
  <si>
    <t xml:space="preserve">12.008 </t>
  </si>
  <si>
    <t>ACABAMENTOS EM PISO E PAREDE - ÁTICO</t>
  </si>
  <si>
    <t xml:space="preserve">12.008.001 </t>
  </si>
  <si>
    <t xml:space="preserve">12.008.001.001 </t>
  </si>
  <si>
    <t xml:space="preserve">12.008.001.002 </t>
  </si>
  <si>
    <t xml:space="preserve">12.008.001.003 </t>
  </si>
  <si>
    <t xml:space="preserve">12.008.001.004 </t>
  </si>
  <si>
    <t xml:space="preserve">12.008.001.005 </t>
  </si>
  <si>
    <t xml:space="preserve">12.008.002 </t>
  </si>
  <si>
    <t xml:space="preserve">12.008.002.001 </t>
  </si>
  <si>
    <t xml:space="preserve">12.008.003 </t>
  </si>
  <si>
    <t xml:space="preserve">12.008.004 </t>
  </si>
  <si>
    <t xml:space="preserve">12.008.005 </t>
  </si>
  <si>
    <t xml:space="preserve">12.008.006 </t>
  </si>
  <si>
    <t xml:space="preserve">12.008.006.001 </t>
  </si>
  <si>
    <t xml:space="preserve">12.008.006.002 </t>
  </si>
  <si>
    <t xml:space="preserve">12.008.007 </t>
  </si>
  <si>
    <t xml:space="preserve">12.008.007.001 </t>
  </si>
  <si>
    <t xml:space="preserve">12.008.007.002 </t>
  </si>
  <si>
    <t xml:space="preserve">12.008.007.003 </t>
  </si>
  <si>
    <t xml:space="preserve">12.008.007.004 </t>
  </si>
  <si>
    <t xml:space="preserve">12.009 </t>
  </si>
  <si>
    <t>ACABAMENTOS EM PISO E PAREDE - CASA DE MÁQUINAS /TELHADO /RESERVATÓRIO</t>
  </si>
  <si>
    <t xml:space="preserve">12.009.001 </t>
  </si>
  <si>
    <t xml:space="preserve">12.009.002 </t>
  </si>
  <si>
    <t xml:space="preserve">12.009.003 </t>
  </si>
  <si>
    <t xml:space="preserve">12.009.004 </t>
  </si>
  <si>
    <t xml:space="preserve">12.009.005 </t>
  </si>
  <si>
    <t xml:space="preserve">12.009.006 </t>
  </si>
  <si>
    <t xml:space="preserve">12.009.006.001 </t>
  </si>
  <si>
    <t xml:space="preserve">12.009.007 </t>
  </si>
  <si>
    <t xml:space="preserve">12.009.007.001 </t>
  </si>
  <si>
    <t xml:space="preserve">13 </t>
  </si>
  <si>
    <t xml:space="preserve">13.001 </t>
  </si>
  <si>
    <t>SISTEMAS DE PINTURA INTERNA - TÉRREO</t>
  </si>
  <si>
    <t xml:space="preserve">13.001.001 </t>
  </si>
  <si>
    <t>Sistema de Pintura Interna em Piso</t>
  </si>
  <si>
    <t xml:space="preserve">13.001.001.001 </t>
  </si>
  <si>
    <t>Resina acrílica base solvente, aplicação manual em antecâmaras e escadas, 3 demãos</t>
  </si>
  <si>
    <t xml:space="preserve">13.001.002 </t>
  </si>
  <si>
    <t>Sistema de Pintura Interna em Parede</t>
  </si>
  <si>
    <t xml:space="preserve">13.001.002.001 </t>
  </si>
  <si>
    <t>Selador acrílico em paredes internas, 1 demão</t>
  </si>
  <si>
    <t xml:space="preserve">13.001.002.002 </t>
  </si>
  <si>
    <t>Aplicação e lixamento de massa látex PVA em paredes internas, 2 demãos</t>
  </si>
  <si>
    <t xml:space="preserve">13.001.002.003 </t>
  </si>
  <si>
    <t>Pintura com tinta látex acrílica em paredes internas, acabamento fosco, 3 demãos</t>
  </si>
  <si>
    <t xml:space="preserve">13.001.002.004 </t>
  </si>
  <si>
    <t>Textura acrílica, com cor, aplicada em paredes internas, acabamento suave, 1 demão</t>
  </si>
  <si>
    <t xml:space="preserve">13.001.002.005 </t>
  </si>
  <si>
    <t>Pintura com tinta látex acrílica em fosso do elevador, 1 demão</t>
  </si>
  <si>
    <t xml:space="preserve">13.001.003 </t>
  </si>
  <si>
    <t>Sistema de Pintura Interna em Teto</t>
  </si>
  <si>
    <t xml:space="preserve">13.001.003.001 </t>
  </si>
  <si>
    <t>Fundo preparador a base de solvente em teto, 1 demão</t>
  </si>
  <si>
    <t xml:space="preserve">13.001.003.002 </t>
  </si>
  <si>
    <t>Aplicação e lixamento de massa látex PVA em teto, 2 demãos</t>
  </si>
  <si>
    <t xml:space="preserve">13.001.003.003 </t>
  </si>
  <si>
    <t>Pintura com tinta látex acrílica em teto, 3 demãos*</t>
  </si>
  <si>
    <t xml:space="preserve">13.001.004 </t>
  </si>
  <si>
    <t xml:space="preserve">13.001.004.001 </t>
  </si>
  <si>
    <t>Mão de obra empreitada para aplicação de resina acrílica em piso*</t>
  </si>
  <si>
    <t xml:space="preserve">13.001.004.002 </t>
  </si>
  <si>
    <t>Mão de obra para aplicação de selador paredes internas, 1 demão</t>
  </si>
  <si>
    <t xml:space="preserve">13.001.004.003 </t>
  </si>
  <si>
    <t>Mão de obra empreitada para aplicação e lixamento de massa látex em paredes internas, 2 demãos</t>
  </si>
  <si>
    <t xml:space="preserve">13.001.004.004 </t>
  </si>
  <si>
    <t>Mão de obra empreitada para pintura látex acrílica em paredes internas, 3 demãos</t>
  </si>
  <si>
    <t xml:space="preserve">13.001.004.005 </t>
  </si>
  <si>
    <t>Mão de obra empreitada para aplicação de textura acrílica em paredes internas, 1 demão</t>
  </si>
  <si>
    <t xml:space="preserve">13.001.004.006 </t>
  </si>
  <si>
    <t>Mão de obra empreitada para aplicação de fundo preparador em teto, 1 demão</t>
  </si>
  <si>
    <t xml:space="preserve">13.001.004.007 </t>
  </si>
  <si>
    <t>Mão de obra empreitada para aplicação e lixamento de massa látex em teto, 2 demãos</t>
  </si>
  <si>
    <t xml:space="preserve">13.001.004.008 </t>
  </si>
  <si>
    <t>Mão de obra empreitada para aplicação de pintura látex acrílica em teto, 3 demãos</t>
  </si>
  <si>
    <t xml:space="preserve">13.001.004.009 </t>
  </si>
  <si>
    <t>Mão de obra regularização e pintura do fosso do elevador</t>
  </si>
  <si>
    <t xml:space="preserve">13.002 </t>
  </si>
  <si>
    <t>SISTEMAS DE PINTURA INTERNA - G1</t>
  </si>
  <si>
    <t xml:space="preserve">13.002.001 </t>
  </si>
  <si>
    <t xml:space="preserve">13.002.001.001 </t>
  </si>
  <si>
    <t>Pintura epóxi em piso para demarcação de faixa de garagem, aplicação manual, 3 demãos</t>
  </si>
  <si>
    <t xml:space="preserve">13.002.001.002 </t>
  </si>
  <si>
    <t>Pintura epóxi em piso, 3 demãos</t>
  </si>
  <si>
    <t xml:space="preserve">13.002.001.003 </t>
  </si>
  <si>
    <t xml:space="preserve">13.002.002 </t>
  </si>
  <si>
    <t xml:space="preserve">13.002.002.001 </t>
  </si>
  <si>
    <t xml:space="preserve">13.002.002.002 </t>
  </si>
  <si>
    <t xml:space="preserve">13.002.002.003 </t>
  </si>
  <si>
    <t xml:space="preserve">13.002.003 </t>
  </si>
  <si>
    <t xml:space="preserve">13.002.003.001 </t>
  </si>
  <si>
    <t xml:space="preserve">13.002.003.002 </t>
  </si>
  <si>
    <t xml:space="preserve">13.002.003.003 </t>
  </si>
  <si>
    <t>Textura lisa, aplicada em teto de garagens</t>
  </si>
  <si>
    <t xml:space="preserve">13.002.004 </t>
  </si>
  <si>
    <t xml:space="preserve">13.002.004.001 </t>
  </si>
  <si>
    <t xml:space="preserve">13.002.004.002 </t>
  </si>
  <si>
    <t>Mão de obra empreitada para aplicação de pintura epóxi em piso, 3 demãos</t>
  </si>
  <si>
    <t xml:space="preserve">13.002.004.003 </t>
  </si>
  <si>
    <t>Mão de obra empreitada para pintura de faixas de demarcação de garagem em piso*</t>
  </si>
  <si>
    <t xml:space="preserve">13.002.004.004 </t>
  </si>
  <si>
    <t xml:space="preserve">13.002.004.005 </t>
  </si>
  <si>
    <t xml:space="preserve">13.002.004.006 </t>
  </si>
  <si>
    <t xml:space="preserve">13.002.004.007 </t>
  </si>
  <si>
    <t xml:space="preserve">13.002.004.008 </t>
  </si>
  <si>
    <t>Mão de obra empreitada para aplicação de textura lisa em teto, 1 demão</t>
  </si>
  <si>
    <t xml:space="preserve">13.002.004.009 </t>
  </si>
  <si>
    <t xml:space="preserve">13.003 </t>
  </si>
  <si>
    <t>SISTEMAS DE PINTURA INTERNA - G2</t>
  </si>
  <si>
    <t xml:space="preserve">13.003.001 </t>
  </si>
  <si>
    <t xml:space="preserve">13.003.001.001 </t>
  </si>
  <si>
    <t xml:space="preserve">13.003.001.002 </t>
  </si>
  <si>
    <t xml:space="preserve">13.003.001.003 </t>
  </si>
  <si>
    <t xml:space="preserve">13.003.002 </t>
  </si>
  <si>
    <t xml:space="preserve">13.003.002.001 </t>
  </si>
  <si>
    <t xml:space="preserve">13.003.002.002 </t>
  </si>
  <si>
    <t xml:space="preserve">13.003.002.003 </t>
  </si>
  <si>
    <t xml:space="preserve">13.003.003 </t>
  </si>
  <si>
    <t xml:space="preserve">13.003.003.001 </t>
  </si>
  <si>
    <t xml:space="preserve">13.003.003.002 </t>
  </si>
  <si>
    <t xml:space="preserve">13.003.003.003 </t>
  </si>
  <si>
    <t xml:space="preserve">13.003.004 </t>
  </si>
  <si>
    <t xml:space="preserve">13.003.004.001 </t>
  </si>
  <si>
    <t xml:space="preserve">13.003.004.002 </t>
  </si>
  <si>
    <t xml:space="preserve">13.003.004.003 </t>
  </si>
  <si>
    <t xml:space="preserve">13.003.004.004 </t>
  </si>
  <si>
    <t xml:space="preserve">13.003.004.005 </t>
  </si>
  <si>
    <t xml:space="preserve">13.003.004.006 </t>
  </si>
  <si>
    <t xml:space="preserve">13.003.004.007 </t>
  </si>
  <si>
    <t xml:space="preserve">13.003.004.008 </t>
  </si>
  <si>
    <t xml:space="preserve">13.003.004.009 </t>
  </si>
  <si>
    <t xml:space="preserve">13.004 </t>
  </si>
  <si>
    <t>SISTEMAS DE PINTURA INTERNA - G3</t>
  </si>
  <si>
    <t xml:space="preserve">13.004.001 </t>
  </si>
  <si>
    <t xml:space="preserve">13.004.001.001 </t>
  </si>
  <si>
    <t xml:space="preserve">13.004.001.002 </t>
  </si>
  <si>
    <t xml:space="preserve">13.004.001.003 </t>
  </si>
  <si>
    <t xml:space="preserve">13.004.002 </t>
  </si>
  <si>
    <t xml:space="preserve">13.004.002.001 </t>
  </si>
  <si>
    <t xml:space="preserve">13.004.002.002 </t>
  </si>
  <si>
    <t xml:space="preserve">13.004.002.003 </t>
  </si>
  <si>
    <t xml:space="preserve">13.004.003 </t>
  </si>
  <si>
    <t xml:space="preserve">13.004.003.001 </t>
  </si>
  <si>
    <t xml:space="preserve">13.004.003.002 </t>
  </si>
  <si>
    <t xml:space="preserve">13.004.003.003 </t>
  </si>
  <si>
    <t xml:space="preserve">13.004.004 </t>
  </si>
  <si>
    <t xml:space="preserve">13.004.004.001 </t>
  </si>
  <si>
    <t xml:space="preserve">13.004.004.002 </t>
  </si>
  <si>
    <t xml:space="preserve">13.004.004.003 </t>
  </si>
  <si>
    <t xml:space="preserve">13.004.004.004 </t>
  </si>
  <si>
    <t xml:space="preserve">13.004.004.005 </t>
  </si>
  <si>
    <t xml:space="preserve">13.004.004.006 </t>
  </si>
  <si>
    <t xml:space="preserve">13.004.004.007 </t>
  </si>
  <si>
    <t xml:space="preserve">13.004.004.008 </t>
  </si>
  <si>
    <t xml:space="preserve">13.004.004.009 </t>
  </si>
  <si>
    <t xml:space="preserve">13.005 </t>
  </si>
  <si>
    <t>SISTEMAS DE PINTURA INTERNA - G4</t>
  </si>
  <si>
    <t xml:space="preserve">13.005.001 </t>
  </si>
  <si>
    <t xml:space="preserve">13.005.001.001 </t>
  </si>
  <si>
    <t xml:space="preserve">13.005.001.002 </t>
  </si>
  <si>
    <t xml:space="preserve">13.005.001.003 </t>
  </si>
  <si>
    <t xml:space="preserve">13.005.002 </t>
  </si>
  <si>
    <t xml:space="preserve">13.005.002.001 </t>
  </si>
  <si>
    <t xml:space="preserve">13.005.002.002 </t>
  </si>
  <si>
    <t xml:space="preserve">13.005.002.003 </t>
  </si>
  <si>
    <t xml:space="preserve">13.005.003 </t>
  </si>
  <si>
    <t xml:space="preserve">13.005.003.001 </t>
  </si>
  <si>
    <t xml:space="preserve">13.005.003.002 </t>
  </si>
  <si>
    <t xml:space="preserve">13.005.003.003 </t>
  </si>
  <si>
    <t xml:space="preserve">13.005.004 </t>
  </si>
  <si>
    <t xml:space="preserve">13.005.004.001 </t>
  </si>
  <si>
    <t xml:space="preserve">13.005.004.002 </t>
  </si>
  <si>
    <t xml:space="preserve">13.005.004.003 </t>
  </si>
  <si>
    <t xml:space="preserve">13.005.004.004 </t>
  </si>
  <si>
    <t xml:space="preserve">13.005.004.005 </t>
  </si>
  <si>
    <t xml:space="preserve">13.005.004.006 </t>
  </si>
  <si>
    <t xml:space="preserve">13.005.004.007 </t>
  </si>
  <si>
    <t xml:space="preserve">13.005.004.008 </t>
  </si>
  <si>
    <t xml:space="preserve">13.005.004.009 </t>
  </si>
  <si>
    <t xml:space="preserve">13.006 </t>
  </si>
  <si>
    <t>SISTEMAS DE PINTURA INTERNA - LAZER</t>
  </si>
  <si>
    <t xml:space="preserve">13.006.001 </t>
  </si>
  <si>
    <t xml:space="preserve">13.006.001.001 </t>
  </si>
  <si>
    <t xml:space="preserve">13.006.002 </t>
  </si>
  <si>
    <t xml:space="preserve">13.006.002.001 </t>
  </si>
  <si>
    <t xml:space="preserve">13.006.002.002 </t>
  </si>
  <si>
    <t xml:space="preserve">13.006.002.003 </t>
  </si>
  <si>
    <t xml:space="preserve">13.006.002.004 </t>
  </si>
  <si>
    <t xml:space="preserve">Pintura com tinta látex acrílica em paredes internas, acabamento acetinado, 3 demãos          </t>
  </si>
  <si>
    <t xml:space="preserve">13.006.002.005 </t>
  </si>
  <si>
    <t xml:space="preserve">13.006.002.006 </t>
  </si>
  <si>
    <t xml:space="preserve">13.006.003 </t>
  </si>
  <si>
    <t xml:space="preserve">13.006.003.001 </t>
  </si>
  <si>
    <t xml:space="preserve">13.006.003.002 </t>
  </si>
  <si>
    <t xml:space="preserve">13.006.003.003 </t>
  </si>
  <si>
    <t xml:space="preserve">13.006.004 </t>
  </si>
  <si>
    <t xml:space="preserve">13.006.004.001 </t>
  </si>
  <si>
    <t xml:space="preserve">13.006.004.002 </t>
  </si>
  <si>
    <t xml:space="preserve">13.006.004.003 </t>
  </si>
  <si>
    <t xml:space="preserve">13.006.004.004 </t>
  </si>
  <si>
    <t xml:space="preserve">13.006.004.005 </t>
  </si>
  <si>
    <t xml:space="preserve">13.006.004.006 </t>
  </si>
  <si>
    <t xml:space="preserve">13.006.004.007 </t>
  </si>
  <si>
    <t xml:space="preserve">13.006.004.008 </t>
  </si>
  <si>
    <t xml:space="preserve">13.006.004.009 </t>
  </si>
  <si>
    <t xml:space="preserve">13.007 </t>
  </si>
  <si>
    <t>SISTEMAS DE PINTURA INTERNA - TIPO (x22)</t>
  </si>
  <si>
    <t xml:space="preserve">13.007.001 </t>
  </si>
  <si>
    <t xml:space="preserve">13.007.001.001 </t>
  </si>
  <si>
    <t xml:space="preserve">13.007.002 </t>
  </si>
  <si>
    <t xml:space="preserve">13.007.002.001 </t>
  </si>
  <si>
    <t xml:space="preserve">13.007.002.002 </t>
  </si>
  <si>
    <t xml:space="preserve">13.007.002.003 </t>
  </si>
  <si>
    <t xml:space="preserve">13.007.002.004 </t>
  </si>
  <si>
    <t xml:space="preserve">13.007.002.005 </t>
  </si>
  <si>
    <t xml:space="preserve">13.007.002.006 </t>
  </si>
  <si>
    <t xml:space="preserve">13.007.003 </t>
  </si>
  <si>
    <t xml:space="preserve">13.007.003.001 </t>
  </si>
  <si>
    <t xml:space="preserve">13.007.003.002 </t>
  </si>
  <si>
    <t xml:space="preserve">13.007.003.003 </t>
  </si>
  <si>
    <t xml:space="preserve">13.007.004 </t>
  </si>
  <si>
    <t xml:space="preserve">13.007.004.001 </t>
  </si>
  <si>
    <t xml:space="preserve">13.007.004.002 </t>
  </si>
  <si>
    <t xml:space="preserve">13.007.004.003 </t>
  </si>
  <si>
    <t xml:space="preserve">13.007.004.004 </t>
  </si>
  <si>
    <t xml:space="preserve">13.007.004.005 </t>
  </si>
  <si>
    <t xml:space="preserve">13.007.004.006 </t>
  </si>
  <si>
    <t xml:space="preserve">13.007.004.007 </t>
  </si>
  <si>
    <t xml:space="preserve">13.007.004.008 </t>
  </si>
  <si>
    <t xml:space="preserve">13.007.004.009 </t>
  </si>
  <si>
    <t xml:space="preserve">13.008 </t>
  </si>
  <si>
    <t>SISTEMAS DE PINTURA INTERNA - ÁTICO</t>
  </si>
  <si>
    <t xml:space="preserve">13.008.001 </t>
  </si>
  <si>
    <t xml:space="preserve">13.008.001.001 </t>
  </si>
  <si>
    <t xml:space="preserve">13.008.002 </t>
  </si>
  <si>
    <t xml:space="preserve">13.008.002.001 </t>
  </si>
  <si>
    <t xml:space="preserve">13.008.002.002 </t>
  </si>
  <si>
    <t xml:space="preserve">13.008.002.003 </t>
  </si>
  <si>
    <t xml:space="preserve">13.008.002.004 </t>
  </si>
  <si>
    <t xml:space="preserve">13.008.002.005 </t>
  </si>
  <si>
    <t xml:space="preserve">13.008.002.006 </t>
  </si>
  <si>
    <t xml:space="preserve">13.008.003 </t>
  </si>
  <si>
    <t xml:space="preserve">13.008.003.001 </t>
  </si>
  <si>
    <t xml:space="preserve">13.008.003.002 </t>
  </si>
  <si>
    <t xml:space="preserve">13.008.003.003 </t>
  </si>
  <si>
    <t xml:space="preserve">13.008.004 </t>
  </si>
  <si>
    <t xml:space="preserve">13.008.004.001 </t>
  </si>
  <si>
    <t xml:space="preserve">13.008.004.002 </t>
  </si>
  <si>
    <t xml:space="preserve">13.008.004.003 </t>
  </si>
  <si>
    <t xml:space="preserve">13.008.004.004 </t>
  </si>
  <si>
    <t xml:space="preserve">13.008.004.005 </t>
  </si>
  <si>
    <t xml:space="preserve">13.008.004.006 </t>
  </si>
  <si>
    <t xml:space="preserve">13.008.004.007 </t>
  </si>
  <si>
    <t xml:space="preserve">13.008.004.008 </t>
  </si>
  <si>
    <t xml:space="preserve">13.008.004.009 </t>
  </si>
  <si>
    <t xml:space="preserve">13.009 </t>
  </si>
  <si>
    <t>SISTEMAS DE PINTURA INTERNA - CASA DE MÁQUINAS /TELHADO /RESERVATÓRIO</t>
  </si>
  <si>
    <t xml:space="preserve">13.009.001 </t>
  </si>
  <si>
    <t xml:space="preserve">13.009.001.001 </t>
  </si>
  <si>
    <t xml:space="preserve">13.009.002 </t>
  </si>
  <si>
    <t xml:space="preserve">13.009.002.001 </t>
  </si>
  <si>
    <t xml:space="preserve">13.009.002.002 </t>
  </si>
  <si>
    <t xml:space="preserve">13.009.002.003 </t>
  </si>
  <si>
    <t xml:space="preserve">13.009.003 </t>
  </si>
  <si>
    <t xml:space="preserve">13.009.004 </t>
  </si>
  <si>
    <t xml:space="preserve">13.009.004.001 </t>
  </si>
  <si>
    <t xml:space="preserve">13.009.004.002 </t>
  </si>
  <si>
    <t xml:space="preserve">13.009.004.003 </t>
  </si>
  <si>
    <t xml:space="preserve">13.009.004.004 </t>
  </si>
  <si>
    <t xml:space="preserve">14 </t>
  </si>
  <si>
    <t xml:space="preserve">14.001 </t>
  </si>
  <si>
    <t>ESQUADRIAS, VIDROS E FERRAGENS - TÉRREO</t>
  </si>
  <si>
    <t xml:space="preserve">14.001.001 </t>
  </si>
  <si>
    <t xml:space="preserve">14.001.001.001 </t>
  </si>
  <si>
    <t>Contramarco de alumínio, fixação com argamassa</t>
  </si>
  <si>
    <t xml:space="preserve">14.001.001.002 </t>
  </si>
  <si>
    <t xml:space="preserve">Contramarco de aço galvanizado para portas corta fogo, fixação com argamassa </t>
  </si>
  <si>
    <t xml:space="preserve">14.001.002 </t>
  </si>
  <si>
    <t>Esquadrias de Alumínio</t>
  </si>
  <si>
    <t xml:space="preserve">14.001.002.001 </t>
  </si>
  <si>
    <t>Esquadrias de alumínio - Térreo</t>
  </si>
  <si>
    <t xml:space="preserve">14.001.002.002 </t>
  </si>
  <si>
    <t>Portão de elevação garagem*</t>
  </si>
  <si>
    <t xml:space="preserve">14.001.003 </t>
  </si>
  <si>
    <t>Esquadrias de Madeira</t>
  </si>
  <si>
    <t xml:space="preserve">14.001.003.001 </t>
  </si>
  <si>
    <t>Porta de madeira, folha leve/média, 60x210cm, fixação com espuma expansiva</t>
  </si>
  <si>
    <t xml:space="preserve">14.001.004 </t>
  </si>
  <si>
    <t>Esquadrias Metálicas e Serralheria</t>
  </si>
  <si>
    <t xml:space="preserve">14.001.004.001 </t>
  </si>
  <si>
    <t xml:space="preserve">Porta corta-fogo em aço inox - 0,90x2,10 </t>
  </si>
  <si>
    <t xml:space="preserve">14.001.005 </t>
  </si>
  <si>
    <t xml:space="preserve">14.001.005.001 </t>
  </si>
  <si>
    <t>Corrimão simples de madeira</t>
  </si>
  <si>
    <t xml:space="preserve">14.001.005.002 </t>
  </si>
  <si>
    <t>Corrimão simples de aço inox</t>
  </si>
  <si>
    <t xml:space="preserve">14.001.006 </t>
  </si>
  <si>
    <t>Vidros</t>
  </si>
  <si>
    <t xml:space="preserve">14.001.006.001 </t>
  </si>
  <si>
    <t>Pele de vidro*</t>
  </si>
  <si>
    <t xml:space="preserve">14.001.007 </t>
  </si>
  <si>
    <t>Acessórios e Ferragens</t>
  </si>
  <si>
    <t xml:space="preserve">14.001.007.001 </t>
  </si>
  <si>
    <t>Fechadura de embutir com cilindro para porta de banheiro, completa*</t>
  </si>
  <si>
    <t xml:space="preserve">14.001.008 </t>
  </si>
  <si>
    <t xml:space="preserve">14.001.008.001 </t>
  </si>
  <si>
    <t>Mão de obra para instalação de portas de madeira*</t>
  </si>
  <si>
    <t xml:space="preserve">14.002 </t>
  </si>
  <si>
    <t>ESQUADRIAS, VIDROS E FERRAGENS - G1</t>
  </si>
  <si>
    <t xml:space="preserve">14.002.001 </t>
  </si>
  <si>
    <t xml:space="preserve">14.002.001.001 </t>
  </si>
  <si>
    <t xml:space="preserve">14.002.001.002 </t>
  </si>
  <si>
    <t xml:space="preserve">14.002.002 </t>
  </si>
  <si>
    <t xml:space="preserve">14.002.002.001 </t>
  </si>
  <si>
    <t>Esquadrias de alumínio - G1</t>
  </si>
  <si>
    <t xml:space="preserve">14.002.003 </t>
  </si>
  <si>
    <t xml:space="preserve">14.002.004 </t>
  </si>
  <si>
    <t xml:space="preserve">14.002.004.001 </t>
  </si>
  <si>
    <t xml:space="preserve">14.002.005 </t>
  </si>
  <si>
    <t xml:space="preserve">14.002.005.001 </t>
  </si>
  <si>
    <t xml:space="preserve">14.002.006 </t>
  </si>
  <si>
    <t xml:space="preserve">14.002.006.001 </t>
  </si>
  <si>
    <t xml:space="preserve">14.002.007 </t>
  </si>
  <si>
    <t xml:space="preserve">14.002.008 </t>
  </si>
  <si>
    <t xml:space="preserve">14.003 </t>
  </si>
  <si>
    <t>ESQUADRIAS, VIDROS E FERRAGENS - G2</t>
  </si>
  <si>
    <t xml:space="preserve">14.003.001 </t>
  </si>
  <si>
    <t xml:space="preserve">14.003.001.001 </t>
  </si>
  <si>
    <t xml:space="preserve">14.003.001.002 </t>
  </si>
  <si>
    <t xml:space="preserve">14.003.002 </t>
  </si>
  <si>
    <t xml:space="preserve">14.003.002.001 </t>
  </si>
  <si>
    <t>Esquadrias de alumínio - G2</t>
  </si>
  <si>
    <t xml:space="preserve">14.003.003 </t>
  </si>
  <si>
    <t xml:space="preserve">14.003.004 </t>
  </si>
  <si>
    <t xml:space="preserve">14.003.004.001 </t>
  </si>
  <si>
    <t xml:space="preserve">14.003.005 </t>
  </si>
  <si>
    <t xml:space="preserve">14.003.005.001 </t>
  </si>
  <si>
    <t xml:space="preserve">14.003.006 </t>
  </si>
  <si>
    <t xml:space="preserve">14.003.006.001 </t>
  </si>
  <si>
    <t xml:space="preserve">14.003.007 </t>
  </si>
  <si>
    <t xml:space="preserve">14.003.008 </t>
  </si>
  <si>
    <t xml:space="preserve">14.004 </t>
  </si>
  <si>
    <t>ESQUADRIAS, VIDROS E FERRAGENS - G3</t>
  </si>
  <si>
    <t xml:space="preserve">14.004.001 </t>
  </si>
  <si>
    <t xml:space="preserve">14.004.001.001 </t>
  </si>
  <si>
    <t xml:space="preserve">14.004.001.002 </t>
  </si>
  <si>
    <t xml:space="preserve">14.004.002 </t>
  </si>
  <si>
    <t xml:space="preserve">14.004.002.001 </t>
  </si>
  <si>
    <t>Esquadrias de alumínio - G3</t>
  </si>
  <si>
    <t xml:space="preserve">14.004.003 </t>
  </si>
  <si>
    <t xml:space="preserve">14.004.004 </t>
  </si>
  <si>
    <t xml:space="preserve">14.004.004.001 </t>
  </si>
  <si>
    <t xml:space="preserve">14.004.005 </t>
  </si>
  <si>
    <t xml:space="preserve">14.004.005.001 </t>
  </si>
  <si>
    <t xml:space="preserve">14.004.006 </t>
  </si>
  <si>
    <t xml:space="preserve">14.004.006.001 </t>
  </si>
  <si>
    <t xml:space="preserve">14.004.007 </t>
  </si>
  <si>
    <t xml:space="preserve">14.004.008 </t>
  </si>
  <si>
    <t xml:space="preserve">14.005 </t>
  </si>
  <si>
    <t>ESQUADRIAS, VIDROS E FERRAGENS - G4</t>
  </si>
  <si>
    <t xml:space="preserve">14.005.001 </t>
  </si>
  <si>
    <t xml:space="preserve">14.005.001.001 </t>
  </si>
  <si>
    <t xml:space="preserve">14.005.001.002 </t>
  </si>
  <si>
    <t xml:space="preserve">14.005.002 </t>
  </si>
  <si>
    <t xml:space="preserve">14.005.002.001 </t>
  </si>
  <si>
    <t>Esquadrias de alumínio - G4</t>
  </si>
  <si>
    <t xml:space="preserve">14.005.003 </t>
  </si>
  <si>
    <t xml:space="preserve">14.005.004 </t>
  </si>
  <si>
    <t xml:space="preserve">14.005.004.001 </t>
  </si>
  <si>
    <t xml:space="preserve">14.005.005 </t>
  </si>
  <si>
    <t xml:space="preserve">14.005.005.001 </t>
  </si>
  <si>
    <t xml:space="preserve">14.005.006 </t>
  </si>
  <si>
    <t xml:space="preserve">14.005.006.001 </t>
  </si>
  <si>
    <t xml:space="preserve">14.005.007 </t>
  </si>
  <si>
    <t xml:space="preserve">14.005.008 </t>
  </si>
  <si>
    <t xml:space="preserve">14.006 </t>
  </si>
  <si>
    <t>ESQUADRIAS, VIDROS E FERRAGENS - LAZER</t>
  </si>
  <si>
    <t xml:space="preserve">14.006.001 </t>
  </si>
  <si>
    <t xml:space="preserve">14.006.001.001 </t>
  </si>
  <si>
    <t xml:space="preserve">14.006.001.002 </t>
  </si>
  <si>
    <t xml:space="preserve">14.006.002 </t>
  </si>
  <si>
    <t xml:space="preserve">14.006.002.001 </t>
  </si>
  <si>
    <t>Esquadrias de alumínio - LAZER</t>
  </si>
  <si>
    <t xml:space="preserve">14.006.003 </t>
  </si>
  <si>
    <t xml:space="preserve">14.006.003.001 </t>
  </si>
  <si>
    <t xml:space="preserve">14.006.004 </t>
  </si>
  <si>
    <t xml:space="preserve">14.006.004.001 </t>
  </si>
  <si>
    <t xml:space="preserve">14.006.005 </t>
  </si>
  <si>
    <t xml:space="preserve">14.006.005.001 </t>
  </si>
  <si>
    <t xml:space="preserve">14.006.006 </t>
  </si>
  <si>
    <t>Guarda-corpo</t>
  </si>
  <si>
    <t xml:space="preserve">14.006.006.001 </t>
  </si>
  <si>
    <t>Guarda-corpo com corrimão, perfil de alumínio e fechamento em vidro laminado*</t>
  </si>
  <si>
    <t xml:space="preserve">14.006.007 </t>
  </si>
  <si>
    <t xml:space="preserve">14.006.008 </t>
  </si>
  <si>
    <t xml:space="preserve">14.006.008.001 </t>
  </si>
  <si>
    <t xml:space="preserve">14.006.009 </t>
  </si>
  <si>
    <t xml:space="preserve">14.006.009.001 </t>
  </si>
  <si>
    <t xml:space="preserve">14.007 </t>
  </si>
  <si>
    <t>ESQUADRIAS, VIDROS E FERRAGENS - TIPO (x22)</t>
  </si>
  <si>
    <t xml:space="preserve">14.007.001 </t>
  </si>
  <si>
    <t xml:space="preserve">14.007.001.001 </t>
  </si>
  <si>
    <t xml:space="preserve">14.007.001.002 </t>
  </si>
  <si>
    <t xml:space="preserve">14.007.002 </t>
  </si>
  <si>
    <t xml:space="preserve">14.007.002.001 </t>
  </si>
  <si>
    <t>Esquadrias de alumínio - TIPO</t>
  </si>
  <si>
    <t xml:space="preserve">14.007.002.002 </t>
  </si>
  <si>
    <t>Persiana automatizada com motor</t>
  </si>
  <si>
    <t xml:space="preserve">14.007.003 </t>
  </si>
  <si>
    <t xml:space="preserve">14.007.003.001 </t>
  </si>
  <si>
    <t>Porta de madeira, folha leve/média, 80x210cm, fixação com espuma expansiva</t>
  </si>
  <si>
    <t xml:space="preserve">14.007.003.002 </t>
  </si>
  <si>
    <t xml:space="preserve">14.007.004 </t>
  </si>
  <si>
    <t xml:space="preserve">14.007.004.001 </t>
  </si>
  <si>
    <t>Porta corta fogo em aço galvanizado, 80x210cm - fornecimento e instalação, incluindo pintura, dobradiças e maçaneta</t>
  </si>
  <si>
    <t xml:space="preserve">14.007.005 </t>
  </si>
  <si>
    <t xml:space="preserve">14.007.005.001 </t>
  </si>
  <si>
    <t xml:space="preserve">14.007.006 </t>
  </si>
  <si>
    <t xml:space="preserve">14.007.006.001 </t>
  </si>
  <si>
    <t xml:space="preserve">14.007.007 </t>
  </si>
  <si>
    <t>Brise</t>
  </si>
  <si>
    <t xml:space="preserve">14.007.007.001 </t>
  </si>
  <si>
    <t xml:space="preserve">14.007.008 </t>
  </si>
  <si>
    <t xml:space="preserve">14.007.008.001 </t>
  </si>
  <si>
    <t xml:space="preserve">14.007.008.002 </t>
  </si>
  <si>
    <t>Fechadura de embutir com cilindro para porta interna, completa*</t>
  </si>
  <si>
    <t xml:space="preserve">14.007.008.003 </t>
  </si>
  <si>
    <t>Fechadura eletrônica</t>
  </si>
  <si>
    <t xml:space="preserve">14.007.009 </t>
  </si>
  <si>
    <t xml:space="preserve">14.007.009.001 </t>
  </si>
  <si>
    <t xml:space="preserve">14.008 </t>
  </si>
  <si>
    <t>ESQUADRIAS, VIDROS E FERRAGENS - ÁTICO</t>
  </si>
  <si>
    <t xml:space="preserve">14.008.001 </t>
  </si>
  <si>
    <t xml:space="preserve">14.008.001.001 </t>
  </si>
  <si>
    <t xml:space="preserve">14.008.001.002 </t>
  </si>
  <si>
    <t xml:space="preserve">14.008.002 </t>
  </si>
  <si>
    <t xml:space="preserve">14.008.002.001 </t>
  </si>
  <si>
    <t>Esquadrias de alumínio - ATICO</t>
  </si>
  <si>
    <t xml:space="preserve">14.008.003 </t>
  </si>
  <si>
    <t xml:space="preserve">14.008.003.001 </t>
  </si>
  <si>
    <t xml:space="preserve">14.008.004 </t>
  </si>
  <si>
    <t xml:space="preserve">14.008.004.001 </t>
  </si>
  <si>
    <t xml:space="preserve">14.008.005 </t>
  </si>
  <si>
    <t xml:space="preserve">14.008.005.001 </t>
  </si>
  <si>
    <t xml:space="preserve">14.008.006 </t>
  </si>
  <si>
    <t xml:space="preserve">14.008.006.001 </t>
  </si>
  <si>
    <t xml:space="preserve">14.008.007 </t>
  </si>
  <si>
    <t xml:space="preserve">14.008.007.001 </t>
  </si>
  <si>
    <t>Vidro fixo</t>
  </si>
  <si>
    <t xml:space="preserve">14.008.008 </t>
  </si>
  <si>
    <t xml:space="preserve">14.008.008.001 </t>
  </si>
  <si>
    <t xml:space="preserve">14.008.009 </t>
  </si>
  <si>
    <t xml:space="preserve">14.008.009.001 </t>
  </si>
  <si>
    <t xml:space="preserve">14.009 </t>
  </si>
  <si>
    <t>ESQUADRIAS, VIDROS E FERRAGENS - CASA DE MÁQUINAS /TELHADO /RESERVATÓRIO</t>
  </si>
  <si>
    <t xml:space="preserve">14.009.001 </t>
  </si>
  <si>
    <t xml:space="preserve">14.009.001.001 </t>
  </si>
  <si>
    <t xml:space="preserve">14.009.001.002 </t>
  </si>
  <si>
    <t xml:space="preserve">14.009.002 </t>
  </si>
  <si>
    <t xml:space="preserve">14.009.002.001 </t>
  </si>
  <si>
    <t>Esquadrias de alumínio - COBERTURA</t>
  </si>
  <si>
    <t xml:space="preserve">14.009.003 </t>
  </si>
  <si>
    <t xml:space="preserve">14.009.003.001 </t>
  </si>
  <si>
    <t xml:space="preserve">14.009.004 </t>
  </si>
  <si>
    <t xml:space="preserve">14.009.004.001 </t>
  </si>
  <si>
    <t xml:space="preserve">14.009.005 </t>
  </si>
  <si>
    <t xml:space="preserve">14.009.006 </t>
  </si>
  <si>
    <t xml:space="preserve">14.009.007 </t>
  </si>
  <si>
    <t xml:space="preserve">14.009.008 </t>
  </si>
  <si>
    <t xml:space="preserve">14.009.008.001 </t>
  </si>
  <si>
    <t xml:space="preserve">15 </t>
  </si>
  <si>
    <t xml:space="preserve">15.001 </t>
  </si>
  <si>
    <t>COBERTURA - CASA DE MÁQUINAS / TELHADO/ RESERVATÓRIO</t>
  </si>
  <si>
    <t xml:space="preserve">15.001.001 </t>
  </si>
  <si>
    <t>Telhamento para Cobertura</t>
  </si>
  <si>
    <t xml:space="preserve">15.001.001.001 </t>
  </si>
  <si>
    <t>Cobertura com telha shingle</t>
  </si>
  <si>
    <t xml:space="preserve">16 </t>
  </si>
  <si>
    <t xml:space="preserve">16.001 </t>
  </si>
  <si>
    <t>REVESTIMENTOS E ACABAMENTOS EM FACHADA - EMBASAMENTO</t>
  </si>
  <si>
    <t xml:space="preserve">16.001.001 </t>
  </si>
  <si>
    <t>Revestimento Argamassado em Fachada</t>
  </si>
  <si>
    <t xml:space="preserve">16.001.001.001 </t>
  </si>
  <si>
    <t>Chapisco externo de argamassa pré-fabricada de cimento colante, aplicada em estrutura, com desempenadeira dentada*</t>
  </si>
  <si>
    <t xml:space="preserve">16.001.001.002 </t>
  </si>
  <si>
    <t>Chapisco externo de argamassa preparada em obra de cimento e areia traço 1:3, aplicado em alvenaria, com colher de pedreiro*</t>
  </si>
  <si>
    <t xml:space="preserve">16.001.001.003 </t>
  </si>
  <si>
    <t>Tela soldada para ligação alvenaria/estrutura em chapisco externo 7, 5x50cm*</t>
  </si>
  <si>
    <t xml:space="preserve">16.001.001.004 </t>
  </si>
  <si>
    <t>Massa única para paredes externas em argamassa estabilizada, aplicação manual, espessura de 2,5cm, com execução de taliscas</t>
  </si>
  <si>
    <t xml:space="preserve">16.001.002 </t>
  </si>
  <si>
    <t>Pintura e Textura em Fachada</t>
  </si>
  <si>
    <t xml:space="preserve">16.001.002.001 </t>
  </si>
  <si>
    <t>Fundo emborrachado impermeabilizante, 1 demão</t>
  </si>
  <si>
    <t xml:space="preserve">16.001.002.002 </t>
  </si>
  <si>
    <t>Textura acrílica, com cor, aplicada em paredes externas, acabamento suave, 1 demão</t>
  </si>
  <si>
    <t xml:space="preserve">16.001.003 </t>
  </si>
  <si>
    <t>Acabamentos Especiais em Fachada</t>
  </si>
  <si>
    <t xml:space="preserve">16.001.003.001 </t>
  </si>
  <si>
    <t>Molduras EPS - Moldura 1</t>
  </si>
  <si>
    <t xml:space="preserve">16.001.003.002 </t>
  </si>
  <si>
    <t>Molduras EPS - Moldura 2</t>
  </si>
  <si>
    <t xml:space="preserve">16.001.003.003 </t>
  </si>
  <si>
    <t>Molduras EPS - Moldura 3</t>
  </si>
  <si>
    <t xml:space="preserve">16.001.003.004 </t>
  </si>
  <si>
    <t>Molduras EPS - Moldura 4</t>
  </si>
  <si>
    <t xml:space="preserve">16.001.003.005 </t>
  </si>
  <si>
    <t>Molduras EPS - Moldura 5</t>
  </si>
  <si>
    <t xml:space="preserve">16.001.003.006 </t>
  </si>
  <si>
    <t>Molduras EPS - Moldura 6</t>
  </si>
  <si>
    <t xml:space="preserve">16.001.003.007 </t>
  </si>
  <si>
    <t xml:space="preserve">Molduras EPS - Moldura 7A </t>
  </si>
  <si>
    <t xml:space="preserve">16.001.003.008 </t>
  </si>
  <si>
    <t>Molduras EPS - Moldura 8</t>
  </si>
  <si>
    <t xml:space="preserve">16.001.003.009 </t>
  </si>
  <si>
    <t>Molduras EPS - Moldura 9</t>
  </si>
  <si>
    <t xml:space="preserve">16.001.003.010 </t>
  </si>
  <si>
    <t>Molduras EPS - Moldura 10</t>
  </si>
  <si>
    <t xml:space="preserve">16.001.003.011 </t>
  </si>
  <si>
    <t>Molduras EPS - Moldura 11</t>
  </si>
  <si>
    <t xml:space="preserve">16.001.003.012 </t>
  </si>
  <si>
    <t>Molduras EPS - Moldura 12</t>
  </si>
  <si>
    <t xml:space="preserve">16.001.003.013 </t>
  </si>
  <si>
    <t>Molduras EPS - Moldura 13</t>
  </si>
  <si>
    <t xml:space="preserve">16.001.003.014 </t>
  </si>
  <si>
    <t>Molduras EPS - Moldura 14</t>
  </si>
  <si>
    <t xml:space="preserve">16.001.003.015 </t>
  </si>
  <si>
    <t>Molduras EPS - Moldura 15</t>
  </si>
  <si>
    <t xml:space="preserve">16.001.003.016 </t>
  </si>
  <si>
    <t>Molduras EPS - Moldura 16</t>
  </si>
  <si>
    <t xml:space="preserve">16.001.003.017 </t>
  </si>
  <si>
    <t>Molduras EPS - Moldura 17</t>
  </si>
  <si>
    <t xml:space="preserve">16.001.003.018 </t>
  </si>
  <si>
    <t>Molduras EPS - Moldura 17A</t>
  </si>
  <si>
    <t xml:space="preserve">16.001.003.019 </t>
  </si>
  <si>
    <t>Molduras EPS - Moldura 17B</t>
  </si>
  <si>
    <t xml:space="preserve">16.001.003.020 </t>
  </si>
  <si>
    <t>Rolo de fita antifissura</t>
  </si>
  <si>
    <t xml:space="preserve">16.001.004 </t>
  </si>
  <si>
    <t>Tratamentos em Fachadas</t>
  </si>
  <si>
    <t xml:space="preserve">16.001.004.001 </t>
  </si>
  <si>
    <t>Tratamento em juntas de movimentação com tarugo de polietileno, selante e membrana</t>
  </si>
  <si>
    <t xml:space="preserve">16.001.004.002 </t>
  </si>
  <si>
    <t>Impermeabilização com manta líquida em molduras de fachada</t>
  </si>
  <si>
    <t xml:space="preserve">16.001.005 </t>
  </si>
  <si>
    <t xml:space="preserve">16.001.005.001 </t>
  </si>
  <si>
    <t>Mão de obra empreitada para execução de chapisco em paredes externas*</t>
  </si>
  <si>
    <t xml:space="preserve">16.001.005.002 </t>
  </si>
  <si>
    <t>Mão de obra empreitada para execução de massa única em paredes externas*</t>
  </si>
  <si>
    <t xml:space="preserve">16.001.005.003 </t>
  </si>
  <si>
    <t>Mão de obra empreitada para aplicação de textura acrílica em paredes externas, 1 demão</t>
  </si>
  <si>
    <t xml:space="preserve">16.001.005.004 </t>
  </si>
  <si>
    <t>Mão de obra empreitada para aplicação de fundo emborrachado impermeabilizante em paredes externas, 1 demão</t>
  </si>
  <si>
    <t xml:space="preserve">16.001.005.005 </t>
  </si>
  <si>
    <t>Mão de obra empreitada para tratamento de juntas de movimentação</t>
  </si>
  <si>
    <t xml:space="preserve">16.001.005.006 </t>
  </si>
  <si>
    <t>Mão de obra empreitada para impermeabilização com manta líquida em molduras de fachada</t>
  </si>
  <si>
    <t xml:space="preserve">16.001.005.007 </t>
  </si>
  <si>
    <t>Mão de obra empreitada para instalação de molduras em EPS</t>
  </si>
  <si>
    <t xml:space="preserve">16.002 </t>
  </si>
  <si>
    <t>REVESTIMENTOS E ACABAMENTOS EM FACHADA - NORTE</t>
  </si>
  <si>
    <t xml:space="preserve">16.002.001 </t>
  </si>
  <si>
    <t xml:space="preserve">16.002.001.001 </t>
  </si>
  <si>
    <t xml:space="preserve">16.002.001.002 </t>
  </si>
  <si>
    <t xml:space="preserve">16.002.001.003 </t>
  </si>
  <si>
    <t xml:space="preserve">16.002.001.004 </t>
  </si>
  <si>
    <t xml:space="preserve">16.002.002 </t>
  </si>
  <si>
    <t xml:space="preserve">16.002.002.001 </t>
  </si>
  <si>
    <t xml:space="preserve">16.002.002.002 </t>
  </si>
  <si>
    <t xml:space="preserve">16.002.003 </t>
  </si>
  <si>
    <t xml:space="preserve">16.002.003.001 </t>
  </si>
  <si>
    <t xml:space="preserve">Molduras EPS - Moldura 1A </t>
  </si>
  <si>
    <t xml:space="preserve">16.002.003.002 </t>
  </si>
  <si>
    <t xml:space="preserve">Molduras EPS - Moldura 1B </t>
  </si>
  <si>
    <t xml:space="preserve">16.002.004 </t>
  </si>
  <si>
    <t xml:space="preserve">16.002.004.001 </t>
  </si>
  <si>
    <t xml:space="preserve">16.002.004.002 </t>
  </si>
  <si>
    <t xml:space="preserve">16.002.005 </t>
  </si>
  <si>
    <t xml:space="preserve">16.002.005.001 </t>
  </si>
  <si>
    <t xml:space="preserve">16.002.005.002 </t>
  </si>
  <si>
    <t xml:space="preserve">16.002.005.003 </t>
  </si>
  <si>
    <t xml:space="preserve">16.002.005.004 </t>
  </si>
  <si>
    <t xml:space="preserve">16.002.005.005 </t>
  </si>
  <si>
    <t xml:space="preserve">16.002.005.006 </t>
  </si>
  <si>
    <t xml:space="preserve">16.002.005.007 </t>
  </si>
  <si>
    <t xml:space="preserve">16.003 </t>
  </si>
  <si>
    <t>REVESTIMENTOS E ACABAMENTOS EM FACHADA - SUL</t>
  </si>
  <si>
    <t xml:space="preserve">16.003.001 </t>
  </si>
  <si>
    <t xml:space="preserve">16.003.001.001 </t>
  </si>
  <si>
    <t xml:space="preserve">16.003.001.002 </t>
  </si>
  <si>
    <t xml:space="preserve">16.003.001.003 </t>
  </si>
  <si>
    <t xml:space="preserve">16.003.001.004 </t>
  </si>
  <si>
    <t xml:space="preserve">16.003.002 </t>
  </si>
  <si>
    <t xml:space="preserve">16.003.002.001 </t>
  </si>
  <si>
    <t xml:space="preserve">16.003.002.002 </t>
  </si>
  <si>
    <t xml:space="preserve">16.003.003 </t>
  </si>
  <si>
    <t xml:space="preserve">16.003.003.001 </t>
  </si>
  <si>
    <t xml:space="preserve">16.003.003.002 </t>
  </si>
  <si>
    <t xml:space="preserve">16.003.004 </t>
  </si>
  <si>
    <t xml:space="preserve">16.003.004.001 </t>
  </si>
  <si>
    <t xml:space="preserve">16.003.004.002 </t>
  </si>
  <si>
    <t xml:space="preserve">16.003.005 </t>
  </si>
  <si>
    <t xml:space="preserve">16.003.005.001 </t>
  </si>
  <si>
    <t xml:space="preserve">16.003.005.002 </t>
  </si>
  <si>
    <t xml:space="preserve">16.003.005.003 </t>
  </si>
  <si>
    <t xml:space="preserve">16.003.005.004 </t>
  </si>
  <si>
    <t xml:space="preserve">16.003.005.005 </t>
  </si>
  <si>
    <t xml:space="preserve">16.003.005.006 </t>
  </si>
  <si>
    <t xml:space="preserve">16.003.005.007 </t>
  </si>
  <si>
    <t xml:space="preserve">16.004 </t>
  </si>
  <si>
    <t>REVESTIMENTOS E ACABAMENTOS EM FACHADA - LESTE</t>
  </si>
  <si>
    <t xml:space="preserve">16.004.001 </t>
  </si>
  <si>
    <t xml:space="preserve">16.004.001.001 </t>
  </si>
  <si>
    <t xml:space="preserve">16.004.001.002 </t>
  </si>
  <si>
    <t xml:space="preserve">16.004.001.003 </t>
  </si>
  <si>
    <t xml:space="preserve">16.004.001.004 </t>
  </si>
  <si>
    <t xml:space="preserve">16.004.002 </t>
  </si>
  <si>
    <t xml:space="preserve">16.004.002.001 </t>
  </si>
  <si>
    <t xml:space="preserve">16.004.002.002 </t>
  </si>
  <si>
    <t xml:space="preserve">16.004.003 </t>
  </si>
  <si>
    <t xml:space="preserve">16.004.003.001 </t>
  </si>
  <si>
    <t xml:space="preserve">16.004.003.002 </t>
  </si>
  <si>
    <t xml:space="preserve">16.004.004 </t>
  </si>
  <si>
    <t xml:space="preserve">16.004.004.001 </t>
  </si>
  <si>
    <t xml:space="preserve">16.004.004.002 </t>
  </si>
  <si>
    <t xml:space="preserve">16.004.005 </t>
  </si>
  <si>
    <t xml:space="preserve">16.004.005.001 </t>
  </si>
  <si>
    <t xml:space="preserve">16.004.005.002 </t>
  </si>
  <si>
    <t xml:space="preserve">16.004.005.003 </t>
  </si>
  <si>
    <t xml:space="preserve">16.004.005.004 </t>
  </si>
  <si>
    <t xml:space="preserve">16.004.005.005 </t>
  </si>
  <si>
    <t xml:space="preserve">16.004.005.006 </t>
  </si>
  <si>
    <t xml:space="preserve">16.004.005.007 </t>
  </si>
  <si>
    <t xml:space="preserve">16.005 </t>
  </si>
  <si>
    <t>REVESTIMENTOS E ACABAMENTOS EM FACHADA - OESTE</t>
  </si>
  <si>
    <t xml:space="preserve">16.005.001 </t>
  </si>
  <si>
    <t xml:space="preserve">16.005.001.001 </t>
  </si>
  <si>
    <t xml:space="preserve">16.005.001.002 </t>
  </si>
  <si>
    <t xml:space="preserve">16.005.001.003 </t>
  </si>
  <si>
    <t xml:space="preserve">16.005.001.004 </t>
  </si>
  <si>
    <t xml:space="preserve">16.005.002 </t>
  </si>
  <si>
    <t xml:space="preserve">16.005.002.001 </t>
  </si>
  <si>
    <t xml:space="preserve">16.005.002.002 </t>
  </si>
  <si>
    <t xml:space="preserve">16.005.003 </t>
  </si>
  <si>
    <t xml:space="preserve">16.005.003.001 </t>
  </si>
  <si>
    <t xml:space="preserve">16.005.003.002 </t>
  </si>
  <si>
    <t xml:space="preserve">16.005.003.003 </t>
  </si>
  <si>
    <t xml:space="preserve">16.005.004 </t>
  </si>
  <si>
    <t xml:space="preserve">16.005.004.001 </t>
  </si>
  <si>
    <t xml:space="preserve">16.005.004.002 </t>
  </si>
  <si>
    <t xml:space="preserve">16.005.005 </t>
  </si>
  <si>
    <t xml:space="preserve">16.005.005.001 </t>
  </si>
  <si>
    <t xml:space="preserve">16.005.005.002 </t>
  </si>
  <si>
    <t xml:space="preserve">16.005.005.003 </t>
  </si>
  <si>
    <t xml:space="preserve">16.005.005.004 </t>
  </si>
  <si>
    <t xml:space="preserve">16.005.005.005 </t>
  </si>
  <si>
    <t xml:space="preserve">16.005.005.006 </t>
  </si>
  <si>
    <t xml:space="preserve">16.005.005.007 </t>
  </si>
  <si>
    <t xml:space="preserve">16.006 </t>
  </si>
  <si>
    <t>REVESTIMENTOS E ACABAMENTOS EM FACHADA - CASA DE MÁQUINAS / RESERVATÓRIO</t>
  </si>
  <si>
    <t xml:space="preserve">16.006.001 </t>
  </si>
  <si>
    <t xml:space="preserve">16.006.001.001 </t>
  </si>
  <si>
    <t xml:space="preserve">16.006.001.002 </t>
  </si>
  <si>
    <t xml:space="preserve">16.006.001.003 </t>
  </si>
  <si>
    <t xml:space="preserve">16.006.001.004 </t>
  </si>
  <si>
    <t xml:space="preserve">16.006.002 </t>
  </si>
  <si>
    <t xml:space="preserve">16.006.002.001 </t>
  </si>
  <si>
    <t xml:space="preserve">16.006.002.002 </t>
  </si>
  <si>
    <t xml:space="preserve">16.006.003 </t>
  </si>
  <si>
    <t xml:space="preserve">16.006.003.001 </t>
  </si>
  <si>
    <t>Molduras EPS - Moldura 7</t>
  </si>
  <si>
    <t xml:space="preserve">16.006.004 </t>
  </si>
  <si>
    <t xml:space="preserve">16.006.004.001 </t>
  </si>
  <si>
    <t xml:space="preserve">16.006.005 </t>
  </si>
  <si>
    <t xml:space="preserve">16.006.005.001 </t>
  </si>
  <si>
    <t xml:space="preserve">16.006.005.002 </t>
  </si>
  <si>
    <t xml:space="preserve">16.006.005.003 </t>
  </si>
  <si>
    <t xml:space="preserve">16.006.005.004 </t>
  </si>
  <si>
    <t xml:space="preserve">16.006.005.005 </t>
  </si>
  <si>
    <t xml:space="preserve">17 </t>
  </si>
  <si>
    <t xml:space="preserve">17.001 </t>
  </si>
  <si>
    <t xml:space="preserve">17.001.001 </t>
  </si>
  <si>
    <t>Ambientação</t>
  </si>
  <si>
    <t xml:space="preserve">17.001.001.001 </t>
  </si>
  <si>
    <t xml:space="preserve">17.001.002 </t>
  </si>
  <si>
    <t>Iluminação</t>
  </si>
  <si>
    <t xml:space="preserve">17.001.002.001 </t>
  </si>
  <si>
    <t>Iluminação*</t>
  </si>
  <si>
    <t xml:space="preserve">17.001.003 </t>
  </si>
  <si>
    <t>Comunicação Visual</t>
  </si>
  <si>
    <t xml:space="preserve">17.001.003.001 </t>
  </si>
  <si>
    <t>Comunicação visual*</t>
  </si>
  <si>
    <t xml:space="preserve">17.001.004 </t>
  </si>
  <si>
    <t xml:space="preserve">17.001.004.001 </t>
  </si>
  <si>
    <t>Paisagismo*</t>
  </si>
  <si>
    <t xml:space="preserve">17.001.005 </t>
  </si>
  <si>
    <t xml:space="preserve">17.001.005.001 </t>
  </si>
  <si>
    <t xml:space="preserve">17.001.005.002 </t>
  </si>
  <si>
    <t>Desmobilização de mão de obra, máquinas e equipamentos*</t>
  </si>
  <si>
    <t xml:space="preserve">17.001.005.003 </t>
  </si>
  <si>
    <t>Remoção de canteiro de obras*</t>
  </si>
  <si>
    <t xml:space="preserve">17.001.006 </t>
  </si>
  <si>
    <t>Imprevistos e Contingências</t>
  </si>
  <si>
    <t xml:space="preserve">17.001.006.001 </t>
  </si>
  <si>
    <t>Itens eventuais e não orçados - 1,5% custo raso*</t>
  </si>
  <si>
    <t xml:space="preserve">17.001.006.002 </t>
  </si>
  <si>
    <t>Personalização de apartamentos*</t>
  </si>
  <si>
    <t xml:space="preserve">17.001.006.003 </t>
  </si>
  <si>
    <t>Perdas e avarias*</t>
  </si>
  <si>
    <t xml:space="preserve">17.001.006.004 </t>
  </si>
  <si>
    <t>Alteração de projeto e/ou execução*</t>
  </si>
  <si>
    <t xml:space="preserve">17.001.006.005 </t>
  </si>
  <si>
    <t>Indenização e rescisão*</t>
  </si>
  <si>
    <t xml:space="preserve">17.001.006.006 </t>
  </si>
  <si>
    <t>Contingência - iptu obra*</t>
  </si>
  <si>
    <t>Total da obra</t>
  </si>
  <si>
    <t>04/11/2021 - 15:04:30</t>
  </si>
  <si>
    <t>QUANT</t>
  </si>
  <si>
    <t>PREÇO</t>
  </si>
  <si>
    <t>VALORES DE SUPRA SIMILARES</t>
  </si>
  <si>
    <t>FORMA DA SUPRA BARATA</t>
  </si>
  <si>
    <t>CONSIDERADO CONTRAPISO ARMADO NA SUPRA (Q92)</t>
  </si>
  <si>
    <t>SUPRA COM CUBETAS</t>
  </si>
  <si>
    <t xml:space="preserve">ORÇAMENTO PARAMÉTRICO </t>
  </si>
  <si>
    <t>Cliente</t>
  </si>
  <si>
    <t>Data</t>
  </si>
  <si>
    <t>Versão</t>
  </si>
  <si>
    <t>R01</t>
  </si>
  <si>
    <t>CÓDIGO</t>
  </si>
  <si>
    <t>ITEM</t>
  </si>
  <si>
    <t>Quantidade</t>
  </si>
  <si>
    <t>Valor Unitário</t>
  </si>
  <si>
    <t>Valor Orçado</t>
  </si>
  <si>
    <t>1.1</t>
  </si>
  <si>
    <t>1.1.1</t>
  </si>
  <si>
    <t>Gerenciamento técnico e administrativo</t>
  </si>
  <si>
    <t>Conforme discretização nas abas anteriores</t>
  </si>
  <si>
    <t>2.1</t>
  </si>
  <si>
    <t>ESCAVAÇÃO DE SUBSOLO</t>
  </si>
  <si>
    <t>2.1.1</t>
  </si>
  <si>
    <t>Escavação e  bota-fora de subsolo</t>
  </si>
  <si>
    <t>m³</t>
  </si>
  <si>
    <t>2.2</t>
  </si>
  <si>
    <t>MOVIMENTAÇÃO DE VALAS</t>
  </si>
  <si>
    <t>2.2.1</t>
  </si>
  <si>
    <t>Escavação mecanizada para blocos e baldrames</t>
  </si>
  <si>
    <t>2.2.2</t>
  </si>
  <si>
    <t>Reaterro para blocos e baldrames</t>
  </si>
  <si>
    <t>2.2.3</t>
  </si>
  <si>
    <t>Movimentação de bota-fora</t>
  </si>
  <si>
    <t>2.2.4</t>
  </si>
  <si>
    <t>Movimentação de terra das estacas</t>
  </si>
  <si>
    <t>2.2.5</t>
  </si>
  <si>
    <t>Lastro de brita e= 10cm - Blocos e baldrames</t>
  </si>
  <si>
    <t>3.1</t>
  </si>
  <si>
    <t xml:space="preserve">FUNDAÇÃO PROFUNDA </t>
  </si>
  <si>
    <t>Custos levantados através do projeto e levantados com base nas porpostas encaminhadas</t>
  </si>
  <si>
    <t>3.1.1</t>
  </si>
  <si>
    <t>Serviço especializado para estaca barrete</t>
  </si>
  <si>
    <t>3.1.2</t>
  </si>
  <si>
    <t>Serviço especializado para estaca hélice</t>
  </si>
  <si>
    <t>Concreto (40 Mpa)</t>
  </si>
  <si>
    <t>Custo 498,63/m³ repassado pela indepy + perda + bombeamento</t>
  </si>
  <si>
    <t>3.1.3</t>
  </si>
  <si>
    <t>Armação  6,3mm</t>
  </si>
  <si>
    <t>Custo 7,4/kg repassado pela indepy + arame e espaçados (quantitativo já contem perda)</t>
  </si>
  <si>
    <t>3.1.4</t>
  </si>
  <si>
    <t>Armação  8mm</t>
  </si>
  <si>
    <t>3.1.5</t>
  </si>
  <si>
    <t>Armação  12,5mm</t>
  </si>
  <si>
    <t>3.1.6</t>
  </si>
  <si>
    <t>Armação  16mm</t>
  </si>
  <si>
    <t>Armação  20mm</t>
  </si>
  <si>
    <t>3.1.8</t>
  </si>
  <si>
    <t>Forma mureta guia</t>
  </si>
  <si>
    <t>3.1.9</t>
  </si>
  <si>
    <t>Concreto mureta guia</t>
  </si>
  <si>
    <t>3.1.10</t>
  </si>
  <si>
    <t>Armação mureta guia 6,3mm</t>
  </si>
  <si>
    <t>3.1.11</t>
  </si>
  <si>
    <t>Armação mureta guia 10mm</t>
  </si>
  <si>
    <t>3.1.12</t>
  </si>
  <si>
    <t>Mão de obra execuão</t>
  </si>
  <si>
    <t>3.2</t>
  </si>
  <si>
    <t>3.2.1</t>
  </si>
  <si>
    <t>Fabricação, montagem e desmontagem de forma para blocos e baldrames resinado</t>
  </si>
  <si>
    <t>3.2.2</t>
  </si>
  <si>
    <t>3.2.3</t>
  </si>
  <si>
    <t>Armação</t>
  </si>
  <si>
    <t>3.2.4</t>
  </si>
  <si>
    <t>Valor estimado por área de projeção do embasamento</t>
  </si>
  <si>
    <t>4.1</t>
  </si>
  <si>
    <t>Custos levantados através do projeto</t>
  </si>
  <si>
    <t>4.1.1</t>
  </si>
  <si>
    <t>Fabricação, montagem e desmontagem de forma para parede de concreto</t>
  </si>
  <si>
    <t>4.1.2</t>
  </si>
  <si>
    <t>Concreto (40 Mpa) - com cristalizante</t>
  </si>
  <si>
    <t>Custo 498,63/m² repassado pela indepy + perda + bombeamento + cristalizante</t>
  </si>
  <si>
    <t>4.1.3</t>
  </si>
  <si>
    <t>4.1.4</t>
  </si>
  <si>
    <t>Drenagem</t>
  </si>
  <si>
    <t>4.1.5</t>
  </si>
  <si>
    <t>Mão de obra contenção</t>
  </si>
  <si>
    <t>5.1</t>
  </si>
  <si>
    <t>FORMA</t>
  </si>
  <si>
    <t>5.1.1</t>
  </si>
  <si>
    <t>Locação de Forma pronta</t>
  </si>
  <si>
    <t>Locação de forma pronta - custo estimado para o porte da obra (3 jogos)</t>
  </si>
  <si>
    <t>5.1.2</t>
  </si>
  <si>
    <t>Montagem de forma</t>
  </si>
  <si>
    <t>5.2</t>
  </si>
  <si>
    <t>ARMADURA</t>
  </si>
  <si>
    <t>5.2.1</t>
  </si>
  <si>
    <t>Armadura Convencional para Estrutura</t>
  </si>
  <si>
    <t>5.3</t>
  </si>
  <si>
    <t>CONCRETO</t>
  </si>
  <si>
    <t>5.3.1</t>
  </si>
  <si>
    <t>5.4</t>
  </si>
  <si>
    <t>COMPLEMENTARES</t>
  </si>
  <si>
    <t>5.4.1</t>
  </si>
  <si>
    <t>Locação escoramento</t>
  </si>
  <si>
    <t>Verba repassada para locação de escoramento</t>
  </si>
  <si>
    <t>5.4.3</t>
  </si>
  <si>
    <t>Perfuração de vigas e lajes</t>
  </si>
  <si>
    <t>5.5</t>
  </si>
  <si>
    <t>MÃO DE OBRA</t>
  </si>
  <si>
    <t>5.5.1</t>
  </si>
  <si>
    <t>Mão de obra supraestrutura</t>
  </si>
  <si>
    <t>Valor estimado com base na área construida</t>
  </si>
  <si>
    <t>6.1</t>
  </si>
  <si>
    <t>6.1.1</t>
  </si>
  <si>
    <t xml:space="preserve">Alvenaria </t>
  </si>
  <si>
    <t>Blcos de concreto 19x19x39</t>
  </si>
  <si>
    <t>6.1.2</t>
  </si>
  <si>
    <t>Alvenaria acústica</t>
  </si>
  <si>
    <t>Blocos acústicos 19x19x39, custo repassado pela Indepy</t>
  </si>
  <si>
    <t>6.1.3</t>
  </si>
  <si>
    <t>Previsão de amarração com tela, vergas, contravergas e encunahmento;</t>
  </si>
  <si>
    <t>6.1.4</t>
  </si>
  <si>
    <t>Fechamento com bloco sical e assentamento com argamassa usinada</t>
  </si>
  <si>
    <t>INSTALAÇÕES ELÉTRICAS, HIDRÁULICAS E GLP</t>
  </si>
  <si>
    <t>Valores estimados com base em índices históricos por área construida</t>
  </si>
  <si>
    <t>7.1</t>
  </si>
  <si>
    <t xml:space="preserve">INSTALAÇÕES ELÉTRICAS </t>
  </si>
  <si>
    <t>7.1.1</t>
  </si>
  <si>
    <t>7.1.2</t>
  </si>
  <si>
    <t>7.1.3</t>
  </si>
  <si>
    <t>Cabos e Fiações</t>
  </si>
  <si>
    <t>7.1.4</t>
  </si>
  <si>
    <t>Quadros e Disjuntores</t>
  </si>
  <si>
    <t>7.1.5</t>
  </si>
  <si>
    <t>Acabamentos Elétricos</t>
  </si>
  <si>
    <t>7.1.6</t>
  </si>
  <si>
    <t>Equipamentos e Iluminação</t>
  </si>
  <si>
    <t>7.1.7</t>
  </si>
  <si>
    <t>Mão de Obra para Instalações Elétricas</t>
  </si>
  <si>
    <t>7.2</t>
  </si>
  <si>
    <t xml:space="preserve">INSTALAÇÕES HIDRÁULICAS </t>
  </si>
  <si>
    <t>7.2.1</t>
  </si>
  <si>
    <t>7.2.2</t>
  </si>
  <si>
    <t>7.2.3</t>
  </si>
  <si>
    <t>Instalações de Águas Pluviais</t>
  </si>
  <si>
    <t>7.2.4</t>
  </si>
  <si>
    <t>Instalações Sanitárias</t>
  </si>
  <si>
    <t>7.2.5</t>
  </si>
  <si>
    <t>Louças e Metais</t>
  </si>
  <si>
    <t>Entrega total em áreas comuns e louças e metais em áreas privativas;</t>
  </si>
  <si>
    <t>7.2.6</t>
  </si>
  <si>
    <t>Mão de Obra para Instalações Hidráulicas</t>
  </si>
  <si>
    <t>7.3</t>
  </si>
  <si>
    <t xml:space="preserve">INSTALAÇÕES PREVENTIVAS E GLP </t>
  </si>
  <si>
    <t>7.3.1</t>
  </si>
  <si>
    <t>7.3.2</t>
  </si>
  <si>
    <t>Instalações de GLP</t>
  </si>
  <si>
    <t>7.3.3</t>
  </si>
  <si>
    <t>SISTEMAS ESPECIAIS</t>
  </si>
  <si>
    <t>8.1</t>
  </si>
  <si>
    <t xml:space="preserve">CLIMATIZAÇÃO, EXAUSTÃO MECÂNICA E PRESSURIZAÇÃO </t>
  </si>
  <si>
    <t>8.1.1</t>
  </si>
  <si>
    <t>Infraestrutura para Instalação de Ar Condicionado</t>
  </si>
  <si>
    <t>Infraestrutura para ar-condicionado em areas privativas e comuns</t>
  </si>
  <si>
    <t>8.1.2</t>
  </si>
  <si>
    <t>Instalação de Ar Condicionado</t>
  </si>
  <si>
    <t>Instalação de ar-codicionado em áreas comuns</t>
  </si>
  <si>
    <t>8.1.3</t>
  </si>
  <si>
    <t>Ventokit</t>
  </si>
  <si>
    <t>Ventilação mecânica em banheiros enclausurados</t>
  </si>
  <si>
    <t>8.2</t>
  </si>
  <si>
    <t>COMUNICAÇÃO</t>
  </si>
  <si>
    <t>8.2.1</t>
  </si>
  <si>
    <t>CFTV</t>
  </si>
  <si>
    <t>8.2.2</t>
  </si>
  <si>
    <t>Interfone</t>
  </si>
  <si>
    <t>8.2.3</t>
  </si>
  <si>
    <t>TV e internet</t>
  </si>
  <si>
    <t>8.2.4</t>
  </si>
  <si>
    <t>Previsão de infraestrutura</t>
  </si>
  <si>
    <t>8.3</t>
  </si>
  <si>
    <t>8.3.1</t>
  </si>
  <si>
    <t>8.3.2</t>
  </si>
  <si>
    <t>Plataforma elevatória</t>
  </si>
  <si>
    <t>8.3.3</t>
  </si>
  <si>
    <t>Cadeira de transferência pcd</t>
  </si>
  <si>
    <t>8.3.4</t>
  </si>
  <si>
    <t>Grupo de geradores</t>
  </si>
  <si>
    <t>8.3.5</t>
  </si>
  <si>
    <t>Subestação</t>
  </si>
  <si>
    <t>8.3.6</t>
  </si>
  <si>
    <t>Bombas</t>
  </si>
  <si>
    <t>8.3.7</t>
  </si>
  <si>
    <t xml:space="preserve">Pressurizaçao de escada </t>
  </si>
  <si>
    <t>8.3.8</t>
  </si>
  <si>
    <t>Placas solares</t>
  </si>
  <si>
    <t>8.3.9</t>
  </si>
  <si>
    <t>Equipamento de piscina</t>
  </si>
  <si>
    <t>9.1</t>
  </si>
  <si>
    <t>9.1.1</t>
  </si>
  <si>
    <t>Regularização de Superfície</t>
  </si>
  <si>
    <t>Regulazização em áreas que recebem argamassa polimérica e manta asfáltica</t>
  </si>
  <si>
    <t>9.1.2</t>
  </si>
  <si>
    <t>Poço do elevador</t>
  </si>
  <si>
    <t>9.1.3</t>
  </si>
  <si>
    <t>Baldrames</t>
  </si>
  <si>
    <t>9.1.4</t>
  </si>
  <si>
    <t>Ralos</t>
  </si>
  <si>
    <t>9.1.5</t>
  </si>
  <si>
    <t>Impermeabilizações cimenticias</t>
  </si>
  <si>
    <t>Aplicação em banheiros, lavabos e lajes tecnicas</t>
  </si>
  <si>
    <t>9.1.6</t>
  </si>
  <si>
    <t>Impermeabilizações com manta asfaltica</t>
  </si>
  <si>
    <t>Aplicação em áreas externas, terraço e piscina</t>
  </si>
  <si>
    <t>9.1.8</t>
  </si>
  <si>
    <t>Impermeabilização de peitoril</t>
  </si>
  <si>
    <t>9.1.9</t>
  </si>
  <si>
    <t>Proteção Mecânica</t>
  </si>
  <si>
    <t>Proteção mecânica de áreas que recebem manta asfáltica</t>
  </si>
  <si>
    <t>REVESTIMENTOS E ACABAMENTOS INTERNOS EM PAREDE</t>
  </si>
  <si>
    <t>10.1</t>
  </si>
  <si>
    <t>REVESTIMENTOS ARGAMASSADOS</t>
  </si>
  <si>
    <t>10.1.1</t>
  </si>
  <si>
    <t>Chapisco</t>
  </si>
  <si>
    <t>10.1.2</t>
  </si>
  <si>
    <t>Reboco</t>
  </si>
  <si>
    <t>10.2</t>
  </si>
  <si>
    <t>ACABAMENTOS DE PAREDE</t>
  </si>
  <si>
    <t>10.2.1</t>
  </si>
  <si>
    <t>10.2.2</t>
  </si>
  <si>
    <t>Revestimentos de Parede</t>
  </si>
  <si>
    <t>Perímetro de banheiros e faixa hidráulica de cozinhas (referência 30x90cm)</t>
  </si>
  <si>
    <t>11.1</t>
  </si>
  <si>
    <t>11.1.1</t>
  </si>
  <si>
    <t>Piso alisado esada</t>
  </si>
  <si>
    <t>11.1.2</t>
  </si>
  <si>
    <t>Piso alisado area tecnica</t>
  </si>
  <si>
    <t>11.1.3</t>
  </si>
  <si>
    <t>Contrapiso 5 cm</t>
  </si>
  <si>
    <t>11.1.4</t>
  </si>
  <si>
    <t>Manta acústica lazer</t>
  </si>
  <si>
    <t>11.1.5</t>
  </si>
  <si>
    <t>Manta acústica duplex</t>
  </si>
  <si>
    <t>11.2</t>
  </si>
  <si>
    <t>ACABAMENTOS EM PISO</t>
  </si>
  <si>
    <t>11.2.1</t>
  </si>
  <si>
    <t>Porcelanato</t>
  </si>
  <si>
    <t>Internamente ás áreas comuns</t>
  </si>
  <si>
    <t>11.2.2</t>
  </si>
  <si>
    <t>Vinilico</t>
  </si>
  <si>
    <t>Academia</t>
  </si>
  <si>
    <t>11.2.3</t>
  </si>
  <si>
    <t>Deck</t>
  </si>
  <si>
    <t xml:space="preserve">m² </t>
  </si>
  <si>
    <t>Região da piscina</t>
  </si>
  <si>
    <t>11.2.4</t>
  </si>
  <si>
    <t>Paver</t>
  </si>
  <si>
    <t>Acessos externos</t>
  </si>
  <si>
    <t>11.2.5</t>
  </si>
  <si>
    <t>Pastilha piscina</t>
  </si>
  <si>
    <t>11.2.6</t>
  </si>
  <si>
    <t>Equalizados para os respectivos ambientes (áreas comuns)</t>
  </si>
  <si>
    <t>11.2.7</t>
  </si>
  <si>
    <t xml:space="preserve">Soleiras </t>
  </si>
  <si>
    <t>Apenas em áreas comuns</t>
  </si>
  <si>
    <t>12.1</t>
  </si>
  <si>
    <t>REVESTIMENTOS E ACABAMENTOS EM TETO</t>
  </si>
  <si>
    <t>12.1.1</t>
  </si>
  <si>
    <t>Forro gesso acartonado st</t>
  </si>
  <si>
    <t>Previsão de gesso em áreas privativas e comuns;</t>
  </si>
  <si>
    <t>12.1.2</t>
  </si>
  <si>
    <t>Forro gesso acartonado ru</t>
  </si>
  <si>
    <t>12.1.3</t>
  </si>
  <si>
    <t>Negativo</t>
  </si>
  <si>
    <t>Acabamento em garagens, escadas e ante-câmaras;</t>
  </si>
  <si>
    <t>12.1.4</t>
  </si>
  <si>
    <t>Estucamento</t>
  </si>
  <si>
    <t>Acabamento em escadas e ante-câmaras;</t>
  </si>
  <si>
    <t>13.1</t>
  </si>
  <si>
    <t>13.1.1</t>
  </si>
  <si>
    <t>Pintura acrílica antiderrapante</t>
  </si>
  <si>
    <t>Escadas e áreas tecnicas</t>
  </si>
  <si>
    <t>13.1.2</t>
  </si>
  <si>
    <t>Textura teto</t>
  </si>
  <si>
    <t>13.1.3</t>
  </si>
  <si>
    <t>Pintura Interna teto</t>
  </si>
  <si>
    <t>Aplicação nas paredes das demais áreas</t>
  </si>
  <si>
    <t>13.1.4</t>
  </si>
  <si>
    <t>Textura escadas parede</t>
  </si>
  <si>
    <t>13.1.5</t>
  </si>
  <si>
    <t>Pintura Interna</t>
  </si>
  <si>
    <t>ESQUADRIAS</t>
  </si>
  <si>
    <t>14.1</t>
  </si>
  <si>
    <t>14.1.1</t>
  </si>
  <si>
    <t>Padrão supreme 25mm</t>
  </si>
  <si>
    <t>14.1.4</t>
  </si>
  <si>
    <t>Esquadrias duplex</t>
  </si>
  <si>
    <t>Maior isolamento</t>
  </si>
  <si>
    <t>14.1.5</t>
  </si>
  <si>
    <t>Brise de aluminio</t>
  </si>
  <si>
    <t>14.1.6</t>
  </si>
  <si>
    <t>Gradil</t>
  </si>
  <si>
    <t>14.2</t>
  </si>
  <si>
    <t>ESQUADRIAS METÁLICAS</t>
  </si>
  <si>
    <t>14.2.1</t>
  </si>
  <si>
    <t>Corrimão inox escadas duplex</t>
  </si>
  <si>
    <t>14.2.2</t>
  </si>
  <si>
    <t>Corrimão escada enclausurada</t>
  </si>
  <si>
    <t>14.2.3</t>
  </si>
  <si>
    <t>Corrimão inox piscina</t>
  </si>
  <si>
    <t>14.2.4</t>
  </si>
  <si>
    <t>Serralherias</t>
  </si>
  <si>
    <t>14.2.5</t>
  </si>
  <si>
    <t>PCF</t>
  </si>
  <si>
    <t>14.3</t>
  </si>
  <si>
    <t>14.3.1</t>
  </si>
  <si>
    <t>Fechadura Biometrica</t>
  </si>
  <si>
    <t xml:space="preserve">Custo referência Indepy
</t>
  </si>
  <si>
    <t>14.3.2</t>
  </si>
  <si>
    <t>15.1</t>
  </si>
  <si>
    <t>REVESTIMENTOS ARGAMASSADOS EXTERNOS</t>
  </si>
  <si>
    <t>15.1.1</t>
  </si>
  <si>
    <t>Revestimentos argamassados externos</t>
  </si>
  <si>
    <t>Chapisco e reboco em paredes da fachada;</t>
  </si>
  <si>
    <t>15.2</t>
  </si>
  <si>
    <t>PINTURA EXTERNA</t>
  </si>
  <si>
    <t>15.2.1</t>
  </si>
  <si>
    <t>Textura</t>
  </si>
  <si>
    <t>15.3</t>
  </si>
  <si>
    <t>15.3.1</t>
  </si>
  <si>
    <t>Pingadeiras</t>
  </si>
  <si>
    <t>Cobertura do reservatório</t>
  </si>
  <si>
    <t>16.1</t>
  </si>
  <si>
    <t>16.1.1</t>
  </si>
  <si>
    <t>Móveis e decoração</t>
  </si>
  <si>
    <t>Estimados pela área de lazer</t>
  </si>
  <si>
    <t>16.1.2</t>
  </si>
  <si>
    <t>16.1.3</t>
  </si>
  <si>
    <t>16.1.5</t>
  </si>
  <si>
    <t>16.1.6</t>
  </si>
  <si>
    <t>16.1.7</t>
  </si>
  <si>
    <t>Limpeza final de obra</t>
  </si>
  <si>
    <t>17.1</t>
  </si>
  <si>
    <t>17.1.1</t>
  </si>
  <si>
    <t>36 MESES</t>
  </si>
  <si>
    <t>ESTACA BARRETE</t>
  </si>
  <si>
    <t>MURETA GUIA NA CONTENÇÃO</t>
  </si>
  <si>
    <t>CUB/SP R8-A</t>
  </si>
  <si>
    <t>CAIO PRADO - PARAMETRICO</t>
  </si>
  <si>
    <t>SUPRA EXTREMAMENTE PARECIDA</t>
  </si>
  <si>
    <t>TEM PERFURAÇÃO DE VIGAS</t>
  </si>
  <si>
    <t>TEM MENOS FORMA, E ERA LOCAÇÃO DE FORMA PRONTA</t>
  </si>
  <si>
    <t>TEM MENOS AÇO</t>
  </si>
  <si>
    <t>MENOS CONCRETO</t>
  </si>
  <si>
    <t>ESCORAMENTO BEM MAIS BARATO</t>
  </si>
  <si>
    <t>PRESSURIZADOR DE ESCADAS</t>
  </si>
  <si>
    <t>PREÇO ELEVADOR FINAL SIMILAR</t>
  </si>
  <si>
    <t>BRAVA MUNDO MENDES</t>
  </si>
  <si>
    <t>Perimetro de maior de contenção e estacas; e tem adição de valor de estroncas, e as obras de referencia não tem parede de fechamento</t>
  </si>
  <si>
    <t>Em obras similares, areas técnicas e escadas são consideradas texturas, nessa obra esta considerado pintura completa</t>
  </si>
  <si>
    <t>Os acabamentos que normalmente compõe o custo da fachada foram movidos para esta etapa devido ao momento de execução</t>
  </si>
  <si>
    <t>Persiana motorizada como extra; linha gold 32; Gradil no Térreo; Escadaria em aço no duplex; Brises da fachada</t>
  </si>
  <si>
    <t>Dois Subsolos cujo volume de escavação do terreno e blocos são maiores do que as das obras analisadas, possuindo + bota-fora e - reaterro</t>
  </si>
  <si>
    <t>Temos um maior numero de estacas de 100 e de 90 cm, o que causa o aumento na etapa de fundação profunda;  assim como temos blocos extremamentes grandes sendo usados nesse empreenimento, aumentando o consumo de concreto, formas e aço; e temos o serviço de concreto armado nessa etapa</t>
  </si>
  <si>
    <t>TEXTURA EMBORRACHADA E STO MOLDURAS NA FACHADA</t>
  </si>
  <si>
    <t xml:space="preserve">ORÇAMENTO PARAMÉTRICO - ORÇAMENTO PARAMÉTRICO </t>
  </si>
  <si>
    <t>Spotco</t>
  </si>
  <si>
    <t>54 Park Square</t>
  </si>
  <si>
    <t>TOTAL - R07</t>
  </si>
  <si>
    <t>CUB/PR - JUN/23</t>
  </si>
  <si>
    <t xml:space="preserve">CUB/PR - atual </t>
  </si>
  <si>
    <t>Valor unitário</t>
  </si>
  <si>
    <t>Valor indexado</t>
  </si>
  <si>
    <t>Observações/Duvidas</t>
  </si>
  <si>
    <t>RETORNO CARTESIAN</t>
  </si>
  <si>
    <t>Escavação subsolo</t>
  </si>
  <si>
    <t>Volume previsto no projeto de terraplanagem</t>
  </si>
  <si>
    <t>2.1.2</t>
  </si>
  <si>
    <t>2.1.3</t>
  </si>
  <si>
    <t>2.1.4</t>
  </si>
  <si>
    <t>Movimentação de terra (30% de empolamento)</t>
  </si>
  <si>
    <t>2.1.5</t>
  </si>
  <si>
    <t xml:space="preserve">Lastro de concreto magro e= 10cm - Blocos </t>
  </si>
  <si>
    <t>O lastro de concreto sendo um custo de 480/m³, sendo 10 cm de espessura de 10 cm daria 48/m²</t>
  </si>
  <si>
    <t>A consideração aqui é um lastro de brita 2 na verdade, considerando 80/m³ -&gt; 8/m² (houve um equivoco no nome do serviço)</t>
  </si>
  <si>
    <t>Estaca escavada, diâmetro 100cm</t>
  </si>
  <si>
    <t>330 estacas - duas por pilar de embasamento</t>
  </si>
  <si>
    <t>Estaca escavada em rocha, diâmetro 100cm</t>
  </si>
  <si>
    <t>280 estacas - 3,5 por pilar da torre</t>
  </si>
  <si>
    <t xml:space="preserve">Armação </t>
  </si>
  <si>
    <t>Consideração de R$ 7,30/kg com 7% de perda</t>
  </si>
  <si>
    <t>Só material?</t>
  </si>
  <si>
    <t>Consideração de R$ 590,00/m³ com 20% de perda</t>
  </si>
  <si>
    <t>Com o lançamento?</t>
  </si>
  <si>
    <t>Mobilização</t>
  </si>
  <si>
    <t>Previsão de mobilização de maquinários</t>
  </si>
  <si>
    <t xml:space="preserve">A mão de obra da fundação profunda está também no item 3.2.5? </t>
  </si>
  <si>
    <t>Sim, os itens da fundação profunda se referem apenas a material, estando a mão de obra inclusa no item 3.2.5</t>
  </si>
  <si>
    <t>Fabricação, montagem e desmontagem de forma para blocos e baldrames</t>
  </si>
  <si>
    <t>Forma de compensado resinado com 2 reutilizações</t>
  </si>
  <si>
    <t>Consideração de R$ 590,00/m³ com 5% de perda</t>
  </si>
  <si>
    <t>3.2.5</t>
  </si>
  <si>
    <t>Mão de obra infraestrutura</t>
  </si>
  <si>
    <t>Valor estimado por área de projeção do embasamento x 1,5</t>
  </si>
  <si>
    <t>É para mão de obra de forma, armação e concretagem?</t>
  </si>
  <si>
    <t>Estaca hélice contínua, diâmetro 50cm</t>
  </si>
  <si>
    <t>Previsão de 1,25 estacas de 50cm por metro de contenção</t>
  </si>
  <si>
    <t>Tirantes</t>
  </si>
  <si>
    <t>Previsão de duas linhas de tirantes</t>
  </si>
  <si>
    <t>Drenagem de contenção</t>
  </si>
  <si>
    <t>Verba estimada para estrutura de drenagem</t>
  </si>
  <si>
    <t>4.1.6</t>
  </si>
  <si>
    <t>Mão de obra armação</t>
  </si>
  <si>
    <t>4.1.7</t>
  </si>
  <si>
    <t>Mão de obra concretagem</t>
  </si>
  <si>
    <t>4.1.8</t>
  </si>
  <si>
    <t>Mão de obra drenagem</t>
  </si>
  <si>
    <t>4.1.9</t>
  </si>
  <si>
    <t>4.1.10</t>
  </si>
  <si>
    <t>Forma para viga de coroamento - 40x40</t>
  </si>
  <si>
    <t>4.1.11</t>
  </si>
  <si>
    <t>Concreto para viga de coroamento</t>
  </si>
  <si>
    <t>4.1.12</t>
  </si>
  <si>
    <t>Armação para viga de coroamento</t>
  </si>
  <si>
    <t>4.1.13</t>
  </si>
  <si>
    <t>Mão de obra para viga de coroamento</t>
  </si>
  <si>
    <t>Fabricação forma</t>
  </si>
  <si>
    <t>Forma com compensado plastificado - 8 reutilizações</t>
  </si>
  <si>
    <t>ESCORAMENTO</t>
  </si>
  <si>
    <t>Escoramento - Torre</t>
  </si>
  <si>
    <t>Locação de escoramento metálico</t>
  </si>
  <si>
    <t>5.2.2</t>
  </si>
  <si>
    <t>Escoramento - Embasamento</t>
  </si>
  <si>
    <t>Consideração de R$ 7,00/kg</t>
  </si>
  <si>
    <t>Consideração de 620,00/m³ com 5% de perda</t>
  </si>
  <si>
    <t>Junta de dilatação</t>
  </si>
  <si>
    <t>Perímetro de projeção torre</t>
  </si>
  <si>
    <t>Estrutura metálica lazer</t>
  </si>
  <si>
    <t>Valor estimado com base na área do detalhe</t>
  </si>
  <si>
    <t>5.6.1</t>
  </si>
  <si>
    <t>É para mão de obra de armação e para a concretagem?</t>
  </si>
  <si>
    <t>Mão de obra para fabricação e montagem de forma, armação, concretagem, transporte e todos demias itens previstos para execução da estrutura</t>
  </si>
  <si>
    <t>Quantitativos extraídos do modelo preliminar .rvt</t>
  </si>
  <si>
    <t>Alvenaria externa</t>
  </si>
  <si>
    <t>Fechamento com bloco 19cm e assentamento com argamassa usinada</t>
  </si>
  <si>
    <t>Alvenaria interna</t>
  </si>
  <si>
    <t>Fechamento com bloco 11.5cm e assentamento com argamassa usinada</t>
  </si>
  <si>
    <t>Tijolo refratário</t>
  </si>
  <si>
    <t>Em churrasqueiras</t>
  </si>
  <si>
    <t>6.1.5</t>
  </si>
  <si>
    <t>Fechamento parede contenção</t>
  </si>
  <si>
    <t>Concreto com tela e manta geotextil</t>
  </si>
  <si>
    <t>6.1.6</t>
  </si>
  <si>
    <t>Instalações Embutidas e Aparentes</t>
  </si>
  <si>
    <t>7.1.8</t>
  </si>
  <si>
    <t>Lançado em verba, já tem quantitativo?</t>
  </si>
  <si>
    <t>Todos os itens de instalações (etapa 7) foram estimados com base em índices por ainda não termos previsão de quantitativo</t>
  </si>
  <si>
    <t>7.3.4</t>
  </si>
  <si>
    <t>Infraestrutura para ar-condicionado tipo K7 em quartos, escritórios, livings e áreas comuns</t>
  </si>
  <si>
    <t>Instalação de ar-codicionado tipo K7 em áreas comuns</t>
  </si>
  <si>
    <t>Ventilação mecânica em banheiros enclausurados;</t>
  </si>
  <si>
    <t>8.1.4</t>
  </si>
  <si>
    <t>Churrasqueiras</t>
  </si>
  <si>
    <t>Exaustão de churrasqueiras;</t>
  </si>
  <si>
    <t>OUTROS SISTEMAS</t>
  </si>
  <si>
    <t>Outros sistemas</t>
  </si>
  <si>
    <t>8.4</t>
  </si>
  <si>
    <t>8.4.1</t>
  </si>
  <si>
    <t>8.4.2</t>
  </si>
  <si>
    <t>8.4.3</t>
  </si>
  <si>
    <t>Elevador</t>
  </si>
  <si>
    <t>Valor de cotação da Atlas repassado em 25/07/2023</t>
  </si>
  <si>
    <t>8.4.4</t>
  </si>
  <si>
    <t>Saunas</t>
  </si>
  <si>
    <t>8.4.5</t>
  </si>
  <si>
    <t>Hidromassagem</t>
  </si>
  <si>
    <t>8.4.6</t>
  </si>
  <si>
    <t>Reserva agua</t>
  </si>
  <si>
    <t>8.4.7</t>
  </si>
  <si>
    <t>Equipamentos piscina</t>
  </si>
  <si>
    <t>8.4.8</t>
  </si>
  <si>
    <t>Infraestrutura de carro elétrico</t>
  </si>
  <si>
    <t>Infraestrutura para uma tomada de carro elétrico por apartamento</t>
  </si>
  <si>
    <t>Regulazização em áreas que recebem argamassa polimérica e manta asfáltica;</t>
  </si>
  <si>
    <t>Aplicação em banheiros, lavabos e lajes tecnicas;</t>
  </si>
  <si>
    <t>Aplicação em áreas externas, terraço e piscina;</t>
  </si>
  <si>
    <t>Impermeabilizações com manta asfaltica dupla</t>
  </si>
  <si>
    <t>Aplicação em áreas verdes;</t>
  </si>
  <si>
    <t>9.1.7</t>
  </si>
  <si>
    <t>Proteção mecânica de áreas que recebem manta asfáltica;</t>
  </si>
  <si>
    <t xml:space="preserve">REVESTIMENTOS INTERNOS EM PISO </t>
  </si>
  <si>
    <t>Piso de concreto polido</t>
  </si>
  <si>
    <t>Acabamento em garagens</t>
  </si>
  <si>
    <t xml:space="preserve">É só a mão de obra? </t>
  </si>
  <si>
    <t>Sim, apenas a mão de obra para acabamento do concreto que já está sendo considerado na supraestrutura</t>
  </si>
  <si>
    <t>Contrapiso com argamassa estabilizada</t>
  </si>
  <si>
    <t>Em toda edificação onde não há polimento de piso</t>
  </si>
  <si>
    <t>10.1.3</t>
  </si>
  <si>
    <t>Manta acústica</t>
  </si>
  <si>
    <t>Nas áreas privativas;</t>
  </si>
  <si>
    <t>Qual diferença entre as duas?</t>
  </si>
  <si>
    <t>Para a áres de lazer (paviento 27 da torre) foi prevista uma camada dupla de manta acústica para melhor desempenho das unidades imediatamente inferiores a esse pavimento por solicitação da Spotco</t>
  </si>
  <si>
    <t>10.1.4</t>
  </si>
  <si>
    <t>REVESTIMENTOS INTERNOS EM PAREDE</t>
  </si>
  <si>
    <t>Consideração da soma dos acabamentos de pintura e cerâmicos extraídos do modelo</t>
  </si>
  <si>
    <t>10.2.3</t>
  </si>
  <si>
    <t>Em garagens e escadas</t>
  </si>
  <si>
    <t>Porcelanato 80x80</t>
  </si>
  <si>
    <t>Aplicação em áreas privativas</t>
  </si>
  <si>
    <t>Porcelanato areas comuns 120x120</t>
  </si>
  <si>
    <t>Aplicação em áreas comuns</t>
  </si>
  <si>
    <t>Porcelanato 45x90</t>
  </si>
  <si>
    <t>Vinílico/Laminado</t>
  </si>
  <si>
    <t>Aplicação em áreas íntimas e fitness</t>
  </si>
  <si>
    <t>Piso cimenticio</t>
  </si>
  <si>
    <t>Escadas e antecâmaras</t>
  </si>
  <si>
    <t>11.1.6</t>
  </si>
  <si>
    <t>Piso cimenticio quadras</t>
  </si>
  <si>
    <t>11.1.7</t>
  </si>
  <si>
    <t>Aplicação em calçadas externas</t>
  </si>
  <si>
    <t>11.1.8</t>
  </si>
  <si>
    <t>Calçada pedra portuguesa</t>
  </si>
  <si>
    <t>11.1.9</t>
  </si>
  <si>
    <t>Piso fulget</t>
  </si>
  <si>
    <t>Passeios do térreo</t>
  </si>
  <si>
    <t>11.1.10</t>
  </si>
  <si>
    <t>Piso emborrachado</t>
  </si>
  <si>
    <t>Pista de corrida</t>
  </si>
  <si>
    <t>11.1.11</t>
  </si>
  <si>
    <t>Deck de madeira</t>
  </si>
  <si>
    <t>11.1.12</t>
  </si>
  <si>
    <t>Pastilha</t>
  </si>
  <si>
    <t>Piscinas</t>
  </si>
  <si>
    <t>11.1.13</t>
  </si>
  <si>
    <t>11.1.14</t>
  </si>
  <si>
    <t>Soleiras e peitoris</t>
  </si>
  <si>
    <t>ACABAMENTOS EM PAREDE</t>
  </si>
  <si>
    <t>Porcelanato 80x80 parede</t>
  </si>
  <si>
    <t>Aplicação em banheiros e paredes hidráulicas de áreas de serviço</t>
  </si>
  <si>
    <t>Porcelanato 45x90 parede</t>
  </si>
  <si>
    <t>Previsão de gesso acartonado em áreas da torre</t>
  </si>
  <si>
    <t>Previsão em banheiros</t>
  </si>
  <si>
    <t>Acabamento em garangens, escadas e ante-câmaras</t>
  </si>
  <si>
    <t>Pintura piso epoxi</t>
  </si>
  <si>
    <t>Aplicação em garagens</t>
  </si>
  <si>
    <t>Pintura acrílica escadaria</t>
  </si>
  <si>
    <t>Aplicação em antecâmaras e esacadarias</t>
  </si>
  <si>
    <t>Pintura acrílica paredes</t>
  </si>
  <si>
    <t>Consideração de selador, massa PVA e tinta acrílica</t>
  </si>
  <si>
    <t>Textura acrílica paredes</t>
  </si>
  <si>
    <t>Aplicação em paredes de escadas</t>
  </si>
  <si>
    <t>Padrão gold 32mm</t>
  </si>
  <si>
    <t xml:space="preserve">Item que pode dar diferença após cotação com tabela de esquadria. </t>
  </si>
  <si>
    <t>Sim, valor estimado com base em propostas de obras similares compondo custo de material e mão de obra</t>
  </si>
  <si>
    <t>14.1.2</t>
  </si>
  <si>
    <t>14.1.3</t>
  </si>
  <si>
    <t>Com vidro laminado</t>
  </si>
  <si>
    <t>Corrimão de escadarias</t>
  </si>
  <si>
    <t>Portão de alumínio</t>
  </si>
  <si>
    <t>Porta Corta - Fogo</t>
  </si>
  <si>
    <t>14.3.3</t>
  </si>
  <si>
    <t>Porta padrão trada com fechadura e dobradiças</t>
  </si>
  <si>
    <t>Cobertura</t>
  </si>
  <si>
    <t>Previsão de cobertura metálica com calhas e rufos em alumínio</t>
  </si>
  <si>
    <t>Caso a duvida seja na localização, se refere ao topo das torres</t>
  </si>
  <si>
    <t>15.1.2</t>
  </si>
  <si>
    <t>Pergolados ACM</t>
  </si>
  <si>
    <t>Estrutura em ACM para estruturas de pergolados no terreo</t>
  </si>
  <si>
    <t>16.2</t>
  </si>
  <si>
    <t>16.2.1</t>
  </si>
  <si>
    <t>Textura emborrachada Sto</t>
  </si>
  <si>
    <t>16.2.2</t>
  </si>
  <si>
    <t>Textura emborrachada Sto MOLDURAS</t>
  </si>
  <si>
    <t>Estimados conforme tour 360º e detalhes do projeto arquitetônico disponibilizado</t>
  </si>
  <si>
    <t>17.1.2</t>
  </si>
  <si>
    <t>17.1.3</t>
  </si>
  <si>
    <t>Proposta encaminhada pela Le Notre</t>
  </si>
  <si>
    <t>17.1.4</t>
  </si>
  <si>
    <t>Irrigação, iluminação e mobiliário externo</t>
  </si>
  <si>
    <t>Verba estimada para estrutura complementares ao paisagismo</t>
  </si>
  <si>
    <t>17.1.5</t>
  </si>
  <si>
    <t>Hidrossemeadura</t>
  </si>
  <si>
    <t>Previsão em taludes</t>
  </si>
  <si>
    <t>17.1.6</t>
  </si>
  <si>
    <t>17.1.7</t>
  </si>
  <si>
    <t>Desmobilização final da obra</t>
  </si>
  <si>
    <t>17.1.8</t>
  </si>
  <si>
    <t>Limpeza</t>
  </si>
  <si>
    <t>Limpeza final da obra</t>
  </si>
  <si>
    <t>18.1</t>
  </si>
  <si>
    <t>18.1.1</t>
  </si>
  <si>
    <t>Fase 01</t>
  </si>
  <si>
    <t>Valor total</t>
  </si>
  <si>
    <t>Período - Fase 01</t>
  </si>
  <si>
    <t>Custos Indiretos</t>
  </si>
  <si>
    <t>Custo Taxas + projeto</t>
  </si>
  <si>
    <t>Custo Obra</t>
  </si>
  <si>
    <t>Custo obra + indiretos - taxas</t>
  </si>
  <si>
    <t>Taxa de administração</t>
  </si>
  <si>
    <t>Valor por mês</t>
  </si>
  <si>
    <t>A mão de obra, informada pelo cliente, esta com o preço mais elevado do que é praticado nas obras similares</t>
  </si>
  <si>
    <t>A mão de obra, informada pelo cliente, esta com o preço mais elevado do que é praticado nas obras similares; temos serviços diferenciados,como: escada pressurizada, equipamentos de exaustão em churrasqueiras e coifas,</t>
  </si>
  <si>
    <t>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</si>
</sst>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_-* #,##0.000_-;\-* #,##0.000_-;_-* &quot;-&quot;??_-;_-@"/>
    <numFmt numFmtId="168" formatCode="_(* #,##0.00_);_(* \(#,##0.00\);_(* &quot;-&quot;??_);_(@_)"/>
    <numFmt numFmtId="169" formatCode="_(&quot;R$&quot;* #,##0.00_);_(&quot;R$&quot;* \(#,##0.00\);_(&quot;R$&quot;* &quot;-&quot;??_);_(@_)"/>
    <numFmt numFmtId="170" formatCode="[$-416]mmm\-yy;@"/>
    <numFmt numFmtId="171" formatCode="###,##0.00"/>
    <numFmt numFmtId="172" formatCode="##,##0.00"/>
    <numFmt numFmtId="173" formatCode="0.0000"/>
    <numFmt numFmtId="174" formatCode="#,##0.0000"/>
    <numFmt numFmtId="175" formatCode="##,##0.0000"/>
    <numFmt numFmtId="176" formatCode="###,##0.0000"/>
    <numFmt numFmtId="177" formatCode="##0.0000"/>
    <numFmt numFmtId="178" formatCode="##0.00"/>
    <numFmt numFmtId="179" formatCode="#0.0000"/>
    <numFmt numFmtId="180" formatCode="#,###,##0.00"/>
    <numFmt numFmtId="181" formatCode="#0.00"/>
    <numFmt numFmtId="182" formatCode="##,###,##0.00"/>
    <numFmt numFmtId="183" formatCode="dd&quot;/&quot;mm&quot;/&quot;yyyy"/>
    <numFmt numFmtId="184" formatCode="&quot;R$&quot;\ #,##0.00"/>
    <numFmt numFmtId="185" formatCode="0.0%"/>
  </numFmts>
  <fonts count="5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b/>
      <sz val="11"/>
      <color theme="1"/>
      <name val="Calibri"/>
      <family val="2"/>
      <scheme val="minor"/>
    </font>
    <font>
      <b/>
      <sz val="11"/>
      <name val="Poppins"/>
    </font>
    <font>
      <u/>
      <sz val="11"/>
      <color theme="10"/>
      <name val="Calibri"/>
      <family val="2"/>
      <scheme val="minor"/>
    </font>
    <font>
      <sz val="11"/>
      <color theme="1"/>
      <name val="Roboto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Poppins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5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7"/>
      <color indexed="8"/>
      <name val="Arial"/>
      <family val="2"/>
    </font>
    <font>
      <sz val="7"/>
      <color indexed="8"/>
      <name val="Arial"/>
      <family val="2"/>
    </font>
    <font>
      <sz val="1"/>
      <color indexed="8"/>
      <name val="Arial"/>
      <family val="2"/>
    </font>
    <font>
      <sz val="6"/>
      <color indexed="8"/>
      <name val="Arial"/>
      <family val="2"/>
    </font>
    <font>
      <sz val="10"/>
      <color rgb="FF000000"/>
      <name val="Calibri"/>
      <family val="2"/>
      <scheme val="minor"/>
    </font>
    <font>
      <b/>
      <sz val="14"/>
      <color rgb="FF121212"/>
      <name val="Poppins"/>
    </font>
    <font>
      <sz val="11"/>
      <color rgb="FF000000"/>
      <name val="Poppins"/>
    </font>
    <font>
      <sz val="10"/>
      <color rgb="FF000000"/>
      <name val="Poppins"/>
    </font>
    <font>
      <b/>
      <sz val="10"/>
      <color theme="0"/>
      <name val="Poppins"/>
    </font>
    <font>
      <sz val="10"/>
      <color rgb="FF010000"/>
      <name val="Poppins"/>
    </font>
    <font>
      <b/>
      <sz val="10"/>
      <color rgb="FF000000"/>
      <name val="Poppins"/>
    </font>
    <font>
      <sz val="10"/>
      <name val="Poppins"/>
    </font>
    <font>
      <sz val="11"/>
      <name val="Roboto"/>
    </font>
    <font>
      <b/>
      <sz val="11"/>
      <color theme="0"/>
      <name val="Roboto"/>
    </font>
    <font>
      <b/>
      <sz val="11"/>
      <name val="Roboto"/>
    </font>
    <font>
      <sz val="11"/>
      <color rgb="FF010000"/>
      <name val="Roboto"/>
    </font>
  </fonts>
  <fills count="21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121212"/>
      </patternFill>
    </fill>
    <fill>
      <patternFill patternType="solid">
        <fgColor rgb="FF737373"/>
        <bgColor rgb="FF737373"/>
      </patternFill>
    </fill>
    <fill>
      <patternFill patternType="solid">
        <fgColor rgb="FF121212"/>
        <bgColor rgb="FFFFFFFF"/>
      </patternFill>
    </fill>
    <fill>
      <patternFill patternType="solid">
        <fgColor rgb="FF255AE5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theme="4" tint="0.59999389629810485"/>
        <bgColor indexed="64"/>
      </patternFill>
    </fill>
  </fills>
  <borders count="115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thin">
        <color rgb="FF646464"/>
      </right>
      <top style="hair">
        <color rgb="FF000000"/>
      </top>
      <bottom/>
      <diagonal/>
    </border>
    <border>
      <left style="thin">
        <color rgb="FF646464"/>
      </left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medium">
        <color auto="1"/>
      </right>
      <top/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 style="hair">
        <color indexed="64"/>
      </top>
      <bottom/>
      <diagonal/>
    </border>
    <border>
      <left style="thin">
        <color auto="1"/>
      </left>
      <right/>
      <top style="hair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rgb="FF000000"/>
      </top>
      <bottom style="medium">
        <color indexed="64"/>
      </bottom>
      <diagonal/>
    </border>
  </borders>
  <cellStyleXfs count="21">
    <xf numFmtId="0" fontId="0" fillId="0" borderId="0"/>
    <xf numFmtId="44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5" fillId="0" borderId="5"/>
    <xf numFmtId="9" fontId="5" fillId="0" borderId="5" applyFont="0" applyFill="0" applyBorder="0" applyAlignment="0" applyProtection="0"/>
    <xf numFmtId="0" fontId="23" fillId="0" borderId="0" applyNumberFormat="0" applyFill="0" applyBorder="0" applyAlignment="0" applyProtection="0"/>
    <xf numFmtId="9" fontId="25" fillId="0" borderId="0" applyFont="0" applyFill="0" applyBorder="0" applyAlignment="0" applyProtection="0"/>
    <xf numFmtId="0" fontId="26" fillId="0" borderId="5" applyNumberFormat="0" applyFont="0" applyFill="0" applyBorder="0" applyAlignment="0" applyProtection="0"/>
    <xf numFmtId="0" fontId="27" fillId="0" borderId="5"/>
    <xf numFmtId="168" fontId="26" fillId="0" borderId="5" applyFont="0" applyFill="0" applyBorder="0" applyAlignment="0" applyProtection="0"/>
    <xf numFmtId="0" fontId="26" fillId="0" borderId="5" applyNumberFormat="0" applyFont="0" applyFill="0" applyBorder="0" applyAlignment="0" applyProtection="0"/>
    <xf numFmtId="0" fontId="26" fillId="0" borderId="5"/>
    <xf numFmtId="168" fontId="26" fillId="0" borderId="5" applyNumberFormat="0" applyFont="0" applyFill="0" applyBorder="0" applyAlignment="0" applyProtection="0"/>
    <xf numFmtId="169" fontId="26" fillId="0" borderId="5" applyFont="0" applyFill="0" applyBorder="0" applyAlignment="0" applyProtection="0"/>
    <xf numFmtId="0" fontId="33" fillId="0" borderId="5" applyNumberFormat="0" applyFont="0" applyFill="0" applyBorder="0" applyAlignment="0" applyProtection="0"/>
    <xf numFmtId="0" fontId="42" fillId="0" borderId="5"/>
    <xf numFmtId="0" fontId="26" fillId="0" borderId="5"/>
    <xf numFmtId="166" fontId="1" fillId="0" borderId="5" applyFont="0" applyFill="0" applyBorder="0" applyAlignment="0" applyProtection="0"/>
    <xf numFmtId="44" fontId="26" fillId="0" borderId="5" applyFont="0" applyFill="0" applyBorder="0" applyAlignment="0" applyProtection="0"/>
    <xf numFmtId="43" fontId="26" fillId="0" borderId="5" applyFont="0" applyFill="0" applyBorder="0" applyAlignment="0" applyProtection="0"/>
    <xf numFmtId="9" fontId="26" fillId="0" borderId="5" applyFont="0" applyFill="0" applyBorder="0" applyAlignment="0" applyProtection="0"/>
  </cellStyleXfs>
  <cellXfs count="461">
    <xf numFmtId="0" fontId="0" fillId="0" borderId="0" xfId="0"/>
    <xf numFmtId="0" fontId="10" fillId="0" borderId="0" xfId="0" applyFont="1"/>
    <xf numFmtId="0" fontId="10" fillId="3" borderId="1" xfId="0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164" fontId="10" fillId="0" borderId="0" xfId="0" applyNumberFormat="1" applyFont="1"/>
    <xf numFmtId="164" fontId="10" fillId="4" borderId="2" xfId="0" applyNumberFormat="1" applyFont="1" applyFill="1" applyBorder="1" applyAlignment="1">
      <alignment horizontal="center"/>
    </xf>
    <xf numFmtId="164" fontId="10" fillId="3" borderId="2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164" fontId="10" fillId="4" borderId="3" xfId="0" applyNumberFormat="1" applyFont="1" applyFill="1" applyBorder="1" applyAlignment="1">
      <alignment horizontal="left" vertical="center"/>
    </xf>
    <xf numFmtId="10" fontId="10" fillId="4" borderId="3" xfId="0" applyNumberFormat="1" applyFont="1" applyFill="1" applyBorder="1" applyAlignment="1">
      <alignment horizontal="center" vertical="center"/>
    </xf>
    <xf numFmtId="164" fontId="10" fillId="3" borderId="3" xfId="0" applyNumberFormat="1" applyFont="1" applyFill="1" applyBorder="1" applyAlignment="1">
      <alignment horizontal="left" vertical="center"/>
    </xf>
    <xf numFmtId="10" fontId="10" fillId="3" borderId="3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4" fontId="12" fillId="0" borderId="0" xfId="0" applyNumberFormat="1" applyFont="1"/>
    <xf numFmtId="165" fontId="14" fillId="0" borderId="0" xfId="0" applyNumberFormat="1" applyFont="1" applyAlignment="1">
      <alignment horizontal="left"/>
    </xf>
    <xf numFmtId="165" fontId="11" fillId="0" borderId="0" xfId="0" applyNumberFormat="1" applyFont="1" applyAlignment="1">
      <alignment vertical="center"/>
    </xf>
    <xf numFmtId="4" fontId="11" fillId="0" borderId="0" xfId="0" applyNumberFormat="1" applyFont="1" applyAlignment="1">
      <alignment vertical="center"/>
    </xf>
    <xf numFmtId="164" fontId="10" fillId="3" borderId="3" xfId="0" applyNumberFormat="1" applyFont="1" applyFill="1" applyBorder="1" applyAlignment="1">
      <alignment horizontal="center" vertical="center"/>
    </xf>
    <xf numFmtId="0" fontId="0" fillId="0" borderId="5" xfId="0" applyBorder="1"/>
    <xf numFmtId="44" fontId="0" fillId="0" borderId="8" xfId="1" applyFont="1" applyBorder="1"/>
    <xf numFmtId="44" fontId="0" fillId="0" borderId="10" xfId="1" applyFont="1" applyBorder="1"/>
    <xf numFmtId="0" fontId="16" fillId="0" borderId="0" xfId="0" applyFont="1"/>
    <xf numFmtId="44" fontId="0" fillId="0" borderId="8" xfId="1" applyFont="1" applyFill="1" applyBorder="1"/>
    <xf numFmtId="44" fontId="0" fillId="0" borderId="10" xfId="1" applyFont="1" applyFill="1" applyBorder="1"/>
    <xf numFmtId="0" fontId="6" fillId="0" borderId="0" xfId="0" applyFont="1"/>
    <xf numFmtId="164" fontId="18" fillId="4" borderId="3" xfId="0" applyNumberFormat="1" applyFont="1" applyFill="1" applyBorder="1" applyAlignment="1">
      <alignment horizontal="left" vertical="center"/>
    </xf>
    <xf numFmtId="166" fontId="11" fillId="0" borderId="0" xfId="0" applyNumberFormat="1" applyFont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4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vertical="center"/>
    </xf>
    <xf numFmtId="164" fontId="13" fillId="0" borderId="5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0" fillId="3" borderId="18" xfId="0" applyFont="1" applyFill="1" applyBorder="1" applyAlignment="1">
      <alignment horizontal="left" vertical="center"/>
    </xf>
    <xf numFmtId="164" fontId="10" fillId="3" borderId="19" xfId="0" applyNumberFormat="1" applyFont="1" applyFill="1" applyBorder="1" applyAlignment="1">
      <alignment horizontal="center" vertical="center"/>
    </xf>
    <xf numFmtId="44" fontId="0" fillId="0" borderId="20" xfId="1" applyFont="1" applyFill="1" applyBorder="1"/>
    <xf numFmtId="44" fontId="19" fillId="5" borderId="22" xfId="0" applyNumberFormat="1" applyFont="1" applyFill="1" applyBorder="1"/>
    <xf numFmtId="44" fontId="19" fillId="5" borderId="22" xfId="0" applyNumberFormat="1" applyFont="1" applyFill="1" applyBorder="1" applyAlignment="1">
      <alignment horizontal="center"/>
    </xf>
    <xf numFmtId="44" fontId="19" fillId="5" borderId="24" xfId="0" applyNumberFormat="1" applyFont="1" applyFill="1" applyBorder="1" applyAlignment="1">
      <alignment horizontal="center"/>
    </xf>
    <xf numFmtId="44" fontId="19" fillId="5" borderId="23" xfId="0" applyNumberFormat="1" applyFont="1" applyFill="1" applyBorder="1" applyAlignment="1">
      <alignment horizontal="center"/>
    </xf>
    <xf numFmtId="0" fontId="6" fillId="0" borderId="20" xfId="0" applyFont="1" applyBorder="1"/>
    <xf numFmtId="0" fontId="19" fillId="5" borderId="6" xfId="0" applyFont="1" applyFill="1" applyBorder="1"/>
    <xf numFmtId="0" fontId="19" fillId="5" borderId="10" xfId="0" applyFont="1" applyFill="1" applyBorder="1"/>
    <xf numFmtId="43" fontId="0" fillId="0" borderId="0" xfId="2" applyFont="1"/>
    <xf numFmtId="43" fontId="19" fillId="5" borderId="12" xfId="2" applyFont="1" applyFill="1" applyBorder="1" applyAlignment="1">
      <alignment horizontal="center"/>
    </xf>
    <xf numFmtId="43" fontId="0" fillId="0" borderId="12" xfId="2" applyFont="1" applyBorder="1"/>
    <xf numFmtId="43" fontId="0" fillId="0" borderId="25" xfId="2" applyFont="1" applyBorder="1"/>
    <xf numFmtId="43" fontId="19" fillId="5" borderId="22" xfId="2" applyFont="1" applyFill="1" applyBorder="1"/>
    <xf numFmtId="43" fontId="10" fillId="0" borderId="0" xfId="2" applyFont="1" applyAlignment="1">
      <alignment horizontal="center"/>
    </xf>
    <xf numFmtId="43" fontId="10" fillId="0" borderId="0" xfId="2" applyFont="1"/>
    <xf numFmtId="0" fontId="10" fillId="4" borderId="26" xfId="0" applyFont="1" applyFill="1" applyBorder="1" applyAlignment="1">
      <alignment horizontal="left" vertical="center"/>
    </xf>
    <xf numFmtId="164" fontId="18" fillId="4" borderId="27" xfId="0" applyNumberFormat="1" applyFont="1" applyFill="1" applyBorder="1" applyAlignment="1">
      <alignment horizontal="left" vertical="center"/>
    </xf>
    <xf numFmtId="10" fontId="10" fillId="4" borderId="27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0" fontId="10" fillId="4" borderId="29" xfId="0" applyFont="1" applyFill="1" applyBorder="1" applyAlignment="1">
      <alignment horizontal="left" vertical="center"/>
    </xf>
    <xf numFmtId="164" fontId="10" fillId="4" borderId="30" xfId="0" applyNumberFormat="1" applyFont="1" applyFill="1" applyBorder="1" applyAlignment="1">
      <alignment horizontal="left" vertical="center"/>
    </xf>
    <xf numFmtId="10" fontId="10" fillId="4" borderId="30" xfId="0" applyNumberFormat="1" applyFont="1" applyFill="1" applyBorder="1" applyAlignment="1">
      <alignment horizontal="center" vertical="center"/>
    </xf>
    <xf numFmtId="164" fontId="10" fillId="4" borderId="31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left" vertical="center"/>
    </xf>
    <xf numFmtId="9" fontId="7" fillId="2" borderId="12" xfId="0" applyNumberFormat="1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17" fontId="7" fillId="2" borderId="12" xfId="0" applyNumberFormat="1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left" vertical="center"/>
    </xf>
    <xf numFmtId="164" fontId="10" fillId="4" borderId="27" xfId="0" applyNumberFormat="1" applyFont="1" applyFill="1" applyBorder="1" applyAlignment="1">
      <alignment horizontal="center" vertical="center"/>
    </xf>
    <xf numFmtId="43" fontId="10" fillId="4" borderId="33" xfId="2" applyFont="1" applyFill="1" applyBorder="1" applyAlignment="1">
      <alignment horizontal="center" vertical="center"/>
    </xf>
    <xf numFmtId="43" fontId="7" fillId="2" borderId="7" xfId="2" applyFont="1" applyFill="1" applyBorder="1" applyAlignment="1">
      <alignment horizontal="center" vertical="center"/>
    </xf>
    <xf numFmtId="43" fontId="7" fillId="2" borderId="9" xfId="2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right"/>
    </xf>
    <xf numFmtId="164" fontId="7" fillId="2" borderId="14" xfId="0" applyNumberFormat="1" applyFont="1" applyFill="1" applyBorder="1" applyAlignment="1">
      <alignment horizontal="right"/>
    </xf>
    <xf numFmtId="164" fontId="7" fillId="2" borderId="14" xfId="0" applyNumberFormat="1" applyFont="1" applyFill="1" applyBorder="1" applyAlignment="1">
      <alignment horizontal="center"/>
    </xf>
    <xf numFmtId="43" fontId="8" fillId="2" borderId="11" xfId="2" applyFont="1" applyFill="1" applyBorder="1" applyAlignment="1">
      <alignment horizontal="center"/>
    </xf>
    <xf numFmtId="17" fontId="22" fillId="0" borderId="12" xfId="0" applyNumberFormat="1" applyFont="1" applyBorder="1" applyAlignment="1">
      <alignment horizontal="center" vertical="center"/>
    </xf>
    <xf numFmtId="44" fontId="21" fillId="0" borderId="11" xfId="1" applyFont="1" applyBorder="1"/>
    <xf numFmtId="43" fontId="0" fillId="6" borderId="21" xfId="2" applyFont="1" applyFill="1" applyBorder="1"/>
    <xf numFmtId="43" fontId="19" fillId="6" borderId="22" xfId="2" applyFont="1" applyFill="1" applyBorder="1"/>
    <xf numFmtId="0" fontId="22" fillId="0" borderId="12" xfId="0" applyFont="1" applyBorder="1" applyAlignment="1">
      <alignment horizontal="center" vertical="center"/>
    </xf>
    <xf numFmtId="43" fontId="10" fillId="4" borderId="28" xfId="2" applyFont="1" applyFill="1" applyBorder="1" applyAlignment="1">
      <alignment horizontal="center" vertical="center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indent="1"/>
    </xf>
    <xf numFmtId="0" fontId="24" fillId="0" borderId="0" xfId="0" applyFont="1" applyAlignment="1">
      <alignment vertical="center" wrapText="1"/>
    </xf>
    <xf numFmtId="164" fontId="24" fillId="0" borderId="0" xfId="0" applyNumberFormat="1" applyFont="1" applyAlignment="1">
      <alignment vertical="center" wrapText="1"/>
    </xf>
    <xf numFmtId="0" fontId="23" fillId="0" borderId="0" xfId="5" applyAlignment="1">
      <alignment vertical="center" wrapText="1"/>
    </xf>
    <xf numFmtId="43" fontId="24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23" fillId="0" borderId="0" xfId="5" applyAlignment="1">
      <alignment vertical="center"/>
    </xf>
    <xf numFmtId="43" fontId="10" fillId="4" borderId="27" xfId="2" applyFont="1" applyFill="1" applyBorder="1" applyAlignment="1">
      <alignment horizontal="center" vertical="center"/>
    </xf>
    <xf numFmtId="43" fontId="10" fillId="3" borderId="3" xfId="2" applyFont="1" applyFill="1" applyBorder="1" applyAlignment="1">
      <alignment horizontal="center" vertical="center"/>
    </xf>
    <xf numFmtId="43" fontId="10" fillId="4" borderId="3" xfId="2" applyFont="1" applyFill="1" applyBorder="1" applyAlignment="1">
      <alignment horizontal="center" vertical="center"/>
    </xf>
    <xf numFmtId="43" fontId="10" fillId="4" borderId="30" xfId="2" applyFont="1" applyFill="1" applyBorder="1" applyAlignment="1">
      <alignment horizontal="center" vertical="center"/>
    </xf>
    <xf numFmtId="43" fontId="7" fillId="2" borderId="12" xfId="0" applyNumberFormat="1" applyFont="1" applyFill="1" applyBorder="1" applyAlignment="1">
      <alignment horizontal="center" vertical="center"/>
    </xf>
    <xf numFmtId="9" fontId="10" fillId="4" borderId="28" xfId="6" applyFont="1" applyFill="1" applyBorder="1" applyAlignment="1">
      <alignment horizontal="center" vertical="center"/>
    </xf>
    <xf numFmtId="9" fontId="10" fillId="3" borderId="4" xfId="6" applyFont="1" applyFill="1" applyBorder="1" applyAlignment="1">
      <alignment horizontal="center" vertical="center"/>
    </xf>
    <xf numFmtId="9" fontId="10" fillId="4" borderId="4" xfId="6" applyFont="1" applyFill="1" applyBorder="1" applyAlignment="1">
      <alignment horizontal="center" vertical="center"/>
    </xf>
    <xf numFmtId="9" fontId="10" fillId="4" borderId="31" xfId="6" applyFont="1" applyFill="1" applyBorder="1" applyAlignment="1">
      <alignment horizontal="center" vertical="center"/>
    </xf>
    <xf numFmtId="10" fontId="7" fillId="2" borderId="12" xfId="6" applyNumberFormat="1" applyFont="1" applyFill="1" applyBorder="1" applyAlignment="1">
      <alignment horizontal="center" vertical="center"/>
    </xf>
    <xf numFmtId="43" fontId="10" fillId="0" borderId="0" xfId="2" applyFont="1" applyAlignment="1">
      <alignment horizontal="left"/>
    </xf>
    <xf numFmtId="43" fontId="10" fillId="0" borderId="0" xfId="0" applyNumberFormat="1" applyFont="1" applyAlignment="1">
      <alignment vertical="center"/>
    </xf>
    <xf numFmtId="0" fontId="29" fillId="2" borderId="6" xfId="10" applyFont="1" applyFill="1" applyBorder="1" applyAlignment="1">
      <alignment horizontal="center" vertical="center"/>
    </xf>
    <xf numFmtId="0" fontId="29" fillId="2" borderId="13" xfId="10" applyFont="1" applyFill="1" applyBorder="1" applyAlignment="1">
      <alignment horizontal="center" vertical="center"/>
    </xf>
    <xf numFmtId="0" fontId="29" fillId="2" borderId="7" xfId="10" applyFont="1" applyFill="1" applyBorder="1" applyAlignment="1">
      <alignment horizontal="center" vertical="center"/>
    </xf>
    <xf numFmtId="0" fontId="30" fillId="9" borderId="18" xfId="10" applyFont="1" applyFill="1" applyBorder="1" applyAlignment="1">
      <alignment horizontal="left" vertical="center"/>
    </xf>
    <xf numFmtId="10" fontId="30" fillId="3" borderId="3" xfId="10" applyNumberFormat="1" applyFont="1" applyFill="1" applyBorder="1" applyAlignment="1">
      <alignment horizontal="center" vertical="center"/>
    </xf>
    <xf numFmtId="169" fontId="30" fillId="3" borderId="19" xfId="13" applyFont="1" applyFill="1" applyBorder="1" applyAlignment="1">
      <alignment horizontal="center" vertical="center"/>
    </xf>
    <xf numFmtId="0" fontId="30" fillId="10" borderId="18" xfId="10" applyFont="1" applyFill="1" applyBorder="1" applyAlignment="1">
      <alignment horizontal="left" vertical="center"/>
    </xf>
    <xf numFmtId="10" fontId="30" fillId="10" borderId="3" xfId="10" applyNumberFormat="1" applyFont="1" applyFill="1" applyBorder="1" applyAlignment="1">
      <alignment horizontal="center" vertical="center"/>
    </xf>
    <xf numFmtId="169" fontId="30" fillId="10" borderId="19" xfId="13" applyFont="1" applyFill="1" applyBorder="1" applyAlignment="1">
      <alignment horizontal="center" vertical="center"/>
    </xf>
    <xf numFmtId="0" fontId="28" fillId="2" borderId="8" xfId="10" applyFont="1" applyFill="1" applyBorder="1" applyAlignment="1">
      <alignment horizontal="left" vertical="center"/>
    </xf>
    <xf numFmtId="169" fontId="28" fillId="2" borderId="12" xfId="13" applyFont="1" applyFill="1" applyBorder="1" applyAlignment="1">
      <alignment horizontal="center" vertical="center"/>
    </xf>
    <xf numFmtId="9" fontId="28" fillId="2" borderId="12" xfId="10" applyNumberFormat="1" applyFont="1" applyFill="1" applyBorder="1" applyAlignment="1">
      <alignment horizontal="center" vertical="center"/>
    </xf>
    <xf numFmtId="169" fontId="28" fillId="2" borderId="9" xfId="13" applyFont="1" applyFill="1" applyBorder="1" applyAlignment="1">
      <alignment horizontal="center" vertical="center"/>
    </xf>
    <xf numFmtId="0" fontId="28" fillId="2" borderId="10" xfId="10" applyFont="1" applyFill="1" applyBorder="1" applyAlignment="1">
      <alignment horizontal="left" vertical="center"/>
    </xf>
    <xf numFmtId="169" fontId="28" fillId="2" borderId="14" xfId="13" applyFont="1" applyFill="1" applyBorder="1" applyAlignment="1">
      <alignment horizontal="left" vertical="center"/>
    </xf>
    <xf numFmtId="170" fontId="28" fillId="2" borderId="14" xfId="10" applyNumberFormat="1" applyFont="1" applyFill="1" applyBorder="1" applyAlignment="1">
      <alignment horizontal="center" vertical="center"/>
    </xf>
    <xf numFmtId="169" fontId="28" fillId="2" borderId="11" xfId="13" applyFont="1" applyFill="1" applyBorder="1" applyAlignment="1">
      <alignment horizontal="center" vertical="center"/>
    </xf>
    <xf numFmtId="0" fontId="31" fillId="11" borderId="0" xfId="0" applyFont="1" applyFill="1" applyAlignment="1">
      <alignment vertical="center"/>
    </xf>
    <xf numFmtId="169" fontId="11" fillId="0" borderId="0" xfId="0" applyNumberFormat="1" applyFont="1" applyAlignment="1">
      <alignment vertical="center"/>
    </xf>
    <xf numFmtId="44" fontId="10" fillId="4" borderId="27" xfId="1" applyFont="1" applyFill="1" applyBorder="1" applyAlignment="1">
      <alignment horizontal="center" vertical="center"/>
    </xf>
    <xf numFmtId="44" fontId="10" fillId="3" borderId="3" xfId="1" applyFont="1" applyFill="1" applyBorder="1" applyAlignment="1">
      <alignment horizontal="center" vertical="center"/>
    </xf>
    <xf numFmtId="0" fontId="4" fillId="0" borderId="20" xfId="0" applyFont="1" applyBorder="1"/>
    <xf numFmtId="44" fontId="0" fillId="0" borderId="39" xfId="1" applyFont="1" applyBorder="1"/>
    <xf numFmtId="44" fontId="0" fillId="0" borderId="41" xfId="1" applyFont="1" applyBorder="1"/>
    <xf numFmtId="44" fontId="0" fillId="0" borderId="42" xfId="1" applyFont="1" applyBorder="1"/>
    <xf numFmtId="0" fontId="7" fillId="7" borderId="43" xfId="0" applyFont="1" applyFill="1" applyBorder="1" applyAlignment="1">
      <alignment horizontal="left" vertical="center"/>
    </xf>
    <xf numFmtId="0" fontId="10" fillId="4" borderId="44" xfId="0" applyFont="1" applyFill="1" applyBorder="1" applyAlignment="1">
      <alignment horizontal="left" vertical="center"/>
    </xf>
    <xf numFmtId="0" fontId="10" fillId="3" borderId="45" xfId="0" applyFont="1" applyFill="1" applyBorder="1" applyAlignment="1">
      <alignment horizontal="left" vertical="center"/>
    </xf>
    <xf numFmtId="0" fontId="10" fillId="4" borderId="45" xfId="0" applyFont="1" applyFill="1" applyBorder="1" applyAlignment="1">
      <alignment horizontal="left" vertical="center"/>
    </xf>
    <xf numFmtId="0" fontId="4" fillId="0" borderId="0" xfId="0" applyFont="1"/>
    <xf numFmtId="43" fontId="0" fillId="0" borderId="41" xfId="2" applyFont="1" applyBorder="1"/>
    <xf numFmtId="43" fontId="7" fillId="2" borderId="46" xfId="2" applyFont="1" applyFill="1" applyBorder="1" applyAlignment="1">
      <alignment horizontal="center" vertical="center"/>
    </xf>
    <xf numFmtId="43" fontId="10" fillId="4" borderId="47" xfId="2" applyFont="1" applyFill="1" applyBorder="1" applyAlignment="1">
      <alignment horizontal="center" vertical="center" wrapText="1"/>
    </xf>
    <xf numFmtId="164" fontId="10" fillId="3" borderId="48" xfId="0" applyNumberFormat="1" applyFont="1" applyFill="1" applyBorder="1" applyAlignment="1">
      <alignment horizontal="center" vertical="center" wrapText="1"/>
    </xf>
    <xf numFmtId="43" fontId="10" fillId="4" borderId="49" xfId="2" applyFont="1" applyFill="1" applyBorder="1" applyAlignment="1">
      <alignment horizontal="center" vertical="center" wrapText="1"/>
    </xf>
    <xf numFmtId="43" fontId="8" fillId="2" borderId="50" xfId="2" applyFont="1" applyFill="1" applyBorder="1" applyAlignment="1">
      <alignment horizontal="center"/>
    </xf>
    <xf numFmtId="0" fontId="10" fillId="4" borderId="32" xfId="0" applyFont="1" applyFill="1" applyBorder="1" applyAlignment="1">
      <alignment horizontal="left" vertical="center" wrapText="1"/>
    </xf>
    <xf numFmtId="0" fontId="10" fillId="3" borderId="18" xfId="0" applyFont="1" applyFill="1" applyBorder="1" applyAlignment="1">
      <alignment horizontal="left" vertical="center" wrapText="1"/>
    </xf>
    <xf numFmtId="0" fontId="0" fillId="11" borderId="22" xfId="0" applyFill="1" applyBorder="1"/>
    <xf numFmtId="43" fontId="18" fillId="4" borderId="49" xfId="2" applyFont="1" applyFill="1" applyBorder="1" applyAlignment="1">
      <alignment horizontal="center" vertical="center" wrapText="1"/>
    </xf>
    <xf numFmtId="43" fontId="8" fillId="2" borderId="43" xfId="2" applyFont="1" applyFill="1" applyBorder="1" applyAlignment="1">
      <alignment horizontal="center"/>
    </xf>
    <xf numFmtId="0" fontId="10" fillId="4" borderId="49" xfId="0" applyFont="1" applyFill="1" applyBorder="1" applyAlignment="1">
      <alignment horizontal="left" vertical="center" wrapText="1"/>
    </xf>
    <xf numFmtId="0" fontId="10" fillId="3" borderId="48" xfId="0" applyFont="1" applyFill="1" applyBorder="1" applyAlignment="1">
      <alignment horizontal="left" vertical="center" wrapText="1"/>
    </xf>
    <xf numFmtId="0" fontId="33" fillId="0" borderId="5" xfId="14" applyNumberFormat="1" applyFont="1" applyFill="1" applyBorder="1" applyAlignment="1"/>
    <xf numFmtId="0" fontId="38" fillId="13" borderId="58" xfId="14" applyNumberFormat="1" applyFont="1" applyFill="1" applyBorder="1" applyAlignment="1">
      <alignment horizontal="left" vertical="top" wrapText="1"/>
    </xf>
    <xf numFmtId="0" fontId="38" fillId="12" borderId="58" xfId="14" applyNumberFormat="1" applyFont="1" applyFill="1" applyBorder="1" applyAlignment="1">
      <alignment horizontal="left" vertical="top" wrapText="1"/>
    </xf>
    <xf numFmtId="0" fontId="39" fillId="12" borderId="58" xfId="14" applyNumberFormat="1" applyFont="1" applyFill="1" applyBorder="1" applyAlignment="1">
      <alignment horizontal="left" vertical="top" wrapText="1"/>
    </xf>
    <xf numFmtId="0" fontId="38" fillId="13" borderId="58" xfId="14" applyNumberFormat="1" applyFont="1" applyFill="1" applyBorder="1" applyAlignment="1">
      <alignment vertical="top" wrapText="1"/>
    </xf>
    <xf numFmtId="182" fontId="38" fillId="13" borderId="58" xfId="14" applyNumberFormat="1" applyFont="1" applyFill="1" applyBorder="1" applyAlignment="1">
      <alignment vertical="top" wrapText="1"/>
    </xf>
    <xf numFmtId="0" fontId="40" fillId="12" borderId="5" xfId="14" applyNumberFormat="1" applyFont="1" applyFill="1" applyBorder="1" applyAlignment="1">
      <alignment vertical="top" wrapText="1"/>
    </xf>
    <xf numFmtId="0" fontId="41" fillId="12" borderId="59" xfId="14" applyNumberFormat="1" applyFont="1" applyFill="1" applyBorder="1" applyAlignment="1">
      <alignment vertical="top" wrapText="1"/>
    </xf>
    <xf numFmtId="0" fontId="39" fillId="12" borderId="58" xfId="14" applyNumberFormat="1" applyFont="1" applyFill="1" applyBorder="1" applyAlignment="1">
      <alignment vertical="top" wrapText="1"/>
    </xf>
    <xf numFmtId="173" fontId="39" fillId="12" borderId="58" xfId="14" applyNumberFormat="1" applyFont="1" applyFill="1" applyBorder="1" applyAlignment="1">
      <alignment vertical="top" wrapText="1"/>
    </xf>
    <xf numFmtId="175" fontId="39" fillId="12" borderId="58" xfId="14" applyNumberFormat="1" applyFont="1" applyFill="1" applyBorder="1" applyAlignment="1">
      <alignment vertical="top" wrapText="1"/>
    </xf>
    <xf numFmtId="172" fontId="39" fillId="12" borderId="58" xfId="14" applyNumberFormat="1" applyFont="1" applyFill="1" applyBorder="1" applyAlignment="1">
      <alignment vertical="top" wrapText="1"/>
    </xf>
    <xf numFmtId="176" fontId="39" fillId="12" borderId="58" xfId="14" applyNumberFormat="1" applyFont="1" applyFill="1" applyBorder="1" applyAlignment="1">
      <alignment vertical="top" wrapText="1"/>
    </xf>
    <xf numFmtId="171" fontId="39" fillId="12" borderId="58" xfId="14" applyNumberFormat="1" applyFont="1" applyFill="1" applyBorder="1" applyAlignment="1">
      <alignment vertical="top" wrapText="1"/>
    </xf>
    <xf numFmtId="0" fontId="38" fillId="12" borderId="58" xfId="14" applyNumberFormat="1" applyFont="1" applyFill="1" applyBorder="1" applyAlignment="1">
      <alignment vertical="top" wrapText="1"/>
    </xf>
    <xf numFmtId="171" fontId="38" fillId="12" borderId="58" xfId="14" applyNumberFormat="1" applyFont="1" applyFill="1" applyBorder="1" applyAlignment="1">
      <alignment vertical="top" wrapText="1"/>
    </xf>
    <xf numFmtId="172" fontId="38" fillId="12" borderId="58" xfId="14" applyNumberFormat="1" applyFont="1" applyFill="1" applyBorder="1" applyAlignment="1">
      <alignment vertical="top" wrapText="1"/>
    </xf>
    <xf numFmtId="180" fontId="38" fillId="12" borderId="58" xfId="14" applyNumberFormat="1" applyFont="1" applyFill="1" applyBorder="1" applyAlignment="1">
      <alignment vertical="top" wrapText="1"/>
    </xf>
    <xf numFmtId="177" fontId="39" fillId="12" borderId="58" xfId="14" applyNumberFormat="1" applyFont="1" applyFill="1" applyBorder="1" applyAlignment="1">
      <alignment vertical="top" wrapText="1"/>
    </xf>
    <xf numFmtId="178" fontId="39" fillId="12" borderId="58" xfId="14" applyNumberFormat="1" applyFont="1" applyFill="1" applyBorder="1" applyAlignment="1">
      <alignment vertical="top" wrapText="1"/>
    </xf>
    <xf numFmtId="179" fontId="39" fillId="12" borderId="58" xfId="14" applyNumberFormat="1" applyFont="1" applyFill="1" applyBorder="1" applyAlignment="1">
      <alignment vertical="top" wrapText="1"/>
    </xf>
    <xf numFmtId="4" fontId="39" fillId="12" borderId="58" xfId="14" applyNumberFormat="1" applyFont="1" applyFill="1" applyBorder="1" applyAlignment="1">
      <alignment vertical="top" wrapText="1"/>
    </xf>
    <xf numFmtId="4" fontId="38" fillId="12" borderId="58" xfId="14" applyNumberFormat="1" applyFont="1" applyFill="1" applyBorder="1" applyAlignment="1">
      <alignment vertical="top" wrapText="1"/>
    </xf>
    <xf numFmtId="174" fontId="39" fillId="12" borderId="58" xfId="14" applyNumberFormat="1" applyFont="1" applyFill="1" applyBorder="1" applyAlignment="1">
      <alignment vertical="top" wrapText="1"/>
    </xf>
    <xf numFmtId="181" fontId="39" fillId="12" borderId="58" xfId="14" applyNumberFormat="1" applyFont="1" applyFill="1" applyBorder="1" applyAlignment="1">
      <alignment vertical="top" wrapText="1"/>
    </xf>
    <xf numFmtId="178" fontId="38" fillId="12" borderId="58" xfId="14" applyNumberFormat="1" applyFont="1" applyFill="1" applyBorder="1" applyAlignment="1">
      <alignment vertical="top" wrapText="1"/>
    </xf>
    <xf numFmtId="2" fontId="38" fillId="12" borderId="58" xfId="14" applyNumberFormat="1" applyFont="1" applyFill="1" applyBorder="1" applyAlignment="1">
      <alignment vertical="top" wrapText="1"/>
    </xf>
    <xf numFmtId="181" fontId="38" fillId="12" borderId="58" xfId="14" applyNumberFormat="1" applyFont="1" applyFill="1" applyBorder="1" applyAlignment="1">
      <alignment vertical="top" wrapText="1"/>
    </xf>
    <xf numFmtId="2" fontId="39" fillId="12" borderId="58" xfId="14" applyNumberFormat="1" applyFont="1" applyFill="1" applyBorder="1" applyAlignment="1">
      <alignment vertical="top" wrapText="1"/>
    </xf>
    <xf numFmtId="0" fontId="37" fillId="12" borderId="5" xfId="14" applyNumberFormat="1" applyFont="1" applyFill="1" applyBorder="1" applyAlignment="1">
      <alignment vertical="top" wrapText="1"/>
    </xf>
    <xf numFmtId="180" fontId="38" fillId="13" borderId="58" xfId="14" applyNumberFormat="1" applyFont="1" applyFill="1" applyBorder="1" applyAlignment="1">
      <alignment vertical="top" wrapText="1"/>
    </xf>
    <xf numFmtId="171" fontId="38" fillId="13" borderId="58" xfId="14" applyNumberFormat="1" applyFont="1" applyFill="1" applyBorder="1" applyAlignment="1">
      <alignment vertical="top" wrapText="1"/>
    </xf>
    <xf numFmtId="0" fontId="34" fillId="12" borderId="52" xfId="14" applyNumberFormat="1" applyFont="1" applyFill="1" applyBorder="1" applyAlignment="1">
      <alignment vertical="center" wrapText="1"/>
    </xf>
    <xf numFmtId="0" fontId="34" fillId="12" borderId="54" xfId="14" applyNumberFormat="1" applyFont="1" applyFill="1" applyBorder="1" applyAlignment="1">
      <alignment vertical="center" wrapText="1"/>
    </xf>
    <xf numFmtId="0" fontId="35" fillId="12" borderId="53" xfId="14" applyNumberFormat="1" applyFont="1" applyFill="1" applyBorder="1" applyAlignment="1">
      <alignment vertical="top" wrapText="1"/>
    </xf>
    <xf numFmtId="0" fontId="36" fillId="12" borderId="55" xfId="14" applyNumberFormat="1" applyFont="1" applyFill="1" applyBorder="1" applyAlignment="1">
      <alignment vertical="top" wrapText="1"/>
    </xf>
    <xf numFmtId="0" fontId="34" fillId="12" borderId="56" xfId="14" applyNumberFormat="1" applyFont="1" applyFill="1" applyBorder="1" applyAlignment="1">
      <alignment vertical="center" wrapText="1"/>
    </xf>
    <xf numFmtId="0" fontId="35" fillId="12" borderId="57" xfId="14" applyNumberFormat="1" applyFont="1" applyFill="1" applyBorder="1" applyAlignment="1">
      <alignment vertical="top" wrapText="1"/>
    </xf>
    <xf numFmtId="0" fontId="37" fillId="12" borderId="5" xfId="14" applyNumberFormat="1" applyFont="1" applyFill="1" applyBorder="1" applyAlignment="1">
      <alignment vertical="center" wrapText="1"/>
    </xf>
    <xf numFmtId="44" fontId="33" fillId="0" borderId="5" xfId="1" applyFont="1" applyFill="1" applyBorder="1" applyAlignment="1"/>
    <xf numFmtId="43" fontId="32" fillId="11" borderId="21" xfId="2" applyFont="1" applyFill="1" applyBorder="1"/>
    <xf numFmtId="0" fontId="2" fillId="11" borderId="0" xfId="0" applyFont="1" applyFill="1"/>
    <xf numFmtId="0" fontId="2" fillId="0" borderId="0" xfId="0" applyFont="1"/>
    <xf numFmtId="0" fontId="2" fillId="11" borderId="0" xfId="0" applyFont="1" applyFill="1" applyAlignment="1">
      <alignment wrapText="1"/>
    </xf>
    <xf numFmtId="43" fontId="0" fillId="11" borderId="21" xfId="2" applyFont="1" applyFill="1" applyBorder="1"/>
    <xf numFmtId="0" fontId="44" fillId="0" borderId="5" xfId="15" applyFont="1"/>
    <xf numFmtId="49" fontId="11" fillId="0" borderId="5" xfId="15" applyNumberFormat="1" applyFont="1" applyAlignment="1">
      <alignment vertical="center"/>
    </xf>
    <xf numFmtId="0" fontId="11" fillId="14" borderId="5" xfId="15" applyFont="1" applyFill="1" applyAlignment="1">
      <alignment vertical="center"/>
    </xf>
    <xf numFmtId="164" fontId="11" fillId="14" borderId="5" xfId="15" applyNumberFormat="1" applyFont="1" applyFill="1" applyAlignment="1">
      <alignment vertical="center"/>
    </xf>
    <xf numFmtId="164" fontId="11" fillId="14" borderId="5" xfId="15" applyNumberFormat="1" applyFont="1" applyFill="1" applyAlignment="1">
      <alignment horizontal="center" vertical="center"/>
    </xf>
    <xf numFmtId="0" fontId="45" fillId="0" borderId="5" xfId="15" applyFont="1"/>
    <xf numFmtId="49" fontId="46" fillId="15" borderId="60" xfId="15" applyNumberFormat="1" applyFont="1" applyFill="1" applyBorder="1" applyAlignment="1">
      <alignment vertical="center"/>
    </xf>
    <xf numFmtId="49" fontId="46" fillId="15" borderId="61" xfId="15" applyNumberFormat="1" applyFont="1" applyFill="1" applyBorder="1" applyAlignment="1">
      <alignment vertical="center"/>
    </xf>
    <xf numFmtId="49" fontId="46" fillId="15" borderId="62" xfId="15" applyNumberFormat="1" applyFont="1" applyFill="1" applyBorder="1" applyAlignment="1">
      <alignment horizontal="left" vertical="center"/>
    </xf>
    <xf numFmtId="0" fontId="46" fillId="2" borderId="63" xfId="15" applyFont="1" applyFill="1" applyBorder="1" applyAlignment="1">
      <alignment horizontal="center" vertical="center" wrapText="1"/>
    </xf>
    <xf numFmtId="0" fontId="46" fillId="2" borderId="64" xfId="15" applyFont="1" applyFill="1" applyBorder="1" applyAlignment="1">
      <alignment horizontal="center" vertical="center" wrapText="1"/>
    </xf>
    <xf numFmtId="164" fontId="46" fillId="2" borderId="65" xfId="15" applyNumberFormat="1" applyFont="1" applyFill="1" applyBorder="1" applyAlignment="1">
      <alignment horizontal="center" vertical="center" wrapText="1"/>
    </xf>
    <xf numFmtId="0" fontId="11" fillId="0" borderId="5" xfId="15" applyFont="1" applyAlignment="1">
      <alignment vertical="center" wrapText="1"/>
    </xf>
    <xf numFmtId="0" fontId="46" fillId="15" borderId="66" xfId="15" applyFont="1" applyFill="1" applyBorder="1" applyAlignment="1">
      <alignment horizontal="center" vertical="center" wrapText="1"/>
    </xf>
    <xf numFmtId="0" fontId="46" fillId="15" borderId="67" xfId="15" applyFont="1" applyFill="1" applyBorder="1" applyAlignment="1">
      <alignment horizontal="left" vertical="center" wrapText="1"/>
    </xf>
    <xf numFmtId="164" fontId="46" fillId="15" borderId="68" xfId="15" applyNumberFormat="1" applyFont="1" applyFill="1" applyBorder="1" applyAlignment="1">
      <alignment horizontal="center" vertical="center" wrapText="1"/>
    </xf>
    <xf numFmtId="164" fontId="46" fillId="15" borderId="68" xfId="15" applyNumberFormat="1" applyFont="1" applyFill="1" applyBorder="1" applyAlignment="1">
      <alignment horizontal="right" vertical="center" wrapText="1"/>
    </xf>
    <xf numFmtId="164" fontId="46" fillId="15" borderId="68" xfId="15" applyNumberFormat="1" applyFont="1" applyFill="1" applyBorder="1" applyAlignment="1">
      <alignment vertical="center" wrapText="1"/>
    </xf>
    <xf numFmtId="0" fontId="20" fillId="16" borderId="66" xfId="15" applyFont="1" applyFill="1" applyBorder="1" applyAlignment="1">
      <alignment horizontal="center" vertical="center" wrapText="1"/>
    </xf>
    <xf numFmtId="0" fontId="20" fillId="16" borderId="67" xfId="15" applyFont="1" applyFill="1" applyBorder="1" applyAlignment="1">
      <alignment horizontal="left" vertical="center" wrapText="1"/>
    </xf>
    <xf numFmtId="164" fontId="20" fillId="16" borderId="68" xfId="15" applyNumberFormat="1" applyFont="1" applyFill="1" applyBorder="1" applyAlignment="1">
      <alignment horizontal="center" vertical="center" wrapText="1"/>
    </xf>
    <xf numFmtId="164" fontId="20" fillId="16" borderId="68" xfId="15" applyNumberFormat="1" applyFont="1" applyFill="1" applyBorder="1" applyAlignment="1">
      <alignment horizontal="right" vertical="center" wrapText="1"/>
    </xf>
    <xf numFmtId="164" fontId="20" fillId="16" borderId="68" xfId="15" applyNumberFormat="1" applyFont="1" applyFill="1" applyBorder="1" applyAlignment="1">
      <alignment vertical="center" wrapText="1"/>
    </xf>
    <xf numFmtId="0" fontId="11" fillId="0" borderId="69" xfId="15" applyFont="1" applyBorder="1" applyAlignment="1">
      <alignment horizontal="center" vertical="center" wrapText="1"/>
    </xf>
    <xf numFmtId="0" fontId="47" fillId="3" borderId="70" xfId="15" applyFont="1" applyFill="1" applyBorder="1" applyAlignment="1">
      <alignment horizontal="left" vertical="center" wrapText="1"/>
    </xf>
    <xf numFmtId="164" fontId="47" fillId="3" borderId="71" xfId="15" applyNumberFormat="1" applyFont="1" applyFill="1" applyBorder="1" applyAlignment="1">
      <alignment horizontal="center" vertical="center" wrapText="1"/>
    </xf>
    <xf numFmtId="164" fontId="47" fillId="3" borderId="71" xfId="15" applyNumberFormat="1" applyFont="1" applyFill="1" applyBorder="1" applyAlignment="1">
      <alignment horizontal="right" vertical="center" wrapText="1"/>
    </xf>
    <xf numFmtId="164" fontId="47" fillId="3" borderId="72" xfId="15" applyNumberFormat="1" applyFont="1" applyFill="1" applyBorder="1" applyAlignment="1">
      <alignment vertical="center" wrapText="1"/>
    </xf>
    <xf numFmtId="0" fontId="46" fillId="15" borderId="73" xfId="15" applyFont="1" applyFill="1" applyBorder="1" applyAlignment="1">
      <alignment horizontal="center" vertical="center" wrapText="1"/>
    </xf>
    <xf numFmtId="0" fontId="46" fillId="15" borderId="74" xfId="15" applyFont="1" applyFill="1" applyBorder="1" applyAlignment="1">
      <alignment horizontal="left" vertical="center" wrapText="1"/>
    </xf>
    <xf numFmtId="164" fontId="46" fillId="15" borderId="75" xfId="15" applyNumberFormat="1" applyFont="1" applyFill="1" applyBorder="1" applyAlignment="1">
      <alignment horizontal="center" vertical="center" wrapText="1"/>
    </xf>
    <xf numFmtId="164" fontId="46" fillId="15" borderId="75" xfId="15" applyNumberFormat="1" applyFont="1" applyFill="1" applyBorder="1" applyAlignment="1">
      <alignment horizontal="right" vertical="center" wrapText="1"/>
    </xf>
    <xf numFmtId="164" fontId="47" fillId="3" borderId="72" xfId="15" applyNumberFormat="1" applyFont="1" applyFill="1" applyBorder="1" applyAlignment="1">
      <alignment horizontal="center" vertical="center" wrapText="1"/>
    </xf>
    <xf numFmtId="164" fontId="47" fillId="3" borderId="72" xfId="15" applyNumberFormat="1" applyFont="1" applyFill="1" applyBorder="1" applyAlignment="1">
      <alignment horizontal="left" vertical="center" wrapText="1"/>
    </xf>
    <xf numFmtId="0" fontId="20" fillId="16" borderId="73" xfId="15" applyFont="1" applyFill="1" applyBorder="1" applyAlignment="1">
      <alignment horizontal="center" vertical="center" wrapText="1"/>
    </xf>
    <xf numFmtId="0" fontId="20" fillId="16" borderId="74" xfId="15" applyFont="1" applyFill="1" applyBorder="1" applyAlignment="1">
      <alignment horizontal="left" vertical="center" wrapText="1"/>
    </xf>
    <xf numFmtId="164" fontId="20" fillId="16" borderId="75" xfId="15" applyNumberFormat="1" applyFont="1" applyFill="1" applyBorder="1" applyAlignment="1">
      <alignment horizontal="center" vertical="center" wrapText="1"/>
    </xf>
    <xf numFmtId="164" fontId="20" fillId="16" borderId="75" xfId="15" applyNumberFormat="1" applyFont="1" applyFill="1" applyBorder="1" applyAlignment="1">
      <alignment horizontal="right" vertical="center" wrapText="1"/>
    </xf>
    <xf numFmtId="164" fontId="20" fillId="16" borderId="75" xfId="15" applyNumberFormat="1" applyFont="1" applyFill="1" applyBorder="1" applyAlignment="1">
      <alignment vertical="center" wrapText="1"/>
    </xf>
    <xf numFmtId="164" fontId="47" fillId="0" borderId="72" xfId="15" applyNumberFormat="1" applyFont="1" applyBorder="1" applyAlignment="1">
      <alignment horizontal="center" vertical="center" wrapText="1"/>
    </xf>
    <xf numFmtId="0" fontId="11" fillId="0" borderId="76" xfId="15" applyFont="1" applyBorder="1" applyAlignment="1">
      <alignment horizontal="center" vertical="center" wrapText="1"/>
    </xf>
    <xf numFmtId="0" fontId="47" fillId="3" borderId="77" xfId="15" applyFont="1" applyFill="1" applyBorder="1" applyAlignment="1">
      <alignment horizontal="left" vertical="center" wrapText="1"/>
    </xf>
    <xf numFmtId="164" fontId="47" fillId="3" borderId="72" xfId="15" applyNumberFormat="1" applyFont="1" applyFill="1" applyBorder="1" applyAlignment="1">
      <alignment horizontal="right" vertical="center" wrapText="1"/>
    </xf>
    <xf numFmtId="164" fontId="46" fillId="15" borderId="75" xfId="15" applyNumberFormat="1" applyFont="1" applyFill="1" applyBorder="1" applyAlignment="1">
      <alignment vertical="center" wrapText="1"/>
    </xf>
    <xf numFmtId="0" fontId="47" fillId="0" borderId="76" xfId="15" applyFont="1" applyBorder="1" applyAlignment="1">
      <alignment horizontal="center" vertical="center" wrapText="1"/>
    </xf>
    <xf numFmtId="164" fontId="11" fillId="3" borderId="72" xfId="15" applyNumberFormat="1" applyFont="1" applyFill="1" applyBorder="1" applyAlignment="1">
      <alignment horizontal="center" vertical="center" wrapText="1"/>
    </xf>
    <xf numFmtId="164" fontId="11" fillId="3" borderId="72" xfId="15" applyNumberFormat="1" applyFont="1" applyFill="1" applyBorder="1" applyAlignment="1">
      <alignment horizontal="right" vertical="center" wrapText="1"/>
    </xf>
    <xf numFmtId="164" fontId="11" fillId="3" borderId="72" xfId="15" applyNumberFormat="1" applyFont="1" applyFill="1" applyBorder="1" applyAlignment="1">
      <alignment vertical="center" wrapText="1"/>
    </xf>
    <xf numFmtId="0" fontId="11" fillId="3" borderId="77" xfId="15" applyFont="1" applyFill="1" applyBorder="1" applyAlignment="1">
      <alignment horizontal="left" vertical="center" wrapText="1"/>
    </xf>
    <xf numFmtId="164" fontId="45" fillId="3" borderId="72" xfId="15" applyNumberFormat="1" applyFont="1" applyFill="1" applyBorder="1" applyAlignment="1">
      <alignment horizontal="right" vertical="center" wrapText="1"/>
    </xf>
    <xf numFmtId="0" fontId="11" fillId="3" borderId="77" xfId="15" applyFont="1" applyFill="1" applyBorder="1" applyAlignment="1">
      <alignment vertical="center" wrapText="1"/>
    </xf>
    <xf numFmtId="0" fontId="11" fillId="3" borderId="76" xfId="15" applyFont="1" applyFill="1" applyBorder="1" applyAlignment="1">
      <alignment horizontal="center" vertical="center" wrapText="1"/>
    </xf>
    <xf numFmtId="0" fontId="45" fillId="3" borderId="77" xfId="15" applyFont="1" applyFill="1" applyBorder="1" applyAlignment="1">
      <alignment vertical="center" wrapText="1"/>
    </xf>
    <xf numFmtId="164" fontId="45" fillId="3" borderId="72" xfId="15" applyNumberFormat="1" applyFont="1" applyFill="1" applyBorder="1" applyAlignment="1">
      <alignment horizontal="center" vertical="center" wrapText="1"/>
    </xf>
    <xf numFmtId="164" fontId="11" fillId="3" borderId="72" xfId="15" applyNumberFormat="1" applyFont="1" applyFill="1" applyBorder="1" applyAlignment="1">
      <alignment vertical="top" wrapText="1"/>
    </xf>
    <xf numFmtId="164" fontId="20" fillId="16" borderId="75" xfId="15" applyNumberFormat="1" applyFont="1" applyFill="1" applyBorder="1" applyAlignment="1">
      <alignment vertical="top" wrapText="1"/>
    </xf>
    <xf numFmtId="0" fontId="48" fillId="16" borderId="74" xfId="15" applyFont="1" applyFill="1" applyBorder="1" applyAlignment="1">
      <alignment horizontal="left" vertical="center" wrapText="1"/>
    </xf>
    <xf numFmtId="164" fontId="48" fillId="16" borderId="75" xfId="15" applyNumberFormat="1" applyFont="1" applyFill="1" applyBorder="1" applyAlignment="1">
      <alignment horizontal="center" vertical="center" wrapText="1"/>
    </xf>
    <xf numFmtId="164" fontId="48" fillId="16" borderId="75" xfId="15" applyNumberFormat="1" applyFont="1" applyFill="1" applyBorder="1" applyAlignment="1">
      <alignment horizontal="right" vertical="center" wrapText="1"/>
    </xf>
    <xf numFmtId="0" fontId="45" fillId="3" borderId="78" xfId="15" applyFont="1" applyFill="1" applyBorder="1" applyAlignment="1">
      <alignment vertical="center" wrapText="1"/>
    </xf>
    <xf numFmtId="164" fontId="45" fillId="3" borderId="79" xfId="15" applyNumberFormat="1" applyFont="1" applyFill="1" applyBorder="1" applyAlignment="1">
      <alignment horizontal="center" vertical="center" wrapText="1"/>
    </xf>
    <xf numFmtId="164" fontId="45" fillId="3" borderId="79" xfId="15" applyNumberFormat="1" applyFont="1" applyFill="1" applyBorder="1" applyAlignment="1">
      <alignment horizontal="right" vertical="center" wrapText="1"/>
    </xf>
    <xf numFmtId="164" fontId="46" fillId="15" borderId="75" xfId="15" applyNumberFormat="1" applyFont="1" applyFill="1" applyBorder="1" applyAlignment="1">
      <alignment vertical="top" wrapText="1"/>
    </xf>
    <xf numFmtId="164" fontId="11" fillId="0" borderId="72" xfId="15" applyNumberFormat="1" applyFont="1" applyBorder="1" applyAlignment="1">
      <alignment horizontal="center" vertical="center" wrapText="1"/>
    </xf>
    <xf numFmtId="164" fontId="11" fillId="0" borderId="72" xfId="15" applyNumberFormat="1" applyFont="1" applyBorder="1" applyAlignment="1">
      <alignment horizontal="right" vertical="center" wrapText="1"/>
    </xf>
    <xf numFmtId="164" fontId="11" fillId="0" borderId="72" xfId="15" applyNumberFormat="1" applyFont="1" applyBorder="1" applyAlignment="1">
      <alignment vertical="center" wrapText="1"/>
    </xf>
    <xf numFmtId="0" fontId="11" fillId="3" borderId="69" xfId="15" applyFont="1" applyFill="1" applyBorder="1" applyAlignment="1">
      <alignment horizontal="center" vertical="center" wrapText="1"/>
    </xf>
    <xf numFmtId="164" fontId="46" fillId="2" borderId="65" xfId="15" applyNumberFormat="1" applyFont="1" applyFill="1" applyBorder="1" applyAlignment="1">
      <alignment horizontal="right" vertical="center" wrapText="1"/>
    </xf>
    <xf numFmtId="164" fontId="46" fillId="2" borderId="65" xfId="15" applyNumberFormat="1" applyFont="1" applyFill="1" applyBorder="1" applyAlignment="1">
      <alignment vertical="center" wrapText="1"/>
    </xf>
    <xf numFmtId="0" fontId="11" fillId="0" borderId="5" xfId="15" applyFont="1" applyAlignment="1">
      <alignment horizontal="center" vertical="center" wrapText="1"/>
    </xf>
    <xf numFmtId="164" fontId="11" fillId="0" borderId="5" xfId="15" applyNumberFormat="1" applyFont="1" applyAlignment="1">
      <alignment horizontal="center" vertical="center" wrapText="1"/>
    </xf>
    <xf numFmtId="164" fontId="11" fillId="0" borderId="5" xfId="15" applyNumberFormat="1" applyFont="1" applyAlignment="1">
      <alignment horizontal="right" vertical="center" wrapText="1"/>
    </xf>
    <xf numFmtId="0" fontId="10" fillId="0" borderId="5" xfId="15" applyFont="1" applyAlignment="1">
      <alignment horizontal="center" vertical="center" wrapText="1"/>
    </xf>
    <xf numFmtId="0" fontId="10" fillId="0" borderId="5" xfId="15" applyFont="1" applyAlignment="1">
      <alignment vertical="center" wrapText="1"/>
    </xf>
    <xf numFmtId="164" fontId="10" fillId="0" borderId="5" xfId="15" applyNumberFormat="1" applyFont="1" applyAlignment="1">
      <alignment horizontal="center" vertical="center" wrapText="1"/>
    </xf>
    <xf numFmtId="164" fontId="10" fillId="0" borderId="5" xfId="15" applyNumberFormat="1" applyFont="1" applyAlignment="1">
      <alignment horizontal="right" vertical="center" wrapText="1"/>
    </xf>
    <xf numFmtId="43" fontId="19" fillId="6" borderId="34" xfId="2" applyFont="1" applyFill="1" applyBorder="1"/>
    <xf numFmtId="0" fontId="2" fillId="11" borderId="12" xfId="0" applyFont="1" applyFill="1" applyBorder="1" applyAlignment="1">
      <alignment horizontal="center" wrapText="1"/>
    </xf>
    <xf numFmtId="0" fontId="2" fillId="11" borderId="12" xfId="0" applyFont="1" applyFill="1" applyBorder="1"/>
    <xf numFmtId="0" fontId="2" fillId="11" borderId="12" xfId="0" applyFont="1" applyFill="1" applyBorder="1" applyAlignment="1">
      <alignment wrapText="1"/>
    </xf>
    <xf numFmtId="0" fontId="2" fillId="11" borderId="82" xfId="0" applyFont="1" applyFill="1" applyBorder="1" applyAlignment="1">
      <alignment wrapText="1"/>
    </xf>
    <xf numFmtId="44" fontId="0" fillId="11" borderId="8" xfId="1" applyFont="1" applyFill="1" applyBorder="1"/>
    <xf numFmtId="0" fontId="0" fillId="0" borderId="0" xfId="0" applyAlignment="1">
      <alignment wrapText="1"/>
    </xf>
    <xf numFmtId="43" fontId="10" fillId="4" borderId="47" xfId="2" applyFont="1" applyFill="1" applyBorder="1" applyAlignment="1">
      <alignment horizontal="left" vertical="center" wrapText="1"/>
    </xf>
    <xf numFmtId="164" fontId="10" fillId="3" borderId="48" xfId="0" applyNumberFormat="1" applyFont="1" applyFill="1" applyBorder="1" applyAlignment="1">
      <alignment horizontal="left" vertical="center" wrapText="1"/>
    </xf>
    <xf numFmtId="43" fontId="18" fillId="4" borderId="49" xfId="2" applyFont="1" applyFill="1" applyBorder="1" applyAlignment="1">
      <alignment horizontal="left" vertical="center" wrapText="1"/>
    </xf>
    <xf numFmtId="43" fontId="10" fillId="4" borderId="49" xfId="2" applyFont="1" applyFill="1" applyBorder="1" applyAlignment="1">
      <alignment horizontal="left" vertical="center" wrapText="1"/>
    </xf>
    <xf numFmtId="43" fontId="10" fillId="4" borderId="43" xfId="2" applyFont="1" applyFill="1" applyBorder="1" applyAlignment="1">
      <alignment horizontal="left" vertical="center" wrapText="1"/>
    </xf>
    <xf numFmtId="0" fontId="43" fillId="0" borderId="5" xfId="16" applyFont="1" applyAlignment="1">
      <alignment horizontal="left" vertical="center" wrapText="1"/>
    </xf>
    <xf numFmtId="0" fontId="50" fillId="0" borderId="5" xfId="16" applyFont="1" applyAlignment="1">
      <alignment vertical="center" wrapText="1"/>
    </xf>
    <xf numFmtId="49" fontId="11" fillId="0" borderId="5" xfId="16" applyNumberFormat="1" applyFont="1" applyAlignment="1">
      <alignment vertical="center"/>
    </xf>
    <xf numFmtId="0" fontId="11" fillId="14" borderId="5" xfId="16" applyFont="1" applyFill="1" applyAlignment="1">
      <alignment vertical="center"/>
    </xf>
    <xf numFmtId="166" fontId="11" fillId="14" borderId="5" xfId="17" applyFont="1" applyFill="1" applyAlignment="1">
      <alignment vertical="center"/>
    </xf>
    <xf numFmtId="166" fontId="11" fillId="14" borderId="5" xfId="17" applyFont="1" applyFill="1" applyAlignment="1">
      <alignment horizontal="center" vertical="center"/>
    </xf>
    <xf numFmtId="49" fontId="46" fillId="17" borderId="90" xfId="16" applyNumberFormat="1" applyFont="1" applyFill="1" applyBorder="1" applyAlignment="1">
      <alignment vertical="center"/>
    </xf>
    <xf numFmtId="0" fontId="20" fillId="0" borderId="5" xfId="16" applyFont="1" applyAlignment="1">
      <alignment horizontal="left" vertical="center"/>
    </xf>
    <xf numFmtId="49" fontId="46" fillId="17" borderId="91" xfId="16" applyNumberFormat="1" applyFont="1" applyFill="1" applyBorder="1" applyAlignment="1">
      <alignment vertical="center"/>
    </xf>
    <xf numFmtId="14" fontId="20" fillId="0" borderId="5" xfId="16" applyNumberFormat="1" applyFont="1" applyAlignment="1">
      <alignment horizontal="left" vertical="center"/>
    </xf>
    <xf numFmtId="49" fontId="46" fillId="17" borderId="92" xfId="16" applyNumberFormat="1" applyFont="1" applyFill="1" applyBorder="1" applyAlignment="1">
      <alignment horizontal="left" vertical="center"/>
    </xf>
    <xf numFmtId="49" fontId="46" fillId="17" borderId="5" xfId="16" applyNumberFormat="1" applyFont="1" applyFill="1" applyAlignment="1">
      <alignment horizontal="left" vertical="center" wrapText="1"/>
    </xf>
    <xf numFmtId="184" fontId="20" fillId="0" borderId="5" xfId="16" applyNumberFormat="1" applyFont="1" applyAlignment="1">
      <alignment horizontal="left" vertical="center" wrapText="1"/>
    </xf>
    <xf numFmtId="184" fontId="20" fillId="8" borderId="24" xfId="18" applyNumberFormat="1" applyFont="1" applyFill="1" applyBorder="1" applyAlignment="1">
      <alignment horizontal="left" vertical="center" wrapText="1"/>
    </xf>
    <xf numFmtId="44" fontId="20" fillId="8" borderId="22" xfId="18" applyFont="1" applyFill="1" applyBorder="1" applyAlignment="1">
      <alignment vertical="center" wrapText="1"/>
    </xf>
    <xf numFmtId="44" fontId="20" fillId="8" borderId="23" xfId="18" applyFont="1" applyFill="1" applyBorder="1" applyAlignment="1">
      <alignment vertical="center" wrapText="1"/>
    </xf>
    <xf numFmtId="44" fontId="20" fillId="8" borderId="5" xfId="18" applyFont="1" applyFill="1" applyBorder="1" applyAlignment="1">
      <alignment vertical="center" wrapText="1"/>
    </xf>
    <xf numFmtId="0" fontId="50" fillId="0" borderId="5" xfId="16" applyFont="1" applyAlignment="1">
      <alignment horizontal="center" vertical="center" wrapText="1"/>
    </xf>
    <xf numFmtId="43" fontId="50" fillId="0" borderId="5" xfId="19" applyFont="1" applyAlignment="1">
      <alignment horizontal="center" vertical="center" wrapText="1"/>
    </xf>
    <xf numFmtId="43" fontId="50" fillId="0" borderId="5" xfId="19" applyFont="1" applyAlignment="1">
      <alignment horizontal="right" vertical="center" wrapText="1"/>
    </xf>
    <xf numFmtId="0" fontId="51" fillId="18" borderId="15" xfId="16" applyFont="1" applyFill="1" applyBorder="1" applyAlignment="1">
      <alignment horizontal="center" vertical="center" wrapText="1"/>
    </xf>
    <xf numFmtId="0" fontId="51" fillId="18" borderId="16" xfId="16" applyFont="1" applyFill="1" applyBorder="1" applyAlignment="1">
      <alignment horizontal="center" vertical="center" wrapText="1"/>
    </xf>
    <xf numFmtId="43" fontId="51" fillId="18" borderId="17" xfId="19" applyFont="1" applyFill="1" applyBorder="1" applyAlignment="1">
      <alignment horizontal="center" vertical="center" wrapText="1"/>
    </xf>
    <xf numFmtId="43" fontId="51" fillId="18" borderId="93" xfId="19" applyFont="1" applyFill="1" applyBorder="1" applyAlignment="1">
      <alignment horizontal="center" vertical="center" wrapText="1"/>
    </xf>
    <xf numFmtId="0" fontId="51" fillId="5" borderId="6" xfId="16" applyFont="1" applyFill="1" applyBorder="1" applyAlignment="1">
      <alignment horizontal="center" vertical="center" wrapText="1"/>
    </xf>
    <xf numFmtId="0" fontId="51" fillId="5" borderId="13" xfId="16" applyFont="1" applyFill="1" applyBorder="1" applyAlignment="1">
      <alignment horizontal="left" vertical="center" wrapText="1"/>
    </xf>
    <xf numFmtId="43" fontId="51" fillId="5" borderId="7" xfId="19" applyFont="1" applyFill="1" applyBorder="1" applyAlignment="1" applyProtection="1">
      <alignment horizontal="center" vertical="center" wrapText="1"/>
    </xf>
    <xf numFmtId="43" fontId="51" fillId="5" borderId="7" xfId="19" applyFont="1" applyFill="1" applyBorder="1" applyAlignment="1" applyProtection="1">
      <alignment horizontal="right" vertical="center" wrapText="1"/>
    </xf>
    <xf numFmtId="43" fontId="51" fillId="5" borderId="94" xfId="19" applyFont="1" applyFill="1" applyBorder="1" applyAlignment="1" applyProtection="1">
      <alignment horizontal="right" vertical="center" wrapText="1"/>
    </xf>
    <xf numFmtId="43" fontId="51" fillId="5" borderId="38" xfId="19" applyFont="1" applyFill="1" applyBorder="1" applyAlignment="1" applyProtection="1">
      <alignment horizontal="right" vertical="center" wrapText="1"/>
    </xf>
    <xf numFmtId="0" fontId="52" fillId="19" borderId="6" xfId="16" applyFont="1" applyFill="1" applyBorder="1" applyAlignment="1">
      <alignment horizontal="center" vertical="center" wrapText="1"/>
    </xf>
    <xf numFmtId="0" fontId="52" fillId="19" borderId="13" xfId="16" applyFont="1" applyFill="1" applyBorder="1" applyAlignment="1">
      <alignment horizontal="left" vertical="center" wrapText="1"/>
    </xf>
    <xf numFmtId="43" fontId="52" fillId="19" borderId="7" xfId="19" applyFont="1" applyFill="1" applyBorder="1" applyAlignment="1" applyProtection="1">
      <alignment horizontal="center" vertical="center" wrapText="1"/>
    </xf>
    <xf numFmtId="43" fontId="52" fillId="19" borderId="7" xfId="19" applyFont="1" applyFill="1" applyBorder="1" applyAlignment="1" applyProtection="1">
      <alignment horizontal="right" vertical="center" wrapText="1"/>
    </xf>
    <xf numFmtId="43" fontId="52" fillId="19" borderId="94" xfId="19" applyFont="1" applyFill="1" applyBorder="1" applyAlignment="1" applyProtection="1">
      <alignment horizontal="right" vertical="center" wrapText="1"/>
    </xf>
    <xf numFmtId="43" fontId="52" fillId="19" borderId="38" xfId="19" applyFont="1" applyFill="1" applyBorder="1" applyAlignment="1" applyProtection="1">
      <alignment horizontal="right" vertical="center" wrapText="1"/>
    </xf>
    <xf numFmtId="0" fontId="50" fillId="8" borderId="95" xfId="16" applyFont="1" applyFill="1" applyBorder="1" applyAlignment="1">
      <alignment horizontal="center" vertical="center" wrapText="1"/>
    </xf>
    <xf numFmtId="0" fontId="53" fillId="8" borderId="96" xfId="16" applyFont="1" applyFill="1" applyBorder="1" applyAlignment="1">
      <alignment horizontal="left" vertical="center" wrapText="1"/>
    </xf>
    <xf numFmtId="43" fontId="53" fillId="8" borderId="97" xfId="19" applyFont="1" applyFill="1" applyBorder="1" applyAlignment="1" applyProtection="1">
      <alignment horizontal="center" vertical="center" wrapText="1"/>
    </xf>
    <xf numFmtId="43" fontId="53" fillId="8" borderId="97" xfId="19" applyFont="1" applyFill="1" applyBorder="1" applyAlignment="1" applyProtection="1">
      <alignment horizontal="right" vertical="center" wrapText="1"/>
    </xf>
    <xf numFmtId="43" fontId="53" fillId="8" borderId="98" xfId="19" applyFont="1" applyFill="1" applyBorder="1" applyAlignment="1" applyProtection="1">
      <alignment horizontal="left" vertical="center" wrapText="1"/>
    </xf>
    <xf numFmtId="43" fontId="53" fillId="8" borderId="40" xfId="19" applyFont="1" applyFill="1" applyBorder="1" applyAlignment="1" applyProtection="1">
      <alignment horizontal="left" vertical="center" wrapText="1"/>
    </xf>
    <xf numFmtId="0" fontId="51" fillId="5" borderId="8" xfId="16" applyFont="1" applyFill="1" applyBorder="1" applyAlignment="1">
      <alignment horizontal="center" vertical="center" wrapText="1"/>
    </xf>
    <xf numFmtId="0" fontId="51" fillId="5" borderId="12" xfId="16" applyFont="1" applyFill="1" applyBorder="1" applyAlignment="1">
      <alignment horizontal="left" vertical="center" wrapText="1"/>
    </xf>
    <xf numFmtId="43" fontId="51" fillId="5" borderId="9" xfId="19" applyFont="1" applyFill="1" applyBorder="1" applyAlignment="1" applyProtection="1">
      <alignment horizontal="center" vertical="center" wrapText="1"/>
    </xf>
    <xf numFmtId="43" fontId="51" fillId="5" borderId="9" xfId="19" applyFont="1" applyFill="1" applyBorder="1" applyAlignment="1" applyProtection="1">
      <alignment horizontal="right" vertical="center" wrapText="1"/>
    </xf>
    <xf numFmtId="43" fontId="53" fillId="8" borderId="99" xfId="19" applyFont="1" applyFill="1" applyBorder="1" applyAlignment="1" applyProtection="1">
      <alignment horizontal="left" vertical="center" wrapText="1"/>
    </xf>
    <xf numFmtId="0" fontId="53" fillId="8" borderId="100" xfId="16" applyFont="1" applyFill="1" applyBorder="1" applyAlignment="1">
      <alignment horizontal="left" vertical="center" wrapText="1"/>
    </xf>
    <xf numFmtId="43" fontId="53" fillId="8" borderId="101" xfId="19" applyFont="1" applyFill="1" applyBorder="1" applyAlignment="1" applyProtection="1">
      <alignment horizontal="center" vertical="center" wrapText="1"/>
    </xf>
    <xf numFmtId="43" fontId="53" fillId="8" borderId="101" xfId="19" applyFont="1" applyFill="1" applyBorder="1" applyAlignment="1" applyProtection="1">
      <alignment horizontal="right" vertical="center" wrapText="1"/>
    </xf>
    <xf numFmtId="43" fontId="53" fillId="8" borderId="98" xfId="19" applyFont="1" applyFill="1" applyBorder="1" applyAlignment="1" applyProtection="1">
      <alignment horizontal="center" vertical="center" wrapText="1"/>
    </xf>
    <xf numFmtId="43" fontId="53" fillId="8" borderId="98" xfId="19" applyFont="1" applyFill="1" applyBorder="1" applyAlignment="1" applyProtection="1">
      <alignment horizontal="center" vertical="center"/>
    </xf>
    <xf numFmtId="0" fontId="53" fillId="8" borderId="102" xfId="16" applyFont="1" applyFill="1" applyBorder="1" applyAlignment="1">
      <alignment horizontal="left" vertical="center" wrapText="1"/>
    </xf>
    <xf numFmtId="43" fontId="53" fillId="8" borderId="103" xfId="19" applyFont="1" applyFill="1" applyBorder="1" applyAlignment="1" applyProtection="1">
      <alignment horizontal="center" vertical="center" wrapText="1"/>
    </xf>
    <xf numFmtId="43" fontId="53" fillId="8" borderId="103" xfId="19" applyFont="1" applyFill="1" applyBorder="1" applyAlignment="1" applyProtection="1">
      <alignment horizontal="right" vertical="center" wrapText="1"/>
    </xf>
    <xf numFmtId="43" fontId="53" fillId="8" borderId="104" xfId="19" applyFont="1" applyFill="1" applyBorder="1" applyAlignment="1" applyProtection="1">
      <alignment horizontal="center" vertical="center" wrapText="1"/>
    </xf>
    <xf numFmtId="43" fontId="53" fillId="8" borderId="104" xfId="19" applyFont="1" applyFill="1" applyBorder="1" applyAlignment="1" applyProtection="1">
      <alignment horizontal="left" vertical="center" wrapText="1"/>
    </xf>
    <xf numFmtId="0" fontId="52" fillId="19" borderId="8" xfId="16" applyFont="1" applyFill="1" applyBorder="1" applyAlignment="1">
      <alignment horizontal="center" vertical="center" wrapText="1"/>
    </xf>
    <xf numFmtId="0" fontId="52" fillId="19" borderId="12" xfId="16" applyFont="1" applyFill="1" applyBorder="1" applyAlignment="1">
      <alignment horizontal="left" vertical="center" wrapText="1"/>
    </xf>
    <xf numFmtId="43" fontId="52" fillId="19" borderId="9" xfId="19" applyFont="1" applyFill="1" applyBorder="1" applyAlignment="1" applyProtection="1">
      <alignment horizontal="center" vertical="center" wrapText="1"/>
    </xf>
    <xf numFmtId="43" fontId="52" fillId="19" borderId="9" xfId="19" applyFont="1" applyFill="1" applyBorder="1" applyAlignment="1" applyProtection="1">
      <alignment horizontal="right" vertical="center" wrapText="1"/>
    </xf>
    <xf numFmtId="0" fontId="50" fillId="8" borderId="105" xfId="16" applyFont="1" applyFill="1" applyBorder="1" applyAlignment="1">
      <alignment horizontal="center" vertical="center" wrapText="1"/>
    </xf>
    <xf numFmtId="0" fontId="53" fillId="8" borderId="106" xfId="16" applyFont="1" applyFill="1" applyBorder="1" applyAlignment="1">
      <alignment horizontal="left" vertical="center" wrapText="1"/>
    </xf>
    <xf numFmtId="43" fontId="53" fillId="8" borderId="107" xfId="19" applyFont="1" applyFill="1" applyBorder="1" applyAlignment="1" applyProtection="1">
      <alignment horizontal="center" vertical="center" wrapText="1"/>
    </xf>
    <xf numFmtId="43" fontId="53" fillId="8" borderId="107" xfId="19" applyFont="1" applyFill="1" applyBorder="1" applyAlignment="1" applyProtection="1">
      <alignment horizontal="right" vertical="center" wrapText="1"/>
    </xf>
    <xf numFmtId="0" fontId="50" fillId="8" borderId="108" xfId="16" applyFont="1" applyFill="1" applyBorder="1" applyAlignment="1">
      <alignment horizontal="center" vertical="center" wrapText="1"/>
    </xf>
    <xf numFmtId="43" fontId="52" fillId="19" borderId="109" xfId="19" applyFont="1" applyFill="1" applyBorder="1" applyAlignment="1" applyProtection="1">
      <alignment horizontal="right" vertical="center" wrapText="1"/>
    </xf>
    <xf numFmtId="0" fontId="53" fillId="8" borderId="108" xfId="16" applyFont="1" applyFill="1" applyBorder="1" applyAlignment="1">
      <alignment horizontal="center" vertical="center" wrapText="1"/>
    </xf>
    <xf numFmtId="43" fontId="51" fillId="5" borderId="109" xfId="19" applyFont="1" applyFill="1" applyBorder="1" applyAlignment="1" applyProtection="1">
      <alignment horizontal="right" vertical="center" wrapText="1"/>
    </xf>
    <xf numFmtId="43" fontId="53" fillId="8" borderId="98" xfId="19" applyFont="1" applyFill="1" applyBorder="1" applyAlignment="1" applyProtection="1">
      <alignment horizontal="right" vertical="center" wrapText="1"/>
    </xf>
    <xf numFmtId="43" fontId="53" fillId="8" borderId="99" xfId="19" applyFont="1" applyFill="1" applyBorder="1" applyAlignment="1" applyProtection="1">
      <alignment horizontal="right" vertical="center" wrapText="1"/>
    </xf>
    <xf numFmtId="0" fontId="53" fillId="8" borderId="82" xfId="16" applyFont="1" applyFill="1" applyBorder="1" applyAlignment="1">
      <alignment horizontal="left" vertical="center" wrapText="1"/>
    </xf>
    <xf numFmtId="43" fontId="53" fillId="8" borderId="40" xfId="19" applyFont="1" applyFill="1" applyBorder="1" applyAlignment="1" applyProtection="1">
      <alignment horizontal="right" vertical="center" wrapText="1"/>
    </xf>
    <xf numFmtId="43" fontId="50" fillId="8" borderId="101" xfId="19" applyFont="1" applyFill="1" applyBorder="1" applyAlignment="1">
      <alignment horizontal="center" vertical="center" wrapText="1"/>
    </xf>
    <xf numFmtId="43" fontId="50" fillId="8" borderId="101" xfId="19" applyFont="1" applyFill="1" applyBorder="1" applyAlignment="1">
      <alignment horizontal="right" vertical="center" wrapText="1"/>
    </xf>
    <xf numFmtId="43" fontId="50" fillId="8" borderId="98" xfId="19" applyFont="1" applyFill="1" applyBorder="1" applyAlignment="1">
      <alignment horizontal="left" vertical="center" wrapText="1"/>
    </xf>
    <xf numFmtId="43" fontId="50" fillId="8" borderId="99" xfId="19" applyFont="1" applyFill="1" applyBorder="1" applyAlignment="1">
      <alignment horizontal="left" vertical="center" wrapText="1"/>
    </xf>
    <xf numFmtId="43" fontId="50" fillId="8" borderId="110" xfId="19" applyFont="1" applyFill="1" applyBorder="1" applyAlignment="1">
      <alignment horizontal="center" vertical="center" wrapText="1"/>
    </xf>
    <xf numFmtId="43" fontId="50" fillId="8" borderId="40" xfId="19" applyFont="1" applyFill="1" applyBorder="1" applyAlignment="1">
      <alignment horizontal="left" vertical="center" wrapText="1"/>
    </xf>
    <xf numFmtId="43" fontId="52" fillId="19" borderId="109" xfId="19" applyFont="1" applyFill="1" applyBorder="1" applyAlignment="1" applyProtection="1">
      <alignment horizontal="left" vertical="center" wrapText="1"/>
    </xf>
    <xf numFmtId="43" fontId="50" fillId="8" borderId="104" xfId="19" applyFont="1" applyFill="1" applyBorder="1" applyAlignment="1">
      <alignment horizontal="left" vertical="center" wrapText="1"/>
    </xf>
    <xf numFmtId="0" fontId="50" fillId="8" borderId="100" xfId="16" applyFont="1" applyFill="1" applyBorder="1" applyAlignment="1">
      <alignment vertical="center" wrapText="1"/>
    </xf>
    <xf numFmtId="43" fontId="51" fillId="5" borderId="109" xfId="19" applyFont="1" applyFill="1" applyBorder="1" applyAlignment="1" applyProtection="1">
      <alignment horizontal="left" vertical="center" wrapText="1"/>
    </xf>
    <xf numFmtId="0" fontId="50" fillId="20" borderId="108" xfId="16" applyFont="1" applyFill="1" applyBorder="1" applyAlignment="1">
      <alignment horizontal="center" vertical="center" wrapText="1"/>
    </xf>
    <xf numFmtId="0" fontId="53" fillId="20" borderId="100" xfId="16" applyFont="1" applyFill="1" applyBorder="1" applyAlignment="1">
      <alignment horizontal="left" vertical="center" wrapText="1"/>
    </xf>
    <xf numFmtId="43" fontId="53" fillId="20" borderId="101" xfId="19" applyFont="1" applyFill="1" applyBorder="1" applyAlignment="1" applyProtection="1">
      <alignment horizontal="center" vertical="center" wrapText="1"/>
    </xf>
    <xf numFmtId="43" fontId="53" fillId="20" borderId="101" xfId="19" applyFont="1" applyFill="1" applyBorder="1" applyAlignment="1" applyProtection="1">
      <alignment horizontal="right" vertical="center" wrapText="1"/>
    </xf>
    <xf numFmtId="43" fontId="53" fillId="20" borderId="97" xfId="19" applyFont="1" applyFill="1" applyBorder="1" applyAlignment="1" applyProtection="1">
      <alignment horizontal="right" vertical="center" wrapText="1"/>
    </xf>
    <xf numFmtId="43" fontId="53" fillId="8" borderId="110" xfId="19" applyFont="1" applyFill="1" applyBorder="1" applyAlignment="1" applyProtection="1">
      <alignment horizontal="center" vertical="center" wrapText="1"/>
    </xf>
    <xf numFmtId="43" fontId="50" fillId="8" borderId="98" xfId="19" applyFont="1" applyFill="1" applyBorder="1" applyAlignment="1">
      <alignment horizontal="right" vertical="center" wrapText="1"/>
    </xf>
    <xf numFmtId="43" fontId="50" fillId="8" borderId="104" xfId="19" applyFont="1" applyFill="1" applyBorder="1" applyAlignment="1">
      <alignment horizontal="right" vertical="center" wrapText="1"/>
    </xf>
    <xf numFmtId="43" fontId="50" fillId="8" borderId="99" xfId="19" applyFont="1" applyFill="1" applyBorder="1" applyAlignment="1">
      <alignment horizontal="right" vertical="center" wrapText="1"/>
    </xf>
    <xf numFmtId="0" fontId="50" fillId="20" borderId="100" xfId="16" applyFont="1" applyFill="1" applyBorder="1" applyAlignment="1">
      <alignment vertical="center" wrapText="1"/>
    </xf>
    <xf numFmtId="43" fontId="50" fillId="20" borderId="101" xfId="19" applyFont="1" applyFill="1" applyBorder="1" applyAlignment="1">
      <alignment horizontal="center" vertical="center" wrapText="1"/>
    </xf>
    <xf numFmtId="43" fontId="50" fillId="20" borderId="101" xfId="19" applyFont="1" applyFill="1" applyBorder="1" applyAlignment="1">
      <alignment horizontal="right" vertical="center" wrapText="1"/>
    </xf>
    <xf numFmtId="43" fontId="50" fillId="20" borderId="98" xfId="19" applyFont="1" applyFill="1" applyBorder="1" applyAlignment="1">
      <alignment horizontal="left" vertical="center" wrapText="1"/>
    </xf>
    <xf numFmtId="43" fontId="50" fillId="0" borderId="99" xfId="19" applyFont="1" applyFill="1" applyBorder="1" applyAlignment="1">
      <alignment horizontal="left" vertical="center" wrapText="1"/>
    </xf>
    <xf numFmtId="0" fontId="50" fillId="8" borderId="82" xfId="16" applyFont="1" applyFill="1" applyBorder="1" applyAlignment="1">
      <alignment vertical="center" wrapText="1"/>
    </xf>
    <xf numFmtId="43" fontId="50" fillId="0" borderId="110" xfId="19" applyFont="1" applyFill="1" applyBorder="1" applyAlignment="1">
      <alignment horizontal="center" vertical="center" wrapText="1"/>
    </xf>
    <xf numFmtId="43" fontId="50" fillId="0" borderId="101" xfId="19" applyFont="1" applyFill="1" applyBorder="1" applyAlignment="1">
      <alignment horizontal="center" vertical="center" wrapText="1"/>
    </xf>
    <xf numFmtId="43" fontId="50" fillId="0" borderId="110" xfId="19" applyFont="1" applyFill="1" applyBorder="1" applyAlignment="1">
      <alignment horizontal="right" vertical="center" wrapText="1"/>
    </xf>
    <xf numFmtId="43" fontId="50" fillId="0" borderId="40" xfId="19" applyFont="1" applyFill="1" applyBorder="1" applyAlignment="1">
      <alignment horizontal="left" vertical="center" wrapText="1"/>
    </xf>
    <xf numFmtId="43" fontId="50" fillId="0" borderId="101" xfId="19" applyFont="1" applyFill="1" applyBorder="1" applyAlignment="1">
      <alignment horizontal="right" vertical="center" wrapText="1"/>
    </xf>
    <xf numFmtId="43" fontId="50" fillId="0" borderId="98" xfId="19" applyFont="1" applyFill="1" applyBorder="1" applyAlignment="1">
      <alignment horizontal="right" vertical="center" wrapText="1"/>
    </xf>
    <xf numFmtId="43" fontId="50" fillId="0" borderId="40" xfId="19" applyFont="1" applyFill="1" applyBorder="1" applyAlignment="1">
      <alignment horizontal="right" vertical="center" wrapText="1"/>
    </xf>
    <xf numFmtId="43" fontId="50" fillId="0" borderId="99" xfId="19" applyFont="1" applyFill="1" applyBorder="1" applyAlignment="1">
      <alignment horizontal="right" vertical="center" wrapText="1"/>
    </xf>
    <xf numFmtId="43" fontId="50" fillId="0" borderId="98" xfId="19" applyFont="1" applyFill="1" applyBorder="1" applyAlignment="1">
      <alignment horizontal="left" vertical="center" wrapText="1"/>
    </xf>
    <xf numFmtId="43" fontId="50" fillId="0" borderId="104" xfId="19" applyFont="1" applyFill="1" applyBorder="1" applyAlignment="1">
      <alignment horizontal="left" vertical="center" wrapText="1"/>
    </xf>
    <xf numFmtId="43" fontId="51" fillId="18" borderId="17" xfId="19" applyFont="1" applyFill="1" applyBorder="1" applyAlignment="1">
      <alignment horizontal="right" vertical="center" wrapText="1"/>
    </xf>
    <xf numFmtId="43" fontId="51" fillId="18" borderId="111" xfId="19" applyFont="1" applyFill="1" applyBorder="1" applyAlignment="1">
      <alignment horizontal="right" vertical="center" wrapText="1"/>
    </xf>
    <xf numFmtId="185" fontId="50" fillId="0" borderId="5" xfId="19" applyNumberFormat="1" applyFont="1" applyAlignment="1">
      <alignment horizontal="center" vertical="center" wrapText="1"/>
    </xf>
    <xf numFmtId="9" fontId="50" fillId="0" borderId="5" xfId="20" applyFont="1" applyAlignment="1">
      <alignment horizontal="center" vertical="center" wrapText="1"/>
    </xf>
    <xf numFmtId="0" fontId="1" fillId="11" borderId="112" xfId="0" applyFont="1" applyFill="1" applyBorder="1" applyAlignment="1">
      <alignment wrapText="1"/>
    </xf>
    <xf numFmtId="43" fontId="7" fillId="2" borderId="93" xfId="2" applyFont="1" applyFill="1" applyBorder="1" applyAlignment="1">
      <alignment horizontal="center" vertical="center"/>
    </xf>
    <xf numFmtId="43" fontId="7" fillId="2" borderId="44" xfId="2" applyFont="1" applyFill="1" applyBorder="1" applyAlignment="1">
      <alignment horizontal="center" vertical="center"/>
    </xf>
    <xf numFmtId="43" fontId="10" fillId="4" borderId="49" xfId="2" applyFont="1" applyFill="1" applyBorder="1" applyAlignment="1">
      <alignment horizontal="center" vertical="center"/>
    </xf>
    <xf numFmtId="0" fontId="30" fillId="9" borderId="18" xfId="10" applyFont="1" applyFill="1" applyBorder="1" applyAlignment="1">
      <alignment horizontal="center" vertical="center"/>
    </xf>
    <xf numFmtId="0" fontId="30" fillId="10" borderId="18" xfId="10" applyFont="1" applyFill="1" applyBorder="1" applyAlignment="1">
      <alignment horizontal="center" vertical="center"/>
    </xf>
    <xf numFmtId="0" fontId="29" fillId="2" borderId="44" xfId="10" applyFont="1" applyFill="1" applyBorder="1" applyAlignment="1">
      <alignment horizontal="center" vertical="center"/>
    </xf>
    <xf numFmtId="0" fontId="30" fillId="9" borderId="48" xfId="10" applyFont="1" applyFill="1" applyBorder="1" applyAlignment="1">
      <alignment horizontal="left" vertical="center"/>
    </xf>
    <xf numFmtId="0" fontId="30" fillId="10" borderId="48" xfId="10" applyFont="1" applyFill="1" applyBorder="1" applyAlignment="1">
      <alignment horizontal="left" vertical="center"/>
    </xf>
    <xf numFmtId="0" fontId="30" fillId="10" borderId="113" xfId="10" applyFont="1" applyFill="1" applyBorder="1" applyAlignment="1">
      <alignment horizontal="center" vertical="center"/>
    </xf>
    <xf numFmtId="0" fontId="30" fillId="10" borderId="114" xfId="10" applyFont="1" applyFill="1" applyBorder="1" applyAlignment="1">
      <alignment horizontal="left" vertical="center"/>
    </xf>
    <xf numFmtId="44" fontId="0" fillId="0" borderId="0" xfId="0" applyNumberFormat="1"/>
    <xf numFmtId="0" fontId="7" fillId="2" borderId="6" xfId="0" applyFont="1" applyFill="1" applyBorder="1" applyAlignment="1">
      <alignment horizontal="center" vertical="center"/>
    </xf>
    <xf numFmtId="0" fontId="9" fillId="0" borderId="8" xfId="0" applyFont="1" applyBorder="1"/>
    <xf numFmtId="0" fontId="8" fillId="2" borderId="13" xfId="0" applyFont="1" applyFill="1" applyBorder="1" applyAlignment="1">
      <alignment horizontal="center" vertical="center"/>
    </xf>
    <xf numFmtId="0" fontId="9" fillId="0" borderId="13" xfId="0" applyFont="1" applyBorder="1"/>
    <xf numFmtId="43" fontId="7" fillId="2" borderId="12" xfId="2" applyFont="1" applyFill="1" applyBorder="1" applyAlignment="1">
      <alignment horizontal="center" vertical="center"/>
    </xf>
    <xf numFmtId="43" fontId="7" fillId="2" borderId="51" xfId="2" applyFont="1" applyFill="1" applyBorder="1" applyAlignment="1">
      <alignment horizontal="center" vertical="center"/>
    </xf>
    <xf numFmtId="43" fontId="7" fillId="2" borderId="43" xfId="2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3" fillId="11" borderId="22" xfId="0" applyFont="1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3" fillId="11" borderId="24" xfId="0" applyFont="1" applyFill="1" applyBorder="1" applyAlignment="1">
      <alignment horizontal="center"/>
    </xf>
    <xf numFmtId="0" fontId="0" fillId="11" borderId="34" xfId="0" applyFill="1" applyBorder="1" applyAlignment="1">
      <alignment horizontal="center"/>
    </xf>
    <xf numFmtId="0" fontId="46" fillId="2" borderId="80" xfId="15" applyFont="1" applyFill="1" applyBorder="1" applyAlignment="1">
      <alignment horizontal="right" vertical="center" wrapText="1"/>
    </xf>
    <xf numFmtId="0" fontId="49" fillId="0" borderId="81" xfId="15" applyFont="1" applyBorder="1"/>
    <xf numFmtId="0" fontId="43" fillId="0" borderId="35" xfId="15" applyFont="1" applyBorder="1" applyAlignment="1">
      <alignment horizontal="left" vertical="center" wrapText="1"/>
    </xf>
    <xf numFmtId="0" fontId="43" fillId="0" borderId="36" xfId="15" applyFont="1" applyBorder="1" applyAlignment="1">
      <alignment horizontal="left" vertical="center" wrapText="1"/>
    </xf>
    <xf numFmtId="0" fontId="43" fillId="0" borderId="37" xfId="15" applyFont="1" applyBorder="1" applyAlignment="1">
      <alignment horizontal="left" vertical="center" wrapText="1"/>
    </xf>
    <xf numFmtId="0" fontId="43" fillId="0" borderId="38" xfId="15" applyFont="1" applyBorder="1" applyAlignment="1">
      <alignment horizontal="left" vertical="center" wrapText="1"/>
    </xf>
    <xf numFmtId="0" fontId="43" fillId="0" borderId="21" xfId="15" applyFont="1" applyBorder="1" applyAlignment="1">
      <alignment horizontal="left" vertical="center" wrapText="1"/>
    </xf>
    <xf numFmtId="0" fontId="43" fillId="0" borderId="39" xfId="15" applyFont="1" applyBorder="1" applyAlignment="1">
      <alignment horizontal="left" vertical="center" wrapText="1"/>
    </xf>
    <xf numFmtId="0" fontId="20" fillId="0" borderId="24" xfId="15" applyFont="1" applyBorder="1" applyAlignment="1">
      <alignment horizontal="left" vertical="center"/>
    </xf>
    <xf numFmtId="0" fontId="20" fillId="0" borderId="22" xfId="15" applyFont="1" applyBorder="1" applyAlignment="1">
      <alignment horizontal="left" vertical="center"/>
    </xf>
    <xf numFmtId="0" fontId="20" fillId="0" borderId="23" xfId="15" applyFont="1" applyBorder="1" applyAlignment="1">
      <alignment horizontal="left" vertical="center"/>
    </xf>
    <xf numFmtId="183" fontId="20" fillId="0" borderId="24" xfId="15" applyNumberFormat="1" applyFont="1" applyBorder="1" applyAlignment="1">
      <alignment horizontal="left" vertical="center"/>
    </xf>
    <xf numFmtId="183" fontId="20" fillId="0" borderId="22" xfId="15" applyNumberFormat="1" applyFont="1" applyBorder="1" applyAlignment="1">
      <alignment horizontal="left" vertical="center"/>
    </xf>
    <xf numFmtId="183" fontId="20" fillId="0" borderId="23" xfId="15" applyNumberFormat="1" applyFont="1" applyBorder="1" applyAlignment="1">
      <alignment horizontal="left" vertical="center"/>
    </xf>
    <xf numFmtId="43" fontId="53" fillId="8" borderId="104" xfId="19" applyFont="1" applyFill="1" applyBorder="1" applyAlignment="1" applyProtection="1">
      <alignment horizontal="left" vertical="center" wrapText="1"/>
    </xf>
    <xf numFmtId="43" fontId="53" fillId="8" borderId="38" xfId="19" applyFont="1" applyFill="1" applyBorder="1" applyAlignment="1" applyProtection="1">
      <alignment horizontal="left" vertical="center" wrapText="1"/>
    </xf>
    <xf numFmtId="43" fontId="50" fillId="8" borderId="35" xfId="19" applyFont="1" applyFill="1" applyBorder="1" applyAlignment="1">
      <alignment horizontal="left" vertical="center" wrapText="1"/>
    </xf>
    <xf numFmtId="43" fontId="50" fillId="8" borderId="99" xfId="19" applyFont="1" applyFill="1" applyBorder="1" applyAlignment="1">
      <alignment horizontal="left" vertical="center" wrapText="1"/>
    </xf>
    <xf numFmtId="0" fontId="51" fillId="18" borderId="15" xfId="16" applyFont="1" applyFill="1" applyBorder="1" applyAlignment="1">
      <alignment horizontal="right" vertical="center" wrapText="1"/>
    </xf>
    <xf numFmtId="0" fontId="51" fillId="18" borderId="16" xfId="16" applyFont="1" applyFill="1" applyBorder="1" applyAlignment="1">
      <alignment horizontal="right" vertical="center" wrapText="1"/>
    </xf>
    <xf numFmtId="0" fontId="43" fillId="0" borderId="83" xfId="16" applyFont="1" applyBorder="1" applyAlignment="1">
      <alignment horizontal="left" vertical="center" wrapText="1"/>
    </xf>
    <xf numFmtId="0" fontId="43" fillId="0" borderId="34" xfId="16" applyFont="1" applyBorder="1" applyAlignment="1">
      <alignment horizontal="left" vertical="center" wrapText="1"/>
    </xf>
    <xf numFmtId="0" fontId="43" fillId="0" borderId="84" xfId="16" applyFont="1" applyBorder="1" applyAlignment="1">
      <alignment horizontal="left" vertical="center" wrapText="1"/>
    </xf>
    <xf numFmtId="0" fontId="43" fillId="0" borderId="85" xfId="16" applyFont="1" applyBorder="1" applyAlignment="1">
      <alignment horizontal="left" vertical="center" wrapText="1"/>
    </xf>
    <xf numFmtId="0" fontId="43" fillId="0" borderId="5" xfId="16" applyFont="1" applyAlignment="1">
      <alignment horizontal="left" vertical="center" wrapText="1"/>
    </xf>
    <xf numFmtId="0" fontId="43" fillId="0" borderId="86" xfId="16" applyFont="1" applyBorder="1" applyAlignment="1">
      <alignment horizontal="left" vertical="center" wrapText="1"/>
    </xf>
    <xf numFmtId="0" fontId="43" fillId="0" borderId="87" xfId="16" applyFont="1" applyBorder="1" applyAlignment="1">
      <alignment horizontal="left" vertical="center" wrapText="1"/>
    </xf>
    <xf numFmtId="0" fontId="43" fillId="0" borderId="88" xfId="16" applyFont="1" applyBorder="1" applyAlignment="1">
      <alignment horizontal="left" vertical="center" wrapText="1"/>
    </xf>
    <xf numFmtId="0" fontId="43" fillId="0" borderId="89" xfId="16" applyFont="1" applyBorder="1" applyAlignment="1">
      <alignment horizontal="left" vertical="center" wrapText="1"/>
    </xf>
    <xf numFmtId="0" fontId="20" fillId="0" borderId="24" xfId="16" applyFont="1" applyBorder="1" applyAlignment="1">
      <alignment horizontal="left" vertical="center"/>
    </xf>
    <xf numFmtId="0" fontId="20" fillId="0" borderId="22" xfId="16" applyFont="1" applyBorder="1" applyAlignment="1">
      <alignment horizontal="left" vertical="center"/>
    </xf>
    <xf numFmtId="0" fontId="20" fillId="0" borderId="23" xfId="16" applyFont="1" applyBorder="1" applyAlignment="1">
      <alignment horizontal="left" vertical="center"/>
    </xf>
    <xf numFmtId="14" fontId="20" fillId="0" borderId="24" xfId="16" applyNumberFormat="1" applyFont="1" applyBorder="1" applyAlignment="1">
      <alignment horizontal="left" vertical="center"/>
    </xf>
    <xf numFmtId="14" fontId="20" fillId="0" borderId="22" xfId="16" applyNumberFormat="1" applyFont="1" applyBorder="1" applyAlignment="1">
      <alignment horizontal="left" vertical="center"/>
    </xf>
    <xf numFmtId="14" fontId="20" fillId="0" borderId="23" xfId="16" applyNumberFormat="1" applyFont="1" applyBorder="1" applyAlignment="1">
      <alignment horizontal="left" vertical="center"/>
    </xf>
    <xf numFmtId="184" fontId="20" fillId="0" borderId="24" xfId="16" applyNumberFormat="1" applyFont="1" applyBorder="1" applyAlignment="1">
      <alignment horizontal="left" vertical="center" wrapText="1"/>
    </xf>
    <xf numFmtId="184" fontId="20" fillId="0" borderId="22" xfId="16" applyNumberFormat="1" applyFont="1" applyBorder="1" applyAlignment="1">
      <alignment horizontal="left" vertical="center" wrapText="1"/>
    </xf>
    <xf numFmtId="184" fontId="20" fillId="0" borderId="23" xfId="16" applyNumberFormat="1" applyFont="1" applyBorder="1" applyAlignment="1">
      <alignment horizontal="left" vertical="center" wrapText="1"/>
    </xf>
  </cellXfs>
  <cellStyles count="21">
    <cellStyle name="Hiperlink" xfId="5" builtinId="8"/>
    <cellStyle name="Moeda" xfId="1" builtinId="4"/>
    <cellStyle name="Moeda 2" xfId="18" xr:uid="{91E9D7F0-5A22-466A-9D86-3CE1DCBCD580}"/>
    <cellStyle name="Moeda 9" xfId="13" xr:uid="{34A22844-7F53-4E0E-8AEC-4C64F69DB899}"/>
    <cellStyle name="Normal" xfId="0" builtinId="0"/>
    <cellStyle name="Normal 10" xfId="8" xr:uid="{A5DF488A-C218-4410-ADD0-86F6F5141EA3}"/>
    <cellStyle name="Normal 2" xfId="3" xr:uid="{89934119-66BE-4554-8D7F-F4FDAB4F0E33}"/>
    <cellStyle name="Normal 2 2 2 2" xfId="11" xr:uid="{EDBC186D-C7F2-4827-A4F2-C676081507F9}"/>
    <cellStyle name="Normal 2 4" xfId="10" xr:uid="{F7D78171-037B-4C04-B5D8-305AF0ABBF80}"/>
    <cellStyle name="Normal 3" xfId="14" xr:uid="{E50ACEDB-2BAE-4BF9-966F-A3F7398364AD}"/>
    <cellStyle name="Normal 4" xfId="15" xr:uid="{B88D96B0-9515-4910-87C0-7A75D973292C}"/>
    <cellStyle name="Normal 4 2" xfId="7" xr:uid="{AAE2CDB1-EBFF-46DD-86B6-5B7A94446300}"/>
    <cellStyle name="Normal 4 3" xfId="16" xr:uid="{093B706C-C020-4931-B681-4B5F620EFC30}"/>
    <cellStyle name="Porcentagem" xfId="6" builtinId="5"/>
    <cellStyle name="Porcentagem 2" xfId="4" xr:uid="{910739D4-B953-4402-8BEC-DCBA788BEB45}"/>
    <cellStyle name="Porcentagem 3" xfId="20" xr:uid="{A73EEF5D-A432-49B8-B784-BD26AC60FEB8}"/>
    <cellStyle name="Vírgula" xfId="2" builtinId="3"/>
    <cellStyle name="Vírgula 2" xfId="19" xr:uid="{596CFC37-4F90-4AC8-8471-AF0B59350F74}"/>
    <cellStyle name="Vírgula 3 2" xfId="9" xr:uid="{066C7F34-7228-4B51-9174-1BE43EFF6053}"/>
    <cellStyle name="Vírgula 5" xfId="12" xr:uid="{6CB93FD7-8F5C-407D-9265-6F0D3F6C2596}"/>
    <cellStyle name="Vírgula 5 2" xfId="17" xr:uid="{32C3ECEE-E856-4DA6-82B9-916A39E2C869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408213</xdr:colOff>
      <xdr:row>0</xdr:row>
      <xdr:rowOff>81644</xdr:rowOff>
    </xdr:from>
    <xdr:to>
      <xdr:col>17</xdr:col>
      <xdr:colOff>194481</xdr:colOff>
      <xdr:row>18</xdr:row>
      <xdr:rowOff>61689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9149888-6000-4662-9BCA-BAB4E254D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50534" y="81644"/>
          <a:ext cx="5297161" cy="4470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408213</xdr:colOff>
      <xdr:row>0</xdr:row>
      <xdr:rowOff>81644</xdr:rowOff>
    </xdr:from>
    <xdr:to>
      <xdr:col>17</xdr:col>
      <xdr:colOff>194481</xdr:colOff>
      <xdr:row>18</xdr:row>
      <xdr:rowOff>61689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0ED616-5A4A-4202-B7D1-9B0C556C4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7813" y="81644"/>
          <a:ext cx="5272668" cy="45139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311727</xdr:colOff>
      <xdr:row>0</xdr:row>
      <xdr:rowOff>92702</xdr:rowOff>
    </xdr:from>
    <xdr:to>
      <xdr:col>20</xdr:col>
      <xdr:colOff>353967</xdr:colOff>
      <xdr:row>14</xdr:row>
      <xdr:rowOff>153790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64E90C-FC8B-4313-BEB1-CEA80971C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51327" y="92702"/>
          <a:ext cx="4633290" cy="39282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0</xdr:rowOff>
    </xdr:from>
    <xdr:to>
      <xdr:col>0</xdr:col>
      <xdr:colOff>1167765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C162D-DA8F-4170-8E7F-1F7AB4B08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0"/>
          <a:ext cx="96774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259079</xdr:colOff>
      <xdr:row>62</xdr:row>
      <xdr:rowOff>74513</xdr:rowOff>
    </xdr:from>
    <xdr:to>
      <xdr:col>13</xdr:col>
      <xdr:colOff>72820</xdr:colOff>
      <xdr:row>67</xdr:row>
      <xdr:rowOff>285749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7C41379-F188-446B-B186-21898B9D4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64564" y="19276913"/>
          <a:ext cx="3469436" cy="1940976"/>
        </a:xfrm>
        <a:prstGeom prst="rect">
          <a:avLst/>
        </a:prstGeom>
      </xdr:spPr>
    </xdr:pic>
    <xdr:clientData/>
  </xdr:twoCellAnchor>
  <xdr:twoCellAnchor editAs="oneCell">
    <xdr:from>
      <xdr:col>7</xdr:col>
      <xdr:colOff>323849</xdr:colOff>
      <xdr:row>98</xdr:row>
      <xdr:rowOff>35072</xdr:rowOff>
    </xdr:from>
    <xdr:to>
      <xdr:col>15</xdr:col>
      <xdr:colOff>223418</xdr:colOff>
      <xdr:row>106</xdr:row>
      <xdr:rowOff>143336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B48535E-56EF-42AB-B582-01A6BB4AF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31239" y="29516852"/>
          <a:ext cx="4774464" cy="2087559"/>
        </a:xfrm>
        <a:prstGeom prst="rect">
          <a:avLst/>
        </a:prstGeom>
      </xdr:spPr>
    </xdr:pic>
    <xdr:clientData/>
  </xdr:twoCellAnchor>
  <xdr:twoCellAnchor editAs="oneCell">
    <xdr:from>
      <xdr:col>7</xdr:col>
      <xdr:colOff>167640</xdr:colOff>
      <xdr:row>139</xdr:row>
      <xdr:rowOff>205740</xdr:rowOff>
    </xdr:from>
    <xdr:to>
      <xdr:col>24</xdr:col>
      <xdr:colOff>228148</xdr:colOff>
      <xdr:row>145</xdr:row>
      <xdr:rowOff>23035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59269A0-853A-4FF3-A26F-49C23E601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75030" y="40488870"/>
          <a:ext cx="10423708" cy="1299385"/>
        </a:xfrm>
        <a:prstGeom prst="rect">
          <a:avLst/>
        </a:prstGeom>
      </xdr:spPr>
    </xdr:pic>
    <xdr:clientData/>
  </xdr:twoCellAnchor>
  <xdr:oneCellAnchor>
    <xdr:from>
      <xdr:col>6</xdr:col>
      <xdr:colOff>2221231</xdr:colOff>
      <xdr:row>0</xdr:row>
      <xdr:rowOff>45720</xdr:rowOff>
    </xdr:from>
    <xdr:ext cx="1771649" cy="388620"/>
    <xdr:pic>
      <xdr:nvPicPr>
        <xdr:cNvPr id="5" name="image1.png">
          <a:extLst>
            <a:ext uri="{FF2B5EF4-FFF2-40B4-BE49-F238E27FC236}">
              <a16:creationId xmlns:a16="http://schemas.microsoft.com/office/drawing/2014/main" id="{2A44786E-A903-4817-9893-711E153CB89A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241406" y="43815"/>
          <a:ext cx="1771649" cy="38862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1525478</xdr:colOff>
      <xdr:row>1</xdr:row>
      <xdr:rowOff>12262</xdr:rowOff>
    </xdr:from>
    <xdr:to>
      <xdr:col>7</xdr:col>
      <xdr:colOff>3768896</xdr:colOff>
      <xdr:row>3</xdr:row>
      <xdr:rowOff>118911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AFD848-D494-49A1-8245-2F7F0F040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2438" y="200857"/>
          <a:ext cx="2243418" cy="4876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indepy-my.sharepoint.com/.shortcut-targets-by-id/16oaQUYgx8kiowDwLhg-oO1zGZ777DJUb/2.%20Propostas%20Fechadas/AS%20Ramos%20-%2001.2022/02.%20Paessaggio/02.%20Escopo/02.4%20Escopo%20-%20Extra&#231;&#227;o%20de%20quantitativos/CTN_ORC_ED%20PAESAGGIO_MOD_ARQ_R04.xlsx?86FB5FC6" TargetMode="External"/><Relationship Id="rId1" Type="http://schemas.openxmlformats.org/officeDocument/2006/relationships/externalLinkPath" Target="file:///\\86FB5FC6\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Santo%20Andr&#233;/Belle%20Ville/04.%20Custo/03.2%20Custo%20-%20Levantamento%20dos%20servi&#231;os/CTN-STA-BVL%20-%20Or&#231;amento_R0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COTA%2008.2021\S&#227;o%20Francisco\03.%20Custo\03.5%20Custo%20-%20Determina&#231;&#227;o%20do%20or&#231;amento\CTN_COTA_SFC%20-%20Or&#231;amento-Final.xlsx" TargetMode="External"/><Relationship Id="rId1" Type="http://schemas.openxmlformats.org/officeDocument/2006/relationships/externalLinkPath" Target="/.shortcut-targets-by-id/16oaQUYgx8kiowDwLhg-oO1zGZ777DJUb/2.%20Projetos%20em%20Andamento/COTA%2008.2021/S&#227;o%20Francisco/03.%20Custo/03.5%20Custo%20-%20Determina&#231;&#227;o%20do%20or&#231;amento/CTN_COTA_SFC%20-%20Or&#231;amento-Fina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SPOTCO%20-%2007.2023\54%20SQUARE\04.%20Custo\03.4.%20Or&#231;amento%20Param&#233;trico\R07\CTN-SPT-54S%20-%20Or&#231;amento_R07-RETORNO%20CONSTRUTORA.xlsx" TargetMode="External"/><Relationship Id="rId1" Type="http://schemas.openxmlformats.org/officeDocument/2006/relationships/externalLinkPath" Target="/.shortcut-targets-by-id/16oaQUYgx8kiowDwLhg-oO1zGZ777DJUb/2.%20Projetos%20em%20Andamento/SPOTCO%20-%2007.2023/54%20SQUARE/04.%20Custo/03.4.%20Or&#231;amento%20Param&#233;trico/R07/CTN-SPT-54S%20-%20Or&#231;amento_R07-RETORNO%20CONSTRUTORA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Indepy%20Constru&#231;&#245;es\Caio%20Prado%20-%2010.2023\03.%20Custo\03.0%20Custo%20-%20Or&#231;amento%20Param&#233;trico\R01\5.Entreg&#225;veis\CTN-IDP-CPR%20%20-%20Or&#231;amento_Param&#233;trico_Anal&#237;tico_R01.xlsx" TargetMode="External"/><Relationship Id="rId2" Type="http://schemas.microsoft.com/office/2019/04/relationships/externalLinkLongPath" Target="/.shortcut-targets-by-id/16oaQUYgx8kiowDwLhg-oO1zGZ777DJUb/2.%20Projetos%20em%20Andamento/Indepy%20Constru&#231;&#245;es/Caio%20Prado%20-%2010.2023/03.%20Custo/03.0%20Custo%20-%20Or&#231;amento%20Param&#233;trico/R01/5.Entreg&#225;veis/CTN-IDP-CPR%20%20-%20Or&#231;amento_Param&#233;trico_Anal&#237;tico_R01.xlsx?41A8F4E3" TargetMode="External"/><Relationship Id="rId1" Type="http://schemas.openxmlformats.org/officeDocument/2006/relationships/externalLinkPath" Target="file:///\\41A8F4E3\CTN-IDP-CPR%20%20-%20Or&#231;amento_Param&#233;trico_Anal&#237;tico_R01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Indepy%20Constru&#231;&#245;es/Caio%20Prado%20-%2010.2023/03.%20Custo/03.0%20Custo%20-%20Or&#231;amento%20Param&#233;trico/R01/3.%20Custos%20Diretos/CTN-IND-CPR%20%20-%20Gerenciamento%20Executivo_R01.xlsx?52635F55" TargetMode="External"/><Relationship Id="rId1" Type="http://schemas.openxmlformats.org/officeDocument/2006/relationships/externalLinkPath" Target="file:///\\52635F55\CTN-IND-CPR%20%20-%20Gerenciamento%20Executivo_R01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SPOTCO%20-%2007.2023\54%20SQUARE\04.%20Custo\03.4.%20Or&#231;amento%20Param&#233;trico\R07\CTN-SPT-54S%20-%20Or&#231;amento_R07-duvidas%20construtorsa.xlsx" TargetMode="External"/><Relationship Id="rId1" Type="http://schemas.openxmlformats.org/officeDocument/2006/relationships/externalLinkPath" Target="/.shortcut-targets-by-id/16oaQUYgx8kiowDwLhg-oO1zGZ777DJUb/2.%20Projetos%20em%20Andamento/SPOTCO%20-%2007.2023/54%20SQUARE/04.%20Custo/03.4.%20Or&#231;amento%20Param&#233;trico/R07/CTN-SPT-54S%20-%20Or&#231;amento_R07-duvidas%20construtors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Santo%20Andr&#233;\Belle%20Ville\04.%20Custo\03.5%20Custo%20-%20Determina&#231;&#227;o%20do%20or&#231;amento\R01\CTN-STA-BVL%20-%20Or&#231;amento_R01.xlsx" TargetMode="External"/><Relationship Id="rId1" Type="http://schemas.openxmlformats.org/officeDocument/2006/relationships/externalLinkPath" Target="CTN-STA-BVL%20-%20Or&#231;amento_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"/>
      <sheetName val="EPCs"/>
      <sheetName val="BASES"/>
      <sheetName val="Ger_Administrativo"/>
      <sheetName val="Ger_Executivo"/>
      <sheetName val="ARQ. RES"/>
      <sheetName val="CPU"/>
      <sheetName val="CANTEIRO"/>
      <sheetName val="LOUÇAS E METAIS"/>
      <sheetName val="Fundação Profunda"/>
      <sheetName val="Fundação Rasa"/>
      <sheetName val="MOBILIÁRIO"/>
    </sheetNames>
    <sheetDataSet>
      <sheetData sheetId="0" refreshError="1">
        <row r="32">
          <cell r="C32">
            <v>9723475.2061706316</v>
          </cell>
        </row>
        <row r="33">
          <cell r="C33">
            <v>0</v>
          </cell>
        </row>
        <row r="34">
          <cell r="C34">
            <v>0</v>
          </cell>
        </row>
        <row r="35">
          <cell r="C35">
            <v>0</v>
          </cell>
        </row>
        <row r="36">
          <cell r="C36">
            <v>1179684.5133695151</v>
          </cell>
        </row>
        <row r="37">
          <cell r="C37">
            <v>0</v>
          </cell>
        </row>
        <row r="38">
          <cell r="C38">
            <v>0</v>
          </cell>
        </row>
        <row r="39">
          <cell r="C39">
            <v>1286111.4978125005</v>
          </cell>
        </row>
        <row r="40">
          <cell r="C40">
            <v>64337.977404633362</v>
          </cell>
        </row>
        <row r="41">
          <cell r="C41">
            <v>898539.89947850001</v>
          </cell>
        </row>
        <row r="42">
          <cell r="C42">
            <v>314626.78706</v>
          </cell>
        </row>
        <row r="43">
          <cell r="C43">
            <v>1534130.9901282398</v>
          </cell>
        </row>
        <row r="44">
          <cell r="C44">
            <v>460116.38677499996</v>
          </cell>
        </row>
        <row r="45">
          <cell r="C45">
            <v>1671037.2836525517</v>
          </cell>
        </row>
        <row r="46">
          <cell r="C46">
            <v>1914963.6785804797</v>
          </cell>
        </row>
        <row r="47">
          <cell r="C47">
            <v>4781116.5182568589</v>
          </cell>
        </row>
        <row r="48">
          <cell r="C48">
            <v>0</v>
          </cell>
        </row>
        <row r="49">
          <cell r="C49">
            <v>90917.910807929991</v>
          </cell>
        </row>
        <row r="50">
          <cell r="C50">
            <v>0</v>
          </cell>
        </row>
        <row r="51">
          <cell r="C51">
            <v>9583.9922772000009</v>
          </cell>
        </row>
        <row r="52">
          <cell r="C5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ÃO DE OBRA"/>
      <sheetName val="Obra "/>
      <sheetName val="Ger_Tec e Adm"/>
      <sheetName val="Ger_Executivo"/>
      <sheetName val="ARQUITETURA"/>
      <sheetName val="Controle Tecnologico"/>
      <sheetName val="EPCs"/>
      <sheetName val="CANTEIRO"/>
      <sheetName val="BASES"/>
      <sheetName val="Movimentação de Terra"/>
      <sheetName val="Estacas"/>
      <sheetName val="FUNDAÇÃO RASA"/>
      <sheetName val="Extração Estrutura IFC"/>
      <sheetName val="IMPERMEABILIZAÇÃO"/>
      <sheetName val="Tijolos refratários"/>
      <sheetName val="CONFERÊNCIAS"/>
      <sheetName val="ESQUADRIAS"/>
      <sheetName val="INSTALAÇÕES"/>
      <sheetName val="SISTEMAS ESPECIAIS"/>
      <sheetName val="Louças e metais"/>
      <sheetName val="COMPLEMENTARES"/>
      <sheetName val="MO Infra"/>
      <sheetName val="Cotações"/>
      <sheetName val="Arm. Cortina"/>
      <sheetName val="Cortina"/>
      <sheetName val="Tabela de Aço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 refreshError="1"/>
      <sheetData sheetId="1">
        <row r="33">
          <cell r="E33">
            <v>201.31098885168086</v>
          </cell>
        </row>
        <row r="34">
          <cell r="E34">
            <v>87.687826785674247</v>
          </cell>
        </row>
        <row r="36">
          <cell r="E36">
            <v>125.72357007218611</v>
          </cell>
        </row>
        <row r="37">
          <cell r="E37">
            <v>317.78492403240034</v>
          </cell>
        </row>
        <row r="38">
          <cell r="E38">
            <v>205.78126422468978</v>
          </cell>
        </row>
        <row r="39">
          <cell r="E39">
            <v>206.8</v>
          </cell>
        </row>
        <row r="40">
          <cell r="E40">
            <v>40.449570587313758</v>
          </cell>
        </row>
        <row r="41">
          <cell r="E41">
            <v>45.602133439425515</v>
          </cell>
        </row>
        <row r="42">
          <cell r="E42">
            <v>47.851282775021915</v>
          </cell>
        </row>
        <row r="43">
          <cell r="E43">
            <v>39.802466647849421</v>
          </cell>
        </row>
        <row r="45">
          <cell r="E45">
            <v>38.489501394907322</v>
          </cell>
        </row>
        <row r="46">
          <cell r="E46">
            <v>22.828584863121414</v>
          </cell>
        </row>
        <row r="47">
          <cell r="E47">
            <v>360.94372676567735</v>
          </cell>
        </row>
        <row r="48">
          <cell r="E48">
            <v>86.76516298929819</v>
          </cell>
        </row>
        <row r="49">
          <cell r="E49">
            <v>149.17813846865204</v>
          </cell>
        </row>
        <row r="50">
          <cell r="E50">
            <v>512.71740607499623</v>
          </cell>
        </row>
      </sheetData>
      <sheetData sheetId="2" refreshError="1"/>
      <sheetData sheetId="3">
        <row r="173">
          <cell r="N173">
            <v>79432.7863125</v>
          </cell>
        </row>
        <row r="175">
          <cell r="N175">
            <v>177919.82446875001</v>
          </cell>
        </row>
        <row r="196">
          <cell r="N196">
            <v>842228.39095300005</v>
          </cell>
        </row>
        <row r="203">
          <cell r="N203">
            <v>75187.676800000001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 Resumo TOTAL"/>
    </sheetNames>
    <sheetDataSet>
      <sheetData sheetId="0">
        <row r="15">
          <cell r="F15">
            <v>31315258.793006986</v>
          </cell>
        </row>
        <row r="18">
          <cell r="F18">
            <v>4513723.6417755093</v>
          </cell>
        </row>
        <row r="25">
          <cell r="F25">
            <v>17109406.219999999</v>
          </cell>
        </row>
        <row r="37">
          <cell r="F37">
            <v>4072621.7317045773</v>
          </cell>
        </row>
        <row r="52">
          <cell r="F52">
            <v>53675067.746250018</v>
          </cell>
        </row>
        <row r="68">
          <cell r="F68">
            <v>10102860.6</v>
          </cell>
        </row>
        <row r="76">
          <cell r="F76">
            <v>27961018.260000005</v>
          </cell>
        </row>
        <row r="98">
          <cell r="F98">
            <v>26550839.869400002</v>
          </cell>
        </row>
        <row r="119">
          <cell r="F119">
            <v>9391529.9990000017</v>
          </cell>
        </row>
        <row r="130">
          <cell r="F130">
            <v>13294460.019599998</v>
          </cell>
        </row>
        <row r="140">
          <cell r="F140">
            <v>18415086.967500001</v>
          </cell>
        </row>
        <row r="159">
          <cell r="F159">
            <v>5942681.7870000005</v>
          </cell>
        </row>
        <row r="165">
          <cell r="F165">
            <v>10081785.718799999</v>
          </cell>
        </row>
        <row r="171">
          <cell r="F171">
            <v>31409911.720000003</v>
          </cell>
        </row>
        <row r="183">
          <cell r="F183">
            <v>1306885.7</v>
          </cell>
        </row>
        <row r="187">
          <cell r="F187">
            <v>13443719.020000003</v>
          </cell>
        </row>
        <row r="193">
          <cell r="F193">
            <v>19054424.385000002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OBRA"/>
      <sheetName val="EPCs"/>
      <sheetName val="CANTEIRO"/>
      <sheetName val="CUSTOS_INDIRETOS"/>
      <sheetName val="Orçamento"/>
      <sheetName val="VERSÕES"/>
      <sheetName val="Custos Indepy"/>
      <sheetName val="ANÁLISE_CUSTOS "/>
      <sheetName val="ANÁLISE_CUSTOS PRIVATIVAS"/>
      <sheetName val="AREAS PRIVATIVAS"/>
    </sheetNames>
    <sheetDataSet>
      <sheetData sheetId="0">
        <row r="1">
          <cell r="B1" t="str">
            <v>Caio Prado</v>
          </cell>
        </row>
        <row r="2">
          <cell r="B2" t="str">
            <v>Indepy</v>
          </cell>
        </row>
        <row r="33">
          <cell r="C33">
            <v>823269.56308335625</v>
          </cell>
        </row>
      </sheetData>
      <sheetData sheetId="1"/>
      <sheetData sheetId="2"/>
      <sheetData sheetId="3">
        <row r="74">
          <cell r="F74">
            <v>4972621.4164958298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INICIAIS"/>
      <sheetName val="CONTENÇÕES"/>
      <sheetName val="MOVIMENTAÇÃO_DE_TERRA"/>
      <sheetName val="INFRAESTRUTURA"/>
      <sheetName val="CONTENÇÃO"/>
      <sheetName val="SUPRAESTRUTURA"/>
      <sheetName val="ALVENARIA"/>
      <sheetName val="INSTALAÇÕES"/>
      <sheetName val="SISTEMAS ESPECIAIS"/>
      <sheetName val="IMPERMEABILIZAÇÃO"/>
      <sheetName val="PAREDE"/>
      <sheetName val="TETO"/>
      <sheetName val="PISO"/>
      <sheetName val="PINTURA INTERNA"/>
      <sheetName val="ESQUADRIAS"/>
      <sheetName val="COBERTURA"/>
      <sheetName val="FACHADA"/>
      <sheetName val="COMPLEMENTARES"/>
      <sheetName val="Auxiliar"/>
    </sheetNames>
    <sheetDataSet>
      <sheetData sheetId="0">
        <row r="9">
          <cell r="E9">
            <v>6998.39</v>
          </cell>
        </row>
      </sheetData>
      <sheetData sheetId="1" refreshError="1"/>
      <sheetData sheetId="2"/>
      <sheetData sheetId="3">
        <row r="11">
          <cell r="D11">
            <v>160</v>
          </cell>
          <cell r="G11">
            <v>37760</v>
          </cell>
        </row>
        <row r="21">
          <cell r="D21">
            <v>128</v>
          </cell>
          <cell r="G21">
            <v>49792</v>
          </cell>
        </row>
        <row r="22">
          <cell r="G22">
            <v>340000</v>
          </cell>
        </row>
        <row r="23">
          <cell r="G23">
            <v>127000</v>
          </cell>
        </row>
        <row r="24">
          <cell r="G24">
            <v>25240.32</v>
          </cell>
        </row>
        <row r="25">
          <cell r="G25">
            <v>28989.615999999998</v>
          </cell>
        </row>
        <row r="27">
          <cell r="D27">
            <v>138</v>
          </cell>
          <cell r="G27">
            <v>9660</v>
          </cell>
        </row>
        <row r="29">
          <cell r="D29">
            <v>360</v>
          </cell>
          <cell r="G29">
            <v>32400</v>
          </cell>
        </row>
        <row r="31">
          <cell r="D31">
            <v>570</v>
          </cell>
          <cell r="G31">
            <v>59850</v>
          </cell>
        </row>
        <row r="32">
          <cell r="G32">
            <v>12500</v>
          </cell>
        </row>
        <row r="33">
          <cell r="G33">
            <v>2526351.2539999997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0">
          <cell r="G10">
            <v>107408.63464650001</v>
          </cell>
        </row>
      </sheetData>
      <sheetData sheetId="11"/>
      <sheetData sheetId="12">
        <row r="10">
          <cell r="G10">
            <v>6264.5000000000009</v>
          </cell>
        </row>
      </sheetData>
      <sheetData sheetId="13"/>
      <sheetData sheetId="14"/>
      <sheetData sheetId="15" refreshError="1"/>
      <sheetData sheetId="16"/>
      <sheetData sheetId="17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S_INDIRETOS-FASE 1"/>
      <sheetName val="CUSTOS_INDIRETOS-FASE 2"/>
      <sheetName val="Orçamento Resumo FASE 1"/>
      <sheetName val="Orçamento Resumo FASE 2"/>
      <sheetName val="Orçamento Resumo TOTAL"/>
      <sheetName val="CURVAS - Total"/>
      <sheetName val="CURVAS - Fase 1"/>
      <sheetName val="CURVAS - Fase 2"/>
      <sheetName val="CURVAS PAGO - Total"/>
      <sheetName val="CURVAS PAGO - Fase 1"/>
      <sheetName val="CURVAS PAGO - Fase 2"/>
    </sheetNames>
    <sheetDataSet>
      <sheetData sheetId="0">
        <row r="17">
          <cell r="F17">
            <v>4823240.091165225</v>
          </cell>
        </row>
        <row r="61">
          <cell r="F61">
            <v>4719541.7163636358</v>
          </cell>
        </row>
        <row r="82">
          <cell r="D82">
            <v>54</v>
          </cell>
        </row>
        <row r="139">
          <cell r="F139">
            <v>22470543.611445934</v>
          </cell>
          <cell r="I139">
            <v>22800620.783801354</v>
          </cell>
        </row>
      </sheetData>
      <sheetData sheetId="1">
        <row r="26">
          <cell r="F26">
            <v>318636.36363636365</v>
          </cell>
        </row>
        <row r="51">
          <cell r="D51">
            <v>47</v>
          </cell>
        </row>
        <row r="94">
          <cell r="F94">
            <v>8844715.1815610528</v>
          </cell>
          <cell r="I94">
            <v>9066026.4927649684</v>
          </cell>
        </row>
      </sheetData>
      <sheetData sheetId="2">
        <row r="12">
          <cell r="B12">
            <v>2836.93</v>
          </cell>
        </row>
        <row r="17">
          <cell r="F17">
            <v>22470543.611445934</v>
          </cell>
        </row>
        <row r="54">
          <cell r="C54">
            <v>13389.208125000005</v>
          </cell>
          <cell r="F54">
            <v>1271974.7718750006</v>
          </cell>
        </row>
        <row r="55">
          <cell r="C55">
            <v>107113.66500000004</v>
          </cell>
          <cell r="F55">
            <v>482011.49250000017</v>
          </cell>
        </row>
        <row r="57">
          <cell r="C57">
            <v>25990.799999999999</v>
          </cell>
          <cell r="F57">
            <v>1169586</v>
          </cell>
        </row>
        <row r="58">
          <cell r="C58">
            <v>17411.846000000001</v>
          </cell>
          <cell r="F58">
            <v>783533.07000000007</v>
          </cell>
        </row>
        <row r="60">
          <cell r="C60">
            <v>964022.98500000034</v>
          </cell>
          <cell r="F60">
            <v>7037367.790500002</v>
          </cell>
        </row>
        <row r="62">
          <cell r="C62">
            <v>10711.366500000004</v>
          </cell>
          <cell r="F62">
            <v>6973099.5915000029</v>
          </cell>
        </row>
        <row r="64">
          <cell r="C64">
            <v>534.24</v>
          </cell>
          <cell r="F64">
            <v>42739.199999999997</v>
          </cell>
        </row>
        <row r="65">
          <cell r="C65">
            <v>343.61</v>
          </cell>
          <cell r="F65">
            <v>252553.35</v>
          </cell>
        </row>
        <row r="67">
          <cell r="C67">
            <v>42845.466000000015</v>
          </cell>
          <cell r="F67">
            <v>8569093.200000003</v>
          </cell>
        </row>
        <row r="70">
          <cell r="C70">
            <v>17313.295000000002</v>
          </cell>
          <cell r="F70">
            <v>709845.09500000009</v>
          </cell>
        </row>
        <row r="71">
          <cell r="C71">
            <v>26558.780000000002</v>
          </cell>
          <cell r="F71">
            <v>796763.4</v>
          </cell>
        </row>
        <row r="72">
          <cell r="C72">
            <v>1430.21</v>
          </cell>
          <cell r="F72">
            <v>457667.2</v>
          </cell>
        </row>
        <row r="73">
          <cell r="C73">
            <v>43872.075000000004</v>
          </cell>
          <cell r="F73">
            <v>359751.01500000001</v>
          </cell>
        </row>
        <row r="74">
          <cell r="C74">
            <v>2102.16</v>
          </cell>
        </row>
        <row r="75">
          <cell r="F75">
            <v>1993300.54</v>
          </cell>
        </row>
        <row r="78">
          <cell r="F78">
            <v>235650.06300000008</v>
          </cell>
        </row>
        <row r="79">
          <cell r="F79">
            <v>428454.66000000015</v>
          </cell>
        </row>
        <row r="80">
          <cell r="F80">
            <v>642681.99000000022</v>
          </cell>
        </row>
        <row r="81">
          <cell r="F81">
            <v>1285363.9800000004</v>
          </cell>
        </row>
        <row r="82">
          <cell r="F82">
            <v>642681.99000000022</v>
          </cell>
        </row>
        <row r="83">
          <cell r="F83">
            <v>642681.99000000022</v>
          </cell>
        </row>
        <row r="84">
          <cell r="F84">
            <v>642681.99000000022</v>
          </cell>
        </row>
        <row r="85">
          <cell r="F85">
            <v>2142273.3000000007</v>
          </cell>
        </row>
        <row r="87">
          <cell r="F87">
            <v>856909.3200000003</v>
          </cell>
        </row>
        <row r="88">
          <cell r="F88">
            <v>771218.38800000027</v>
          </cell>
        </row>
        <row r="89">
          <cell r="F89">
            <v>428454.66000000015</v>
          </cell>
        </row>
        <row r="90">
          <cell r="F90">
            <v>642681.99000000022</v>
          </cell>
        </row>
        <row r="91">
          <cell r="F91">
            <v>1285363.9800000004</v>
          </cell>
        </row>
        <row r="92">
          <cell r="F92">
            <v>1928045.9700000007</v>
          </cell>
        </row>
        <row r="94">
          <cell r="F94">
            <v>407031.92700000014</v>
          </cell>
        </row>
        <row r="95">
          <cell r="F95">
            <v>214227.33000000007</v>
          </cell>
        </row>
        <row r="96">
          <cell r="F96">
            <v>128536.39800000004</v>
          </cell>
        </row>
        <row r="97">
          <cell r="F97">
            <v>514145.59200000018</v>
          </cell>
        </row>
        <row r="100">
          <cell r="C100">
            <v>31981.55</v>
          </cell>
          <cell r="F100">
            <v>4797232.5</v>
          </cell>
        </row>
        <row r="101">
          <cell r="C101">
            <v>14.5</v>
          </cell>
          <cell r="F101">
            <v>87000</v>
          </cell>
        </row>
        <row r="102">
          <cell r="C102">
            <v>189</v>
          </cell>
          <cell r="F102">
            <v>170100</v>
          </cell>
        </row>
        <row r="103">
          <cell r="C103">
            <v>120</v>
          </cell>
          <cell r="F103">
            <v>240000</v>
          </cell>
        </row>
        <row r="105">
          <cell r="F105">
            <v>85690.93200000003</v>
          </cell>
        </row>
        <row r="106">
          <cell r="F106">
            <v>299918.2620000001</v>
          </cell>
        </row>
        <row r="107">
          <cell r="F107">
            <v>342763.72800000012</v>
          </cell>
        </row>
        <row r="109">
          <cell r="F109">
            <v>1285363.9800000004</v>
          </cell>
        </row>
        <row r="111">
          <cell r="F111">
            <v>4883472.54</v>
          </cell>
        </row>
        <row r="112">
          <cell r="F112">
            <v>13500</v>
          </cell>
        </row>
        <row r="113">
          <cell r="F113">
            <v>22734</v>
          </cell>
        </row>
        <row r="114">
          <cell r="F114">
            <v>15852.822420000006</v>
          </cell>
        </row>
        <row r="115">
          <cell r="F115">
            <v>150000</v>
          </cell>
        </row>
        <row r="116">
          <cell r="F116">
            <v>66000</v>
          </cell>
        </row>
        <row r="119">
          <cell r="C119">
            <v>26564.188920000008</v>
          </cell>
          <cell r="F119">
            <v>398462.83380000014</v>
          </cell>
        </row>
        <row r="120">
          <cell r="C120">
            <v>95.16</v>
          </cell>
          <cell r="F120">
            <v>4282.2</v>
          </cell>
        </row>
        <row r="122">
          <cell r="F122">
            <v>42845.466000000015</v>
          </cell>
        </row>
        <row r="123">
          <cell r="C123">
            <v>8569.093200000003</v>
          </cell>
          <cell r="F123">
            <v>514145.59200000018</v>
          </cell>
        </row>
        <row r="124">
          <cell r="C124">
            <v>14995.913100000003</v>
          </cell>
          <cell r="F124">
            <v>2399346.0960000004</v>
          </cell>
        </row>
        <row r="125">
          <cell r="C125">
            <v>2999.182620000001</v>
          </cell>
          <cell r="F125">
            <v>479869.21920000017</v>
          </cell>
        </row>
        <row r="126">
          <cell r="C126">
            <v>1</v>
          </cell>
          <cell r="F126">
            <v>6426.8199000000022</v>
          </cell>
        </row>
        <row r="127">
          <cell r="C127">
            <v>17995.095720000005</v>
          </cell>
          <cell r="F127">
            <v>719803.82880000025</v>
          </cell>
        </row>
        <row r="130">
          <cell r="C130">
            <v>10763.78</v>
          </cell>
          <cell r="F130">
            <v>181907.88199999998</v>
          </cell>
        </row>
        <row r="131">
          <cell r="C131">
            <v>29020.606549999997</v>
          </cell>
          <cell r="F131">
            <v>1886339.4257499997</v>
          </cell>
        </row>
        <row r="132">
          <cell r="C132">
            <v>22207.78</v>
          </cell>
          <cell r="F132">
            <v>555194.5</v>
          </cell>
        </row>
        <row r="133">
          <cell r="C133">
            <v>785.29</v>
          </cell>
          <cell r="F133">
            <v>39264.5</v>
          </cell>
        </row>
        <row r="135">
          <cell r="C135">
            <v>73532.136434999993</v>
          </cell>
          <cell r="F135">
            <v>441192.81860999996</v>
          </cell>
        </row>
        <row r="136">
          <cell r="C136">
            <v>73532.136434999993</v>
          </cell>
          <cell r="F136">
            <v>3529542.5488799997</v>
          </cell>
        </row>
        <row r="137">
          <cell r="F137">
            <v>42845.466000000015</v>
          </cell>
        </row>
        <row r="140">
          <cell r="C140">
            <v>11981.572649999998</v>
          </cell>
          <cell r="F140">
            <v>1491705.7949249998</v>
          </cell>
        </row>
        <row r="141">
          <cell r="C141">
            <v>1334.6949999999999</v>
          </cell>
          <cell r="F141">
            <v>304310.45999999996</v>
          </cell>
        </row>
        <row r="142">
          <cell r="C142">
            <v>373.48</v>
          </cell>
          <cell r="F142">
            <v>64966.845999999998</v>
          </cell>
        </row>
        <row r="143">
          <cell r="C143">
            <v>6809.6939499999999</v>
          </cell>
          <cell r="F143">
            <v>1702423.4875</v>
          </cell>
        </row>
        <row r="144">
          <cell r="C144">
            <v>3551.8612499999999</v>
          </cell>
          <cell r="F144">
            <v>159833.75625000001</v>
          </cell>
        </row>
        <row r="145">
          <cell r="C145">
            <v>1727.28</v>
          </cell>
          <cell r="F145">
            <v>77727.600000000006</v>
          </cell>
        </row>
        <row r="146">
          <cell r="C146">
            <v>235.11509999999998</v>
          </cell>
          <cell r="F146">
            <v>16175.918879999997</v>
          </cell>
        </row>
        <row r="147">
          <cell r="C147">
            <v>692.48025000000007</v>
          </cell>
          <cell r="F147">
            <v>134341.1685</v>
          </cell>
        </row>
        <row r="148">
          <cell r="C148">
            <v>1646.94065</v>
          </cell>
          <cell r="F148">
            <v>222336.98775</v>
          </cell>
        </row>
        <row r="149">
          <cell r="C149">
            <v>238.81769999999997</v>
          </cell>
          <cell r="F149">
            <v>54928.070999999996</v>
          </cell>
        </row>
        <row r="150">
          <cell r="C150">
            <v>428.67</v>
          </cell>
          <cell r="F150">
            <v>128601</v>
          </cell>
        </row>
        <row r="151">
          <cell r="C151">
            <v>1012.21995</v>
          </cell>
          <cell r="F151">
            <v>145759.6728</v>
          </cell>
        </row>
        <row r="152">
          <cell r="F152">
            <v>2142273.3000000007</v>
          </cell>
        </row>
        <row r="153">
          <cell r="F153">
            <v>454161.93960000016</v>
          </cell>
        </row>
        <row r="155">
          <cell r="C155">
            <v>447.33</v>
          </cell>
          <cell r="F155">
            <v>55692.584999999999</v>
          </cell>
        </row>
        <row r="156">
          <cell r="C156">
            <v>11524.91995</v>
          </cell>
          <cell r="F156">
            <v>2004759.8253024998</v>
          </cell>
        </row>
        <row r="159">
          <cell r="C159">
            <v>16518.804</v>
          </cell>
          <cell r="F159">
            <v>1651880.4</v>
          </cell>
        </row>
        <row r="160">
          <cell r="C160">
            <v>4129.701</v>
          </cell>
          <cell r="F160">
            <v>495564.12</v>
          </cell>
        </row>
        <row r="161">
          <cell r="C161">
            <v>22713.355500000001</v>
          </cell>
          <cell r="F161">
            <v>499693.82100000005</v>
          </cell>
        </row>
        <row r="162">
          <cell r="C162">
            <v>18256.571000000018</v>
          </cell>
          <cell r="F162">
            <v>365131.42000000039</v>
          </cell>
        </row>
        <row r="165">
          <cell r="C165">
            <v>11146.152599999999</v>
          </cell>
          <cell r="F165">
            <v>1114615.26</v>
          </cell>
        </row>
        <row r="166">
          <cell r="C166">
            <v>2144.17</v>
          </cell>
          <cell r="F166">
            <v>132938.54</v>
          </cell>
        </row>
        <row r="167">
          <cell r="C167">
            <v>61559.886484999995</v>
          </cell>
          <cell r="F167">
            <v>3693593.1890999996</v>
          </cell>
        </row>
        <row r="168">
          <cell r="C168">
            <v>1903.9140149999998</v>
          </cell>
          <cell r="F168">
            <v>81868.302644999989</v>
          </cell>
        </row>
        <row r="171">
          <cell r="C171">
            <v>2580.2750000000001</v>
          </cell>
          <cell r="F171">
            <v>3096330</v>
          </cell>
        </row>
        <row r="172">
          <cell r="C172">
            <v>4158.4799999999996</v>
          </cell>
          <cell r="F172">
            <v>4158479.9999999995</v>
          </cell>
        </row>
        <row r="173">
          <cell r="C173">
            <v>4550.7550000000001</v>
          </cell>
          <cell r="F173">
            <v>4550755</v>
          </cell>
        </row>
        <row r="174">
          <cell r="C174">
            <v>7356.93</v>
          </cell>
          <cell r="F174">
            <v>220707.90000000002</v>
          </cell>
        </row>
        <row r="175">
          <cell r="C175">
            <v>2</v>
          </cell>
          <cell r="F175">
            <v>32000</v>
          </cell>
        </row>
        <row r="177">
          <cell r="C177">
            <v>138.5</v>
          </cell>
          <cell r="F177">
            <v>242375</v>
          </cell>
        </row>
        <row r="178">
          <cell r="F178">
            <v>685527.45600000024</v>
          </cell>
        </row>
        <row r="180">
          <cell r="C180">
            <v>1567.5</v>
          </cell>
          <cell r="F180">
            <v>2711775</v>
          </cell>
        </row>
        <row r="183">
          <cell r="C183">
            <v>623.71</v>
          </cell>
          <cell r="F183">
            <v>208942.85</v>
          </cell>
        </row>
        <row r="186">
          <cell r="C186">
            <v>28863.844000000005</v>
          </cell>
          <cell r="F186">
            <v>1876149.8600000003</v>
          </cell>
        </row>
        <row r="188">
          <cell r="C188">
            <v>18754.205000000002</v>
          </cell>
          <cell r="F188">
            <v>2813130.7500000005</v>
          </cell>
        </row>
        <row r="189">
          <cell r="C189">
            <v>10109.639000000001</v>
          </cell>
          <cell r="F189">
            <v>2021927.8000000003</v>
          </cell>
        </row>
        <row r="192">
          <cell r="F192">
            <v>4855892.1875</v>
          </cell>
        </row>
        <row r="193">
          <cell r="F193">
            <v>856909.3200000003</v>
          </cell>
        </row>
        <row r="194">
          <cell r="F194">
            <v>1171604.01</v>
          </cell>
        </row>
        <row r="195">
          <cell r="F195">
            <v>985853.94499999983</v>
          </cell>
        </row>
        <row r="196">
          <cell r="C196">
            <v>416.5</v>
          </cell>
          <cell r="F196">
            <v>133280</v>
          </cell>
        </row>
        <row r="197">
          <cell r="F197">
            <v>642681.99000000022</v>
          </cell>
        </row>
        <row r="198">
          <cell r="F198">
            <v>214227.33000000007</v>
          </cell>
        </row>
        <row r="199">
          <cell r="F199">
            <v>642681.99000000022</v>
          </cell>
        </row>
        <row r="202">
          <cell r="F202">
            <v>822977.24943021697</v>
          </cell>
        </row>
        <row r="203">
          <cell r="F203">
            <v>168249129.08484372</v>
          </cell>
        </row>
      </sheetData>
      <sheetData sheetId="3">
        <row r="17">
          <cell r="F17">
            <v>8844715.1815610528</v>
          </cell>
        </row>
        <row r="20">
          <cell r="C20">
            <v>13662.860625000003</v>
          </cell>
          <cell r="F20">
            <v>1297971.7593750004</v>
          </cell>
        </row>
        <row r="21">
          <cell r="C21">
            <v>109302.88500000002</v>
          </cell>
          <cell r="F21">
            <v>491862.9825000001</v>
          </cell>
        </row>
        <row r="23">
          <cell r="C23">
            <v>25990.799999999999</v>
          </cell>
          <cell r="F23">
            <v>1169586</v>
          </cell>
        </row>
        <row r="24">
          <cell r="C24">
            <v>18287.534</v>
          </cell>
          <cell r="F24">
            <v>822939.03</v>
          </cell>
        </row>
        <row r="26">
          <cell r="C26">
            <v>983725.9650000002</v>
          </cell>
          <cell r="F26">
            <v>7181199.5445000017</v>
          </cell>
        </row>
        <row r="28">
          <cell r="C28">
            <v>10930.288500000002</v>
          </cell>
          <cell r="F28">
            <v>7115617.8135000011</v>
          </cell>
        </row>
        <row r="30">
          <cell r="C30">
            <v>214.35</v>
          </cell>
          <cell r="F30">
            <v>17148</v>
          </cell>
        </row>
        <row r="31">
          <cell r="C31">
            <v>343.61</v>
          </cell>
          <cell r="F31">
            <v>252553.35</v>
          </cell>
        </row>
        <row r="33">
          <cell r="C33">
            <v>43721.15400000001</v>
          </cell>
          <cell r="F33">
            <v>8744230.8000000026</v>
          </cell>
        </row>
        <row r="36">
          <cell r="C36">
            <v>18732.645</v>
          </cell>
          <cell r="F36">
            <v>768038.44500000007</v>
          </cell>
        </row>
        <row r="37">
          <cell r="C37">
            <v>26558.780000000002</v>
          </cell>
          <cell r="F37">
            <v>796763.4</v>
          </cell>
        </row>
        <row r="38">
          <cell r="C38">
            <v>1430.21</v>
          </cell>
          <cell r="F38">
            <v>457667.2</v>
          </cell>
        </row>
        <row r="39">
          <cell r="C39">
            <v>45291.425000000003</v>
          </cell>
          <cell r="F39">
            <v>371389.685</v>
          </cell>
        </row>
        <row r="40">
          <cell r="C40">
            <v>46721.635000000002</v>
          </cell>
          <cell r="F40">
            <v>2055751.9400000002</v>
          </cell>
        </row>
        <row r="43">
          <cell r="F43">
            <v>240466.34700000007</v>
          </cell>
        </row>
        <row r="44">
          <cell r="F44">
            <v>437211.5400000001</v>
          </cell>
        </row>
        <row r="45">
          <cell r="F45">
            <v>655817.31000000017</v>
          </cell>
        </row>
        <row r="46">
          <cell r="F46">
            <v>1311634.6200000003</v>
          </cell>
        </row>
        <row r="47">
          <cell r="F47">
            <v>655817.31000000017</v>
          </cell>
        </row>
        <row r="48">
          <cell r="F48">
            <v>655817.31000000017</v>
          </cell>
        </row>
        <row r="49">
          <cell r="F49">
            <v>655817.31000000017</v>
          </cell>
        </row>
        <row r="50">
          <cell r="F50">
            <v>2186057.7000000007</v>
          </cell>
        </row>
        <row r="52">
          <cell r="F52">
            <v>874423.08000000019</v>
          </cell>
        </row>
        <row r="53">
          <cell r="F53">
            <v>786980.77200000011</v>
          </cell>
        </row>
        <row r="54">
          <cell r="F54">
            <v>437211.5400000001</v>
          </cell>
        </row>
        <row r="55">
          <cell r="F55">
            <v>655817.31000000017</v>
          </cell>
        </row>
        <row r="56">
          <cell r="F56">
            <v>1311634.6200000003</v>
          </cell>
        </row>
        <row r="57">
          <cell r="F57">
            <v>1967451.9300000004</v>
          </cell>
        </row>
        <row r="59">
          <cell r="F59">
            <v>415350.96300000011</v>
          </cell>
        </row>
        <row r="60">
          <cell r="F60">
            <v>218605.77000000005</v>
          </cell>
        </row>
        <row r="61">
          <cell r="F61">
            <v>131163.46200000003</v>
          </cell>
        </row>
        <row r="62">
          <cell r="F62">
            <v>524653.84800000011</v>
          </cell>
        </row>
        <row r="65">
          <cell r="C65">
            <v>31981.55</v>
          </cell>
          <cell r="F65">
            <v>4797232.5</v>
          </cell>
        </row>
        <row r="66">
          <cell r="C66">
            <v>14.5</v>
          </cell>
          <cell r="F66">
            <v>87000</v>
          </cell>
        </row>
        <row r="67">
          <cell r="C67">
            <v>189</v>
          </cell>
          <cell r="F67">
            <v>170100</v>
          </cell>
        </row>
        <row r="68">
          <cell r="C68">
            <v>128</v>
          </cell>
          <cell r="F68">
            <v>256000</v>
          </cell>
        </row>
        <row r="70">
          <cell r="F70">
            <v>87442.308000000019</v>
          </cell>
        </row>
        <row r="71">
          <cell r="F71">
            <v>306048.0780000001</v>
          </cell>
        </row>
        <row r="72">
          <cell r="F72">
            <v>349769.23200000008</v>
          </cell>
        </row>
        <row r="74">
          <cell r="F74">
            <v>1311634.6200000003</v>
          </cell>
        </row>
        <row r="78">
          <cell r="F78">
            <v>4883472.54</v>
          </cell>
        </row>
        <row r="79">
          <cell r="F79">
            <v>13500</v>
          </cell>
        </row>
        <row r="80">
          <cell r="F80">
            <v>56835</v>
          </cell>
        </row>
        <row r="81">
          <cell r="F81">
            <v>16176.826980000003</v>
          </cell>
        </row>
        <row r="82">
          <cell r="F82">
            <v>900000</v>
          </cell>
        </row>
        <row r="83">
          <cell r="F83">
            <v>66000</v>
          </cell>
        </row>
        <row r="86">
          <cell r="C86">
            <v>27107.115480000008</v>
          </cell>
          <cell r="F86">
            <v>406606.73220000009</v>
          </cell>
        </row>
        <row r="87">
          <cell r="C87">
            <v>95.16</v>
          </cell>
          <cell r="F87">
            <v>4282.2</v>
          </cell>
        </row>
        <row r="88">
          <cell r="F88">
            <v>43721.15400000001</v>
          </cell>
        </row>
        <row r="89">
          <cell r="C89">
            <v>8744.230800000003</v>
          </cell>
          <cell r="F89">
            <v>524653.84800000023</v>
          </cell>
        </row>
        <row r="90">
          <cell r="C90">
            <v>15302.403900000003</v>
          </cell>
          <cell r="F90">
            <v>2448384.6240000003</v>
          </cell>
        </row>
        <row r="91">
          <cell r="C91">
            <v>3060.4807800000008</v>
          </cell>
          <cell r="F91">
            <v>489676.92480000015</v>
          </cell>
        </row>
        <row r="92">
          <cell r="C92">
            <v>1</v>
          </cell>
          <cell r="F92">
            <v>6558.1731000000009</v>
          </cell>
        </row>
        <row r="93">
          <cell r="C93">
            <v>18362.884680000003</v>
          </cell>
          <cell r="F93">
            <v>734515.38720000011</v>
          </cell>
        </row>
        <row r="96">
          <cell r="C96">
            <v>12849.58</v>
          </cell>
          <cell r="F96">
            <v>217157.90199999997</v>
          </cell>
        </row>
        <row r="97">
          <cell r="C97">
            <v>27391.303449999999</v>
          </cell>
          <cell r="F97">
            <v>1780434.72425</v>
          </cell>
        </row>
        <row r="98">
          <cell r="C98">
            <v>22207.78</v>
          </cell>
          <cell r="F98">
            <v>555194.5</v>
          </cell>
        </row>
        <row r="99">
          <cell r="C99">
            <v>785.29</v>
          </cell>
          <cell r="F99">
            <v>39264.5</v>
          </cell>
        </row>
        <row r="101">
          <cell r="C101">
            <v>73748.14996499999</v>
          </cell>
          <cell r="F101">
            <v>442488.89978999994</v>
          </cell>
        </row>
        <row r="102">
          <cell r="C102">
            <v>73748.14996499999</v>
          </cell>
          <cell r="F102">
            <v>3539911.1983199995</v>
          </cell>
        </row>
        <row r="103">
          <cell r="F103">
            <v>43721.15400000001</v>
          </cell>
        </row>
        <row r="106">
          <cell r="C106">
            <v>12003.207349999999</v>
          </cell>
          <cell r="F106">
            <v>1494399.3150749998</v>
          </cell>
        </row>
        <row r="107">
          <cell r="C107">
            <v>1334.6949999999999</v>
          </cell>
          <cell r="F107">
            <v>304310.45999999996</v>
          </cell>
        </row>
        <row r="108">
          <cell r="C108">
            <v>373.48</v>
          </cell>
          <cell r="F108">
            <v>64966.845999999998</v>
          </cell>
        </row>
        <row r="109">
          <cell r="C109">
            <v>6812.8760499999999</v>
          </cell>
          <cell r="F109">
            <v>1703219.0125</v>
          </cell>
        </row>
        <row r="110">
          <cell r="C110">
            <v>3564.3287500000001</v>
          </cell>
          <cell r="F110">
            <v>160394.79375000001</v>
          </cell>
        </row>
        <row r="111">
          <cell r="C111">
            <v>0</v>
          </cell>
          <cell r="F111">
            <v>0</v>
          </cell>
        </row>
        <row r="112">
          <cell r="C112">
            <v>239.86490000000001</v>
          </cell>
          <cell r="F112">
            <v>16502.705119999999</v>
          </cell>
        </row>
        <row r="113">
          <cell r="C113">
            <v>706.46974999999998</v>
          </cell>
          <cell r="F113">
            <v>137055.13149999999</v>
          </cell>
        </row>
        <row r="114">
          <cell r="C114">
            <v>1675.4093499999999</v>
          </cell>
          <cell r="F114">
            <v>226180.26225</v>
          </cell>
        </row>
        <row r="115">
          <cell r="C115">
            <v>243.64230000000001</v>
          </cell>
          <cell r="F115">
            <v>56037.728999999999</v>
          </cell>
        </row>
        <row r="116">
          <cell r="C116">
            <v>437.33</v>
          </cell>
          <cell r="F116">
            <v>131199</v>
          </cell>
        </row>
        <row r="117">
          <cell r="C117">
            <v>1741.9400500000002</v>
          </cell>
          <cell r="F117">
            <v>250839.36720000004</v>
          </cell>
        </row>
        <row r="118">
          <cell r="F118">
            <v>2186057.7000000007</v>
          </cell>
        </row>
        <row r="119">
          <cell r="F119">
            <v>463444.2324000001</v>
          </cell>
        </row>
        <row r="121">
          <cell r="C121">
            <v>447.33</v>
          </cell>
          <cell r="F121">
            <v>55692.584999999999</v>
          </cell>
        </row>
        <row r="122">
          <cell r="C122">
            <v>11525.090050000001</v>
          </cell>
          <cell r="F122">
            <v>2004789.4141975001</v>
          </cell>
        </row>
        <row r="125">
          <cell r="C125">
            <v>15783.224000000002</v>
          </cell>
          <cell r="F125">
            <v>1578322.4000000001</v>
          </cell>
        </row>
        <row r="126">
          <cell r="C126">
            <v>3945.8060000000005</v>
          </cell>
          <cell r="F126">
            <v>473496.72000000009</v>
          </cell>
        </row>
        <row r="127">
          <cell r="C127">
            <v>21701.933000000005</v>
          </cell>
          <cell r="F127">
            <v>477442.52600000007</v>
          </cell>
        </row>
        <row r="128">
          <cell r="C128">
            <v>20057.519000000011</v>
          </cell>
          <cell r="F128">
            <v>401150.38000000024</v>
          </cell>
        </row>
        <row r="131">
          <cell r="C131">
            <v>11371.3274</v>
          </cell>
          <cell r="F131">
            <v>1137132.74</v>
          </cell>
        </row>
        <row r="132">
          <cell r="C132">
            <v>2144.17</v>
          </cell>
          <cell r="F132">
            <v>132938.54</v>
          </cell>
        </row>
        <row r="133">
          <cell r="C133">
            <v>61775.729914999996</v>
          </cell>
          <cell r="F133">
            <v>3706543.7948999996</v>
          </cell>
        </row>
        <row r="134">
          <cell r="C134">
            <v>1910.5895849999999</v>
          </cell>
          <cell r="F134">
            <v>82155.352155</v>
          </cell>
        </row>
        <row r="137">
          <cell r="C137">
            <v>2580.2750000000001</v>
          </cell>
          <cell r="F137">
            <v>3096330</v>
          </cell>
        </row>
        <row r="138">
          <cell r="C138">
            <v>4158.4799999999996</v>
          </cell>
          <cell r="F138">
            <v>4158479.9999999995</v>
          </cell>
        </row>
        <row r="139">
          <cell r="C139">
            <v>4550.7550000000001</v>
          </cell>
          <cell r="F139">
            <v>4550755</v>
          </cell>
        </row>
        <row r="140">
          <cell r="C140">
            <v>7356.93</v>
          </cell>
          <cell r="F140">
            <v>220707.90000000002</v>
          </cell>
        </row>
        <row r="141">
          <cell r="C141">
            <v>2</v>
          </cell>
          <cell r="F141">
            <v>32000</v>
          </cell>
        </row>
        <row r="143">
          <cell r="C143">
            <v>138.5</v>
          </cell>
          <cell r="F143">
            <v>242375</v>
          </cell>
        </row>
        <row r="144">
          <cell r="F144">
            <v>699538.46400000015</v>
          </cell>
        </row>
        <row r="146">
          <cell r="C146">
            <v>1567.5</v>
          </cell>
          <cell r="F146">
            <v>2711775</v>
          </cell>
        </row>
        <row r="149">
          <cell r="C149">
            <v>623.71</v>
          </cell>
          <cell r="F149">
            <v>208942.85</v>
          </cell>
        </row>
        <row r="153">
          <cell r="C153">
            <v>28962.924000000006</v>
          </cell>
          <cell r="F153">
            <v>1882590.0600000005</v>
          </cell>
        </row>
        <row r="155">
          <cell r="C155">
            <v>18853.285000000003</v>
          </cell>
          <cell r="F155">
            <v>2827992.7500000005</v>
          </cell>
        </row>
        <row r="156">
          <cell r="C156">
            <v>10109.639000000001</v>
          </cell>
          <cell r="F156">
            <v>2021927.8000000003</v>
          </cell>
        </row>
        <row r="159">
          <cell r="F159">
            <v>4855892.1875</v>
          </cell>
        </row>
        <row r="160">
          <cell r="F160">
            <v>874423.08000000019</v>
          </cell>
        </row>
        <row r="161">
          <cell r="F161">
            <v>1171604.01</v>
          </cell>
        </row>
        <row r="162">
          <cell r="F162">
            <v>985853.94499999983</v>
          </cell>
        </row>
        <row r="163">
          <cell r="C163">
            <v>416.5</v>
          </cell>
          <cell r="F163">
            <v>133280</v>
          </cell>
        </row>
        <row r="164">
          <cell r="F164">
            <v>655817.31000000017</v>
          </cell>
        </row>
        <row r="165">
          <cell r="F165">
            <v>218605.77000000005</v>
          </cell>
        </row>
        <row r="166">
          <cell r="F166">
            <v>655817.31000000017</v>
          </cell>
        </row>
        <row r="169">
          <cell r="F169">
            <v>663123.13790457277</v>
          </cell>
        </row>
        <row r="170">
          <cell r="F170">
            <v>130878253.48152815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Ger_Administrativo"/>
      <sheetName val="CPU"/>
      <sheetName val="Insumos"/>
      <sheetName val="Ger_Executivo"/>
      <sheetName val="CLIMATIZAÇÃO"/>
      <sheetName val="EPCs"/>
      <sheetName val="BASES"/>
      <sheetName val="Relatório 15.05.25"/>
      <sheetName val="Comparativo"/>
      <sheetName val="ARQ. RES"/>
      <sheetName val="Tijolos refratários"/>
      <sheetName val="HIDROSSANITÁRIO"/>
      <sheetName val="Supraestrutura"/>
      <sheetName val="Estacas"/>
      <sheetName val="Contenção"/>
      <sheetName val="Aço_Infraestrutura"/>
      <sheetName val="Contrapiso Armado"/>
      <sheetName val="Fundação Rasa"/>
      <sheetName val="QUANT. ESTRUTURA PROJETISTA"/>
      <sheetName val="INSTALAÇÕES COMPLEMENTARES"/>
      <sheetName val="ESQUADRIAS"/>
      <sheetName val="LOUÇAS E METAIS"/>
      <sheetName val="PCI"/>
      <sheetName val="ELÉTRICA"/>
      <sheetName val="GÁS"/>
      <sheetName val="CANTEIRO"/>
      <sheetName val="MOBILIÁRIO"/>
    </sheetNames>
    <sheetDataSet>
      <sheetData sheetId="0">
        <row r="32">
          <cell r="C32">
            <v>9723475.2061706316</v>
          </cell>
        </row>
        <row r="33">
          <cell r="C33">
            <v>1029319.7632808139</v>
          </cell>
        </row>
        <row r="34">
          <cell r="C34">
            <v>2461562.768969317</v>
          </cell>
        </row>
        <row r="35">
          <cell r="C35">
            <v>767406.83704818657</v>
          </cell>
        </row>
        <row r="36">
          <cell r="C36">
            <v>6377074.5503137708</v>
          </cell>
        </row>
        <row r="37">
          <cell r="C37">
            <v>1138900.2884709483</v>
          </cell>
        </row>
        <row r="38">
          <cell r="C38">
            <v>3970610.6933449986</v>
          </cell>
        </row>
        <row r="39">
          <cell r="C39">
            <v>964750.26600000006</v>
          </cell>
        </row>
        <row r="40">
          <cell r="C40">
            <v>1235828.4340350174</v>
          </cell>
        </row>
        <row r="41">
          <cell r="C41">
            <v>142358.31315749994</v>
          </cell>
        </row>
        <row r="42">
          <cell r="C42">
            <v>893128.61398849997</v>
          </cell>
        </row>
        <row r="43">
          <cell r="C43">
            <v>371650.427945</v>
          </cell>
        </row>
        <row r="44">
          <cell r="C44">
            <v>1398785.2627784002</v>
          </cell>
        </row>
        <row r="45">
          <cell r="C45">
            <v>329970.53677500004</v>
          </cell>
        </row>
        <row r="46">
          <cell r="C46">
            <v>1291940.085305122</v>
          </cell>
        </row>
        <row r="47">
          <cell r="C47">
            <v>1739136.8256623729</v>
          </cell>
        </row>
        <row r="48">
          <cell r="C48">
            <v>3788741.7975034215</v>
          </cell>
        </row>
        <row r="49">
          <cell r="C49">
            <v>548875.06599999999</v>
          </cell>
        </row>
        <row r="50">
          <cell r="C50">
            <v>107939.0585592252</v>
          </cell>
        </row>
        <row r="51">
          <cell r="C51">
            <v>1405123.3931703204</v>
          </cell>
        </row>
        <row r="52">
          <cell r="C52">
            <v>2306439.4727738923</v>
          </cell>
        </row>
        <row r="53">
          <cell r="C53">
            <v>449715.04462622717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rissa Oliveira" id="{8023305B-7679-42BD-948E-36604376B010}" userId="39320191f0955c21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9" dT="2025-05-26T14:48:08.13" personId="{8023305B-7679-42BD-948E-36604376B010}" id="{1DD1A249-31A6-415F-A9EB-F06D53E7A6E0}">
    <text>ESCAVAÇÃO DE BLOCOS ESTIMADO</text>
  </threadedComment>
  <threadedComment ref="AI9" dT="2025-05-28T19:49:34.79" personId="{8023305B-7679-42BD-948E-36604376B010}" id="{831A93C0-A734-4E77-A9EF-D187C5A66A42}">
    <text>BRAVA MENDES</text>
  </threadedComment>
  <threadedComment ref="Y11" dT="2025-05-26T14:51:05.48" personId="{8023305B-7679-42BD-948E-36604376B010}" id="{E7902EB9-9EF5-4E33-BDAD-8E029422782D}">
    <text>Mureta guia com tirantes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gupar.com.br/construcao/dreno-corrugado/tubo-dreno-corrugado-4-50-metros?parceiro=9038&amp;gad_source=1&amp;gclid=Cj0KCQjw28W2BhC7ARIsAPerrcJrgK4xjmLsYnxsmQIlnQXNwuJ20b0LvQ6DvUG-g_gYSRO5Aocx8B8aApuEEALw_wcB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zoomScale="70" zoomScaleNormal="70" workbookViewId="0">
      <selection activeCell="B2" sqref="B2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4.28515625" style="34" customWidth="1"/>
    <col min="4" max="4" width="15.140625" style="34" customWidth="1"/>
    <col min="5" max="5" width="17.7109375" customWidth="1"/>
    <col min="6" max="6" width="23.85546875" bestFit="1" customWidth="1"/>
    <col min="7" max="7" width="14.28515625" customWidth="1"/>
    <col min="8" max="17" width="9.140625" customWidth="1"/>
  </cols>
  <sheetData>
    <row r="1" spans="1:17" ht="22.5" customHeight="1" thickBot="1" x14ac:dyDescent="0.3">
      <c r="A1" s="60" t="s">
        <v>0</v>
      </c>
      <c r="B1" s="60" t="s">
        <v>33</v>
      </c>
      <c r="C1" s="61" t="s">
        <v>34</v>
      </c>
      <c r="D1" s="61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2.5" customHeight="1" thickBot="1" x14ac:dyDescent="0.3">
      <c r="A2" s="57" t="s">
        <v>35</v>
      </c>
      <c r="B2" s="58">
        <f>[4]Obra!$C$32</f>
        <v>9723475.2061706316</v>
      </c>
      <c r="C2" s="59">
        <f t="shared" ref="C2:C18" si="0">B2/B$19</f>
        <v>0.40635297838397344</v>
      </c>
      <c r="D2" s="84">
        <f>B2/ORÇAMENTO_PARCIAL!G$2</f>
        <v>1223.0278750907989</v>
      </c>
      <c r="E2" s="9"/>
      <c r="F2" s="37" t="s">
        <v>43</v>
      </c>
      <c r="G2" s="38">
        <v>7950.33</v>
      </c>
      <c r="H2" s="39" t="s">
        <v>44</v>
      </c>
      <c r="I2" s="9"/>
      <c r="J2" s="9"/>
      <c r="K2" s="9"/>
      <c r="L2" s="9"/>
      <c r="M2" s="9"/>
      <c r="N2" s="9"/>
      <c r="O2" s="9"/>
      <c r="P2" s="9"/>
      <c r="Q2" s="9"/>
    </row>
    <row r="3" spans="1:17" ht="19.5" customHeight="1" x14ac:dyDescent="0.25">
      <c r="A3" s="2" t="s">
        <v>4</v>
      </c>
      <c r="B3" s="13">
        <f>[4]Obra!$C$33</f>
        <v>0</v>
      </c>
      <c r="C3" s="14">
        <f t="shared" si="0"/>
        <v>0</v>
      </c>
      <c r="D3" s="32">
        <f>B3/ORÇAMENTO_PARCIAL!G$2</f>
        <v>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9.5" customHeight="1" x14ac:dyDescent="0.25">
      <c r="A4" s="10" t="s">
        <v>5</v>
      </c>
      <c r="B4" s="11">
        <f>[4]Obra!$C$34</f>
        <v>0</v>
      </c>
      <c r="C4" s="12">
        <f t="shared" si="0"/>
        <v>0</v>
      </c>
      <c r="D4" s="33">
        <f>B4/ORÇAMENTO_PARCIAL!G$2</f>
        <v>0</v>
      </c>
      <c r="E4" s="9"/>
      <c r="F4" s="1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9.5" customHeight="1" x14ac:dyDescent="0.25">
      <c r="A5" s="2" t="s">
        <v>6</v>
      </c>
      <c r="B5" s="13">
        <f>[4]Obra!$C$35</f>
        <v>0</v>
      </c>
      <c r="C5" s="14">
        <f t="shared" si="0"/>
        <v>0</v>
      </c>
      <c r="D5" s="32">
        <f>B5/ORÇAMENTO_PARCIAL!G$2</f>
        <v>0</v>
      </c>
      <c r="E5" s="9"/>
      <c r="F5" s="1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19.5" customHeight="1" x14ac:dyDescent="0.25">
      <c r="A6" s="10" t="s">
        <v>7</v>
      </c>
      <c r="B6" s="11">
        <f>[4]Obra!$C$36</f>
        <v>1179684.5133695151</v>
      </c>
      <c r="C6" s="12">
        <f t="shared" si="0"/>
        <v>4.9300101599162614E-2</v>
      </c>
      <c r="D6" s="33">
        <f>B6/ORÇAMENTO_PARCIAL!G$2</f>
        <v>148.38182985731601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19.5" customHeight="1" x14ac:dyDescent="0.25">
      <c r="A7" s="2" t="s">
        <v>8</v>
      </c>
      <c r="B7" s="13">
        <f>[4]Obra!$C$37+[4]Obra!$C$48</f>
        <v>0</v>
      </c>
      <c r="C7" s="14">
        <f t="shared" si="0"/>
        <v>0</v>
      </c>
      <c r="D7" s="32">
        <f>B7/ORÇAMENTO_PARCIAL!G$2</f>
        <v>0</v>
      </c>
      <c r="E7" s="9"/>
      <c r="F7" s="17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9.5" customHeight="1" x14ac:dyDescent="0.25">
      <c r="A8" s="10" t="s">
        <v>40</v>
      </c>
      <c r="B8" s="30">
        <f>[4]Obra!$C$38+[4]Obra!$C$50</f>
        <v>0</v>
      </c>
      <c r="C8" s="12">
        <f t="shared" si="0"/>
        <v>0</v>
      </c>
      <c r="D8" s="33">
        <f>B8/ORÇAMENTO_PARCIAL!G$2</f>
        <v>0</v>
      </c>
      <c r="E8" s="31"/>
      <c r="F8" s="18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9.5" customHeight="1" x14ac:dyDescent="0.25">
      <c r="A9" s="2" t="s">
        <v>9</v>
      </c>
      <c r="B9" s="13">
        <f>[4]Obra!$C$41</f>
        <v>898539.89947850001</v>
      </c>
      <c r="C9" s="14">
        <f t="shared" si="0"/>
        <v>3.7550809418243014E-2</v>
      </c>
      <c r="D9" s="32">
        <f>B9/ORÇAMENTO_PARCIAL!G$2</f>
        <v>113.01919536402892</v>
      </c>
      <c r="E9" s="9"/>
      <c r="F9" s="17"/>
      <c r="G9" s="35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19.5" customHeight="1" x14ac:dyDescent="0.25">
      <c r="A10" s="10" t="s">
        <v>36</v>
      </c>
      <c r="B10" s="11">
        <f>[4]Obra!$C$39</f>
        <v>1286111.4978125005</v>
      </c>
      <c r="C10" s="12">
        <f t="shared" si="0"/>
        <v>5.3747783234776483E-2</v>
      </c>
      <c r="D10" s="33">
        <f>B10/ORÇAMENTO_PARCIAL!G$2</f>
        <v>161.76831626014271</v>
      </c>
      <c r="E10" s="9"/>
      <c r="F10" s="1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9.5" customHeight="1" x14ac:dyDescent="0.25">
      <c r="A11" s="2" t="s">
        <v>37</v>
      </c>
      <c r="B11" s="13">
        <f>[4]Obra!$C$40+[4]Obra!$C$44</f>
        <v>524454.36417963332</v>
      </c>
      <c r="C11" s="14">
        <f t="shared" si="0"/>
        <v>2.1917430588563921E-2</v>
      </c>
      <c r="D11" s="32">
        <f>B11/ORÇAMENTO_PARCIAL!G$2</f>
        <v>65.96636418609458</v>
      </c>
      <c r="E11" s="9"/>
      <c r="F11" s="9"/>
      <c r="G11" s="36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19.5" customHeight="1" x14ac:dyDescent="0.25">
      <c r="A12" s="10" t="s">
        <v>10</v>
      </c>
      <c r="B12" s="11">
        <f>[4]Obra!$C$42+[4]Obra!$C$43</f>
        <v>1848757.7771882399</v>
      </c>
      <c r="C12" s="12">
        <f t="shared" si="0"/>
        <v>7.7261289111348247E-2</v>
      </c>
      <c r="D12" s="33">
        <f>B12/ORÇAMENTO_PARCIAL!G$2</f>
        <v>232.53849553266843</v>
      </c>
      <c r="E12" s="9"/>
      <c r="F12" s="9"/>
      <c r="G12" s="16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9.5" customHeight="1" x14ac:dyDescent="0.25">
      <c r="A13" s="2" t="s">
        <v>11</v>
      </c>
      <c r="B13" s="13">
        <f>[4]Obra!$C$45</f>
        <v>1671037.2836525517</v>
      </c>
      <c r="C13" s="14">
        <f t="shared" si="0"/>
        <v>6.9834186111973423E-2</v>
      </c>
      <c r="D13" s="32">
        <f>B13/ORÇAMENTO_PARCIAL!G$2</f>
        <v>210.18464436728433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9.5" customHeight="1" x14ac:dyDescent="0.25">
      <c r="A14" s="10" t="s">
        <v>12</v>
      </c>
      <c r="B14" s="11">
        <f>[4]Obra!$C$47</f>
        <v>4781116.5182568589</v>
      </c>
      <c r="C14" s="12">
        <f t="shared" si="0"/>
        <v>0.19980725985309766</v>
      </c>
      <c r="D14" s="33">
        <f>B14/ORÇAMENTO_PARCIAL!G$2</f>
        <v>601.37334151624634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ht="19.5" customHeight="1" x14ac:dyDescent="0.25">
      <c r="A15" s="2" t="s">
        <v>39</v>
      </c>
      <c r="B15" s="13">
        <f>[4]Obra!$C$49</f>
        <v>90917.910807929991</v>
      </c>
      <c r="C15" s="14">
        <f t="shared" si="0"/>
        <v>3.7995431738032529E-3</v>
      </c>
      <c r="D15" s="32">
        <f>B15/ORÇAMENTO_PARCIAL!G$2</f>
        <v>11.435740504850742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9.5" customHeight="1" x14ac:dyDescent="0.25">
      <c r="A16" s="10" t="s">
        <v>13</v>
      </c>
      <c r="B16" s="11">
        <f>[4]Obra!$C$46</f>
        <v>1914963.6785804797</v>
      </c>
      <c r="C16" s="12">
        <f t="shared" si="0"/>
        <v>8.0028094666656224E-2</v>
      </c>
      <c r="D16" s="33">
        <f>B16/ORÇAMENTO_PARCIAL!G$2</f>
        <v>240.86593620396633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9.5" customHeight="1" x14ac:dyDescent="0.25">
      <c r="A17" s="2" t="s">
        <v>14</v>
      </c>
      <c r="B17" s="13">
        <f>[4]Obra!$C$51</f>
        <v>9583.9922772000009</v>
      </c>
      <c r="C17" s="14">
        <f t="shared" si="0"/>
        <v>4.0052385840175079E-4</v>
      </c>
      <c r="D17" s="32">
        <f>B17/ORÇAMENTO_PARCIAL!G$2</f>
        <v>1.205483580832494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9.5" customHeight="1" x14ac:dyDescent="0.25">
      <c r="A18" s="62" t="s">
        <v>38</v>
      </c>
      <c r="B18" s="63">
        <f>[4]Obra!$C$52</f>
        <v>0</v>
      </c>
      <c r="C18" s="64">
        <f t="shared" si="0"/>
        <v>0</v>
      </c>
      <c r="D18" s="65">
        <f>B18/ORÇAMENTO_PARCIAL!G$2</f>
        <v>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19.5" customHeight="1" x14ac:dyDescent="0.25">
      <c r="A19" s="60" t="s">
        <v>15</v>
      </c>
      <c r="B19" s="66">
        <f>SUM(B2:B18)</f>
        <v>23928642.64177404</v>
      </c>
      <c r="C19" s="67">
        <f t="shared" ref="C19" si="1">SUM(C2:C18)</f>
        <v>1</v>
      </c>
      <c r="D19" s="68">
        <f>SUM(D2:D18)</f>
        <v>3009.7672224642301</v>
      </c>
      <c r="E19" s="16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ht="19.5" customHeight="1" x14ac:dyDescent="0.25">
      <c r="A20" s="60" t="s">
        <v>76</v>
      </c>
      <c r="B20" s="66">
        <v>2613.67</v>
      </c>
      <c r="C20" s="69">
        <v>45689</v>
      </c>
      <c r="D20" s="68">
        <f>+D19/B20</f>
        <v>1.1515482912778698</v>
      </c>
      <c r="E20" s="16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ht="22.5" customHeight="1" x14ac:dyDescent="0.25">
      <c r="A21" s="9"/>
      <c r="B21" s="9"/>
      <c r="C21" s="17"/>
      <c r="D21" s="17"/>
      <c r="E21" s="9"/>
      <c r="F21" s="1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22.5" customHeight="1" x14ac:dyDescent="0.25">
      <c r="A22" s="9"/>
      <c r="B22" s="16"/>
      <c r="C22" s="17"/>
      <c r="D22" s="1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15" customHeight="1" x14ac:dyDescent="0.25">
      <c r="A23" s="9"/>
      <c r="B23" s="9"/>
      <c r="C23" s="17"/>
      <c r="D23" s="17"/>
      <c r="E23" s="9"/>
      <c r="F23" s="1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19.5" customHeight="1" x14ac:dyDescent="0.25">
      <c r="A24" s="9"/>
      <c r="B24" s="9"/>
      <c r="C24" s="17"/>
      <c r="D24" s="17"/>
      <c r="E24" s="18"/>
      <c r="F24" s="9"/>
      <c r="G24" s="16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9.5" customHeight="1" x14ac:dyDescent="0.45">
      <c r="A25" s="9"/>
      <c r="B25" s="9"/>
      <c r="C25" s="17"/>
      <c r="D25" s="17"/>
      <c r="E25" s="19"/>
      <c r="F25" s="16"/>
      <c r="G25" s="16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9.5" customHeight="1" x14ac:dyDescent="0.25">
      <c r="A26" s="9"/>
      <c r="B26" s="9"/>
      <c r="C26" s="17"/>
      <c r="D26" s="17"/>
      <c r="E26" s="20"/>
      <c r="F26" s="21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9.5" customHeight="1" x14ac:dyDescent="0.25">
      <c r="A27" s="9"/>
      <c r="B27" s="9"/>
      <c r="C27" s="17"/>
      <c r="D27" s="17"/>
      <c r="E27" s="9"/>
      <c r="F27" s="2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9.5" customHeight="1" x14ac:dyDescent="0.25">
      <c r="A28" s="9"/>
      <c r="B28" s="9"/>
      <c r="C28" s="17"/>
      <c r="D28" s="1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9.5" customHeight="1" x14ac:dyDescent="0.25">
      <c r="A29" s="9"/>
      <c r="B29" s="9"/>
      <c r="C29" s="17"/>
      <c r="D29" s="1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9.5" customHeight="1" x14ac:dyDescent="0.25">
      <c r="A30" s="9"/>
      <c r="B30" s="9"/>
      <c r="C30" s="17"/>
      <c r="D30" s="17"/>
      <c r="E30" s="9"/>
      <c r="F30" s="1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9.5" customHeight="1" x14ac:dyDescent="0.25">
      <c r="A31" s="9"/>
      <c r="B31" s="9"/>
      <c r="C31" s="17"/>
      <c r="D31" s="1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9.5" customHeight="1" x14ac:dyDescent="0.25">
      <c r="A32" s="9"/>
      <c r="B32" s="9"/>
      <c r="C32" s="17"/>
      <c r="D32" s="17"/>
      <c r="E32" s="9"/>
      <c r="F32" s="1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9.5" customHeight="1" x14ac:dyDescent="0.25">
      <c r="A33" s="9"/>
      <c r="B33" s="9"/>
      <c r="C33" s="17"/>
      <c r="D33" s="1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9.5" customHeight="1" x14ac:dyDescent="0.25">
      <c r="A34" s="9"/>
      <c r="B34" s="9"/>
      <c r="C34" s="17"/>
      <c r="D34" s="1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9.5" customHeight="1" x14ac:dyDescent="0.25">
      <c r="A35" s="9"/>
      <c r="B35" s="9"/>
      <c r="C35" s="17"/>
      <c r="D35" s="1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ht="19.5" customHeight="1" x14ac:dyDescent="0.25">
      <c r="A36" s="9"/>
      <c r="B36" s="9"/>
      <c r="C36" s="17"/>
      <c r="D36" s="1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ht="19.5" customHeight="1" x14ac:dyDescent="0.25">
      <c r="A37" s="9"/>
      <c r="B37" s="9"/>
      <c r="C37" s="17"/>
      <c r="D37" s="1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ht="19.5" customHeight="1" x14ac:dyDescent="0.25">
      <c r="A38" s="9"/>
      <c r="B38" s="9"/>
      <c r="C38" s="17"/>
      <c r="D38" s="1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ht="19.5" customHeight="1" x14ac:dyDescent="0.25">
      <c r="A39" s="9"/>
      <c r="B39" s="9"/>
      <c r="C39" s="17"/>
      <c r="D39" s="1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9.5" customHeight="1" x14ac:dyDescent="0.25">
      <c r="A40" s="9"/>
      <c r="B40" s="9"/>
      <c r="C40" s="17"/>
      <c r="D40" s="1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ht="19.5" customHeight="1" x14ac:dyDescent="0.25">
      <c r="A41" s="9"/>
      <c r="B41" s="9"/>
      <c r="C41" s="17"/>
      <c r="D41" s="1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19.5" customHeight="1" x14ac:dyDescent="0.25">
      <c r="A42" s="9"/>
      <c r="B42" s="9"/>
      <c r="C42" s="17"/>
      <c r="D42" s="1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ht="19.5" customHeight="1" x14ac:dyDescent="0.25">
      <c r="A43" s="9"/>
      <c r="B43" s="9"/>
      <c r="C43" s="17"/>
      <c r="D43" s="1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ht="19.5" customHeight="1" x14ac:dyDescent="0.25">
      <c r="A44" s="9"/>
      <c r="B44" s="9"/>
      <c r="C44" s="17"/>
      <c r="D44" s="1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9.5" customHeight="1" x14ac:dyDescent="0.25">
      <c r="A45" s="9"/>
      <c r="B45" s="9"/>
      <c r="C45" s="17"/>
      <c r="D45" s="1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ht="19.5" customHeight="1" x14ac:dyDescent="0.25">
      <c r="A46" s="9"/>
      <c r="B46" s="9"/>
      <c r="C46" s="17"/>
      <c r="D46" s="1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ht="19.5" customHeight="1" x14ac:dyDescent="0.25">
      <c r="A47" s="9"/>
      <c r="B47" s="9"/>
      <c r="C47" s="17"/>
      <c r="D47" s="1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19.5" customHeight="1" x14ac:dyDescent="0.25">
      <c r="A48" s="9"/>
      <c r="B48" s="9"/>
      <c r="C48" s="17"/>
      <c r="D48" s="1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9.5" customHeight="1" x14ac:dyDescent="0.25">
      <c r="A49" s="9"/>
      <c r="B49" s="9"/>
      <c r="C49" s="17"/>
      <c r="D49" s="1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19.5" customHeight="1" x14ac:dyDescent="0.25">
      <c r="A50" s="9"/>
      <c r="B50" s="9"/>
      <c r="C50" s="17"/>
      <c r="D50" s="1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19.5" customHeight="1" x14ac:dyDescent="0.25">
      <c r="A51" s="9"/>
      <c r="B51" s="9"/>
      <c r="C51" s="17"/>
      <c r="D51" s="1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9.5" customHeight="1" x14ac:dyDescent="0.25">
      <c r="A52" s="9"/>
      <c r="B52" s="9"/>
      <c r="C52" s="17"/>
      <c r="D52" s="1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9.5" customHeight="1" x14ac:dyDescent="0.25">
      <c r="A53" s="9"/>
      <c r="B53" s="9"/>
      <c r="C53" s="17"/>
      <c r="D53" s="1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9.5" customHeight="1" x14ac:dyDescent="0.25">
      <c r="A54" s="9"/>
      <c r="B54" s="9"/>
      <c r="C54" s="17"/>
      <c r="D54" s="1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ht="19.5" customHeight="1" x14ac:dyDescent="0.25">
      <c r="A55" s="9"/>
      <c r="B55" s="9"/>
      <c r="C55" s="17"/>
      <c r="D55" s="1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ht="19.5" customHeight="1" x14ac:dyDescent="0.25">
      <c r="A56" s="9"/>
      <c r="B56" s="9"/>
      <c r="C56" s="17"/>
      <c r="D56" s="1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9.5" customHeight="1" x14ac:dyDescent="0.25">
      <c r="A57" s="9"/>
      <c r="B57" s="9"/>
      <c r="C57" s="17"/>
      <c r="D57" s="1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9.5" customHeight="1" x14ac:dyDescent="0.25">
      <c r="A58" s="9"/>
      <c r="B58" s="9"/>
      <c r="C58" s="17"/>
      <c r="D58" s="1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9.5" customHeight="1" x14ac:dyDescent="0.25">
      <c r="A59" s="9"/>
      <c r="B59" s="9"/>
      <c r="C59" s="17"/>
      <c r="D59" s="1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19.5" customHeight="1" x14ac:dyDescent="0.25">
      <c r="A60" s="9"/>
      <c r="B60" s="9"/>
      <c r="C60" s="17"/>
      <c r="D60" s="1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ht="19.5" customHeight="1" x14ac:dyDescent="0.25">
      <c r="A61" s="9"/>
      <c r="B61" s="9"/>
      <c r="C61" s="17"/>
      <c r="D61" s="1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19.5" customHeight="1" x14ac:dyDescent="0.25">
      <c r="A62" s="9"/>
      <c r="B62" s="9"/>
      <c r="C62" s="17"/>
      <c r="D62" s="1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19.5" customHeight="1" x14ac:dyDescent="0.25">
      <c r="A63" s="9"/>
      <c r="B63" s="9"/>
      <c r="C63" s="17"/>
      <c r="D63" s="1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19.5" customHeight="1" x14ac:dyDescent="0.25">
      <c r="A64" s="9"/>
      <c r="B64" s="9"/>
      <c r="C64" s="17"/>
      <c r="D64" s="1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19.5" customHeight="1" x14ac:dyDescent="0.25">
      <c r="A65" s="9"/>
      <c r="B65" s="9"/>
      <c r="C65" s="17"/>
      <c r="D65" s="1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19.5" customHeight="1" x14ac:dyDescent="0.25">
      <c r="A66" s="9"/>
      <c r="B66" s="9"/>
      <c r="C66" s="17"/>
      <c r="D66" s="1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19.5" customHeight="1" x14ac:dyDescent="0.25">
      <c r="A67" s="9"/>
      <c r="B67" s="9"/>
      <c r="C67" s="17"/>
      <c r="D67" s="1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19.5" customHeight="1" x14ac:dyDescent="0.25">
      <c r="A68" s="9"/>
      <c r="B68" s="9"/>
      <c r="C68" s="17"/>
      <c r="D68" s="1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19.5" customHeight="1" x14ac:dyDescent="0.25">
      <c r="A69" s="9"/>
      <c r="B69" s="9"/>
      <c r="C69" s="17"/>
      <c r="D69" s="1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9.5" customHeight="1" x14ac:dyDescent="0.25">
      <c r="A70" s="9"/>
      <c r="B70" s="9"/>
      <c r="C70" s="17"/>
      <c r="D70" s="1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19.5" customHeight="1" x14ac:dyDescent="0.25">
      <c r="A71" s="9"/>
      <c r="B71" s="9"/>
      <c r="C71" s="17"/>
      <c r="D71" s="1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19.5" customHeight="1" x14ac:dyDescent="0.25">
      <c r="A72" s="9"/>
      <c r="B72" s="9"/>
      <c r="C72" s="17"/>
      <c r="D72" s="1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19.5" customHeight="1" x14ac:dyDescent="0.25">
      <c r="A73" s="9"/>
      <c r="B73" s="9"/>
      <c r="C73" s="17"/>
      <c r="D73" s="1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ht="19.5" customHeight="1" x14ac:dyDescent="0.25">
      <c r="A74" s="9"/>
      <c r="B74" s="9"/>
      <c r="C74" s="17"/>
      <c r="D74" s="1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19.5" customHeight="1" x14ac:dyDescent="0.25">
      <c r="A75" s="9"/>
      <c r="B75" s="9"/>
      <c r="C75" s="17"/>
      <c r="D75" s="1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ht="19.5" customHeight="1" x14ac:dyDescent="0.25">
      <c r="A76" s="9"/>
      <c r="B76" s="9"/>
      <c r="C76" s="17"/>
      <c r="D76" s="17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19.5" customHeight="1" x14ac:dyDescent="0.25">
      <c r="A77" s="9"/>
      <c r="B77" s="9"/>
      <c r="C77" s="17"/>
      <c r="D77" s="17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19.5" customHeight="1" x14ac:dyDescent="0.25">
      <c r="A78" s="9"/>
      <c r="B78" s="9"/>
      <c r="C78" s="17"/>
      <c r="D78" s="1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19.5" customHeight="1" x14ac:dyDescent="0.25">
      <c r="A79" s="9"/>
      <c r="B79" s="9"/>
      <c r="C79" s="17"/>
      <c r="D79" s="1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19.5" customHeight="1" x14ac:dyDescent="0.25">
      <c r="A80" s="9"/>
      <c r="B80" s="9"/>
      <c r="C80" s="17"/>
      <c r="D80" s="1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ht="19.5" customHeight="1" x14ac:dyDescent="0.25">
      <c r="A81" s="9"/>
      <c r="B81" s="9"/>
      <c r="C81" s="17"/>
      <c r="D81" s="17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19.5" customHeight="1" x14ac:dyDescent="0.25">
      <c r="A82" s="9"/>
      <c r="B82" s="9"/>
      <c r="C82" s="17"/>
      <c r="D82" s="17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ht="19.5" customHeight="1" x14ac:dyDescent="0.25">
      <c r="A83" s="9"/>
      <c r="B83" s="9"/>
      <c r="C83" s="17"/>
      <c r="D83" s="17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19.5" customHeight="1" x14ac:dyDescent="0.25">
      <c r="A84" s="9"/>
      <c r="B84" s="9"/>
      <c r="C84" s="17"/>
      <c r="D84" s="17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ht="19.5" customHeight="1" x14ac:dyDescent="0.25">
      <c r="A85" s="9"/>
      <c r="B85" s="9"/>
      <c r="C85" s="17"/>
      <c r="D85" s="1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ht="19.5" customHeight="1" x14ac:dyDescent="0.25">
      <c r="A86" s="9"/>
      <c r="B86" s="9"/>
      <c r="C86" s="17"/>
      <c r="D86" s="1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19.5" customHeight="1" x14ac:dyDescent="0.25">
      <c r="A87" s="9"/>
      <c r="B87" s="9"/>
      <c r="C87" s="17"/>
      <c r="D87" s="1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ht="19.5" customHeight="1" x14ac:dyDescent="0.25">
      <c r="A88" s="9"/>
      <c r="B88" s="9"/>
      <c r="C88" s="17"/>
      <c r="D88" s="1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ht="19.5" customHeight="1" x14ac:dyDescent="0.25">
      <c r="A89" s="9"/>
      <c r="B89" s="9"/>
      <c r="C89" s="17"/>
      <c r="D89" s="1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ht="19.5" customHeight="1" x14ac:dyDescent="0.25">
      <c r="A90" s="9"/>
      <c r="B90" s="9"/>
      <c r="C90" s="17"/>
      <c r="D90" s="1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ht="19.5" customHeight="1" x14ac:dyDescent="0.25">
      <c r="A91" s="9"/>
      <c r="B91" s="9"/>
      <c r="C91" s="17"/>
      <c r="D91" s="1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19.5" customHeight="1" x14ac:dyDescent="0.25">
      <c r="A92" s="9"/>
      <c r="B92" s="9"/>
      <c r="C92" s="17"/>
      <c r="D92" s="1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ht="19.5" customHeight="1" x14ac:dyDescent="0.25">
      <c r="A93" s="9"/>
      <c r="B93" s="9"/>
      <c r="C93" s="17"/>
      <c r="D93" s="1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ht="19.5" customHeight="1" x14ac:dyDescent="0.25">
      <c r="A94" s="9"/>
      <c r="B94" s="9"/>
      <c r="C94" s="17"/>
      <c r="D94" s="1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ht="19.5" customHeight="1" x14ac:dyDescent="0.25">
      <c r="A95" s="9"/>
      <c r="B95" s="9"/>
      <c r="C95" s="17"/>
      <c r="D95" s="1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19.5" customHeight="1" x14ac:dyDescent="0.25">
      <c r="A96" s="9"/>
      <c r="B96" s="9"/>
      <c r="C96" s="17"/>
      <c r="D96" s="1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ht="19.5" customHeight="1" x14ac:dyDescent="0.25">
      <c r="A97" s="9"/>
      <c r="B97" s="9"/>
      <c r="C97" s="17"/>
      <c r="D97" s="1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19.5" customHeight="1" x14ac:dyDescent="0.25">
      <c r="A98" s="9"/>
      <c r="B98" s="9"/>
      <c r="C98" s="17"/>
      <c r="D98" s="1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ht="19.5" customHeight="1" x14ac:dyDescent="0.25">
      <c r="A99" s="9"/>
      <c r="B99" s="9"/>
      <c r="C99" s="17"/>
      <c r="D99" s="1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ht="19.5" customHeight="1" x14ac:dyDescent="0.25">
      <c r="A100" s="9"/>
      <c r="B100" s="9"/>
      <c r="C100" s="17"/>
      <c r="D100" s="1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ht="19.5" customHeight="1" x14ac:dyDescent="0.25">
      <c r="A101" s="9"/>
      <c r="B101" s="9"/>
      <c r="C101" s="17"/>
      <c r="D101" s="1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19.5" customHeight="1" x14ac:dyDescent="0.25">
      <c r="A102" s="9"/>
      <c r="B102" s="9"/>
      <c r="C102" s="17"/>
      <c r="D102" s="1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ht="19.5" customHeight="1" x14ac:dyDescent="0.25">
      <c r="A103" s="9"/>
      <c r="B103" s="9"/>
      <c r="C103" s="17"/>
      <c r="D103" s="1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ht="19.5" customHeight="1" x14ac:dyDescent="0.25">
      <c r="A104" s="9"/>
      <c r="B104" s="9"/>
      <c r="C104" s="17"/>
      <c r="D104" s="17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ht="19.5" customHeight="1" x14ac:dyDescent="0.25">
      <c r="A105" s="9"/>
      <c r="B105" s="9"/>
      <c r="C105" s="17"/>
      <c r="D105" s="17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19.5" customHeight="1" x14ac:dyDescent="0.25">
      <c r="A106" s="9"/>
      <c r="B106" s="9"/>
      <c r="C106" s="17"/>
      <c r="D106" s="17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ht="19.5" customHeight="1" x14ac:dyDescent="0.25">
      <c r="A107" s="9"/>
      <c r="B107" s="9"/>
      <c r="C107" s="17"/>
      <c r="D107" s="1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ht="19.5" customHeight="1" x14ac:dyDescent="0.25">
      <c r="A108" s="9"/>
      <c r="B108" s="9"/>
      <c r="C108" s="17"/>
      <c r="D108" s="17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ht="19.5" customHeight="1" x14ac:dyDescent="0.25">
      <c r="A109" s="9"/>
      <c r="B109" s="9"/>
      <c r="C109" s="17"/>
      <c r="D109" s="17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19.5" customHeight="1" x14ac:dyDescent="0.25">
      <c r="A110" s="9"/>
      <c r="B110" s="9"/>
      <c r="C110" s="17"/>
      <c r="D110" s="17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ht="19.5" customHeight="1" x14ac:dyDescent="0.25">
      <c r="A111" s="9"/>
      <c r="B111" s="9"/>
      <c r="C111" s="17"/>
      <c r="D111" s="17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ht="19.5" customHeight="1" x14ac:dyDescent="0.25">
      <c r="A112" s="9"/>
      <c r="B112" s="9"/>
      <c r="C112" s="17"/>
      <c r="D112" s="17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 ht="19.5" customHeight="1" x14ac:dyDescent="0.25">
      <c r="A113" s="9"/>
      <c r="B113" s="9"/>
      <c r="C113" s="17"/>
      <c r="D113" s="17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19.5" customHeight="1" x14ac:dyDescent="0.25">
      <c r="A114" s="9"/>
      <c r="B114" s="9"/>
      <c r="C114" s="17"/>
      <c r="D114" s="17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19.5" customHeight="1" x14ac:dyDescent="0.25">
      <c r="A115" s="9"/>
      <c r="B115" s="9"/>
      <c r="C115" s="17"/>
      <c r="D115" s="17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 ht="19.5" customHeight="1" x14ac:dyDescent="0.25">
      <c r="A116" s="9"/>
      <c r="B116" s="9"/>
      <c r="C116" s="17"/>
      <c r="D116" s="17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ht="19.5" customHeight="1" x14ac:dyDescent="0.25">
      <c r="A117" s="9"/>
      <c r="B117" s="9"/>
      <c r="C117" s="17"/>
      <c r="D117" s="17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19.5" customHeight="1" x14ac:dyDescent="0.25">
      <c r="A118" s="9"/>
      <c r="B118" s="9"/>
      <c r="C118" s="17"/>
      <c r="D118" s="17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 ht="19.5" customHeight="1" x14ac:dyDescent="0.25">
      <c r="A119" s="9"/>
      <c r="B119" s="9"/>
      <c r="C119" s="17"/>
      <c r="D119" s="17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ht="19.5" customHeight="1" x14ac:dyDescent="0.25">
      <c r="A120" s="9"/>
      <c r="B120" s="9"/>
      <c r="C120" s="17"/>
      <c r="D120" s="17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 ht="19.5" customHeight="1" x14ac:dyDescent="0.25">
      <c r="A121" s="9"/>
      <c r="B121" s="9"/>
      <c r="C121" s="17"/>
      <c r="D121" s="17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 ht="19.5" customHeight="1" x14ac:dyDescent="0.25">
      <c r="A122" s="9"/>
      <c r="B122" s="9"/>
      <c r="C122" s="17"/>
      <c r="D122" s="17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19.5" customHeight="1" x14ac:dyDescent="0.25">
      <c r="A123" s="9"/>
      <c r="B123" s="9"/>
      <c r="C123" s="17"/>
      <c r="D123" s="1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ht="19.5" customHeight="1" x14ac:dyDescent="0.25">
      <c r="A124" s="9"/>
      <c r="B124" s="9"/>
      <c r="C124" s="17"/>
      <c r="D124" s="17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 ht="19.5" customHeight="1" x14ac:dyDescent="0.25">
      <c r="A125" s="9"/>
      <c r="B125" s="9"/>
      <c r="C125" s="17"/>
      <c r="D125" s="17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ht="19.5" customHeight="1" x14ac:dyDescent="0.25">
      <c r="A126" s="9"/>
      <c r="B126" s="9"/>
      <c r="C126" s="17"/>
      <c r="D126" s="17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19.5" customHeight="1" x14ac:dyDescent="0.25">
      <c r="A127" s="9"/>
      <c r="B127" s="9"/>
      <c r="C127" s="17"/>
      <c r="D127" s="17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ht="19.5" customHeight="1" x14ac:dyDescent="0.25">
      <c r="A128" s="9"/>
      <c r="B128" s="9"/>
      <c r="C128" s="17"/>
      <c r="D128" s="17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 ht="19.5" customHeight="1" x14ac:dyDescent="0.25">
      <c r="A129" s="9"/>
      <c r="B129" s="9"/>
      <c r="C129" s="17"/>
      <c r="D129" s="17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19.5" customHeight="1" x14ac:dyDescent="0.25">
      <c r="A130" s="9"/>
      <c r="B130" s="9"/>
      <c r="C130" s="17"/>
      <c r="D130" s="17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 ht="19.5" customHeight="1" x14ac:dyDescent="0.25">
      <c r="A131" s="9"/>
      <c r="B131" s="9"/>
      <c r="C131" s="17"/>
      <c r="D131" s="17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ht="19.5" customHeight="1" x14ac:dyDescent="0.25">
      <c r="A132" s="9"/>
      <c r="B132" s="9"/>
      <c r="C132" s="17"/>
      <c r="D132" s="17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 ht="19.5" customHeight="1" x14ac:dyDescent="0.25">
      <c r="A133" s="9"/>
      <c r="B133" s="9"/>
      <c r="C133" s="17"/>
      <c r="D133" s="17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 ht="19.5" customHeight="1" x14ac:dyDescent="0.25">
      <c r="A134" s="9"/>
      <c r="B134" s="9"/>
      <c r="C134" s="17"/>
      <c r="D134" s="17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 ht="19.5" customHeight="1" x14ac:dyDescent="0.25">
      <c r="A135" s="9"/>
      <c r="B135" s="9"/>
      <c r="C135" s="17"/>
      <c r="D135" s="17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 ht="19.5" customHeight="1" x14ac:dyDescent="0.25">
      <c r="A136" s="9"/>
      <c r="B136" s="9"/>
      <c r="C136" s="17"/>
      <c r="D136" s="17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 ht="19.5" customHeight="1" x14ac:dyDescent="0.25">
      <c r="A137" s="9"/>
      <c r="B137" s="9"/>
      <c r="C137" s="17"/>
      <c r="D137" s="17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ht="19.5" customHeight="1" x14ac:dyDescent="0.25">
      <c r="A138" s="9"/>
      <c r="B138" s="9"/>
      <c r="C138" s="17"/>
      <c r="D138" s="17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 ht="19.5" customHeight="1" x14ac:dyDescent="0.25">
      <c r="A139" s="9"/>
      <c r="B139" s="9"/>
      <c r="C139" s="17"/>
      <c r="D139" s="17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 ht="19.5" customHeight="1" x14ac:dyDescent="0.25">
      <c r="A140" s="9"/>
      <c r="B140" s="9"/>
      <c r="C140" s="17"/>
      <c r="D140" s="17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 ht="19.5" customHeight="1" x14ac:dyDescent="0.25">
      <c r="A141" s="9"/>
      <c r="B141" s="9"/>
      <c r="C141" s="17"/>
      <c r="D141" s="17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ht="19.5" customHeight="1" x14ac:dyDescent="0.25">
      <c r="A142" s="9"/>
      <c r="B142" s="9"/>
      <c r="C142" s="17"/>
      <c r="D142" s="17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19.5" customHeight="1" x14ac:dyDescent="0.25">
      <c r="A143" s="9"/>
      <c r="B143" s="9"/>
      <c r="C143" s="17"/>
      <c r="D143" s="17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ht="19.5" customHeight="1" x14ac:dyDescent="0.25">
      <c r="A144" s="9"/>
      <c r="B144" s="9"/>
      <c r="C144" s="17"/>
      <c r="D144" s="1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ht="19.5" customHeight="1" x14ac:dyDescent="0.25">
      <c r="A145" s="9"/>
      <c r="B145" s="9"/>
      <c r="C145" s="17"/>
      <c r="D145" s="17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 ht="19.5" customHeight="1" x14ac:dyDescent="0.25">
      <c r="A146" s="9"/>
      <c r="B146" s="9"/>
      <c r="C146" s="17"/>
      <c r="D146" s="17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 ht="19.5" customHeight="1" x14ac:dyDescent="0.25">
      <c r="A147" s="9"/>
      <c r="B147" s="9"/>
      <c r="C147" s="17"/>
      <c r="D147" s="17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ht="19.5" customHeight="1" x14ac:dyDescent="0.25">
      <c r="A148" s="9"/>
      <c r="B148" s="9"/>
      <c r="C148" s="17"/>
      <c r="D148" s="17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 ht="19.5" customHeight="1" x14ac:dyDescent="0.25">
      <c r="A149" s="9"/>
      <c r="B149" s="9"/>
      <c r="C149" s="17"/>
      <c r="D149" s="17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ht="19.5" customHeight="1" x14ac:dyDescent="0.25">
      <c r="A150" s="9"/>
      <c r="B150" s="9"/>
      <c r="C150" s="17"/>
      <c r="D150" s="17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 ht="19.5" customHeight="1" x14ac:dyDescent="0.25">
      <c r="A151" s="9"/>
      <c r="B151" s="9"/>
      <c r="C151" s="17"/>
      <c r="D151" s="17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 ht="19.5" customHeight="1" x14ac:dyDescent="0.25">
      <c r="A152" s="9"/>
      <c r="B152" s="9"/>
      <c r="C152" s="17"/>
      <c r="D152" s="17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 ht="19.5" customHeight="1" x14ac:dyDescent="0.25">
      <c r="A153" s="9"/>
      <c r="B153" s="9"/>
      <c r="C153" s="17"/>
      <c r="D153" s="17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 ht="19.5" customHeight="1" x14ac:dyDescent="0.25">
      <c r="A154" s="9"/>
      <c r="B154" s="9"/>
      <c r="C154" s="17"/>
      <c r="D154" s="17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 ht="19.5" customHeight="1" x14ac:dyDescent="0.25">
      <c r="A155" s="9"/>
      <c r="B155" s="9"/>
      <c r="C155" s="17"/>
      <c r="D155" s="17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ht="19.5" customHeight="1" x14ac:dyDescent="0.25">
      <c r="A156" s="9"/>
      <c r="B156" s="9"/>
      <c r="C156" s="17"/>
      <c r="D156" s="17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19.5" customHeight="1" x14ac:dyDescent="0.25">
      <c r="A157" s="9"/>
      <c r="B157" s="9"/>
      <c r="C157" s="17"/>
      <c r="D157" s="17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19.5" customHeight="1" x14ac:dyDescent="0.25">
      <c r="A158" s="9"/>
      <c r="B158" s="9"/>
      <c r="C158" s="17"/>
      <c r="D158" s="17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19.5" customHeight="1" x14ac:dyDescent="0.25">
      <c r="A159" s="9"/>
      <c r="B159" s="9"/>
      <c r="C159" s="17"/>
      <c r="D159" s="17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ht="19.5" customHeight="1" x14ac:dyDescent="0.25">
      <c r="A160" s="9"/>
      <c r="B160" s="9"/>
      <c r="C160" s="17"/>
      <c r="D160" s="17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ht="19.5" customHeight="1" x14ac:dyDescent="0.25">
      <c r="A161" s="9"/>
      <c r="B161" s="9"/>
      <c r="C161" s="17"/>
      <c r="D161" s="17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 ht="19.5" customHeight="1" x14ac:dyDescent="0.25">
      <c r="A162" s="9"/>
      <c r="B162" s="9"/>
      <c r="C162" s="17"/>
      <c r="D162" s="17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 ht="19.5" customHeight="1" x14ac:dyDescent="0.25">
      <c r="A163" s="9"/>
      <c r="B163" s="9"/>
      <c r="C163" s="17"/>
      <c r="D163" s="17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ht="19.5" customHeight="1" x14ac:dyDescent="0.25">
      <c r="A164" s="9"/>
      <c r="B164" s="9"/>
      <c r="C164" s="17"/>
      <c r="D164" s="17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 ht="19.5" customHeight="1" x14ac:dyDescent="0.25">
      <c r="A165" s="9"/>
      <c r="B165" s="9"/>
      <c r="C165" s="17"/>
      <c r="D165" s="17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 ht="19.5" customHeight="1" x14ac:dyDescent="0.25">
      <c r="A166" s="9"/>
      <c r="B166" s="9"/>
      <c r="C166" s="17"/>
      <c r="D166" s="17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 ht="19.5" customHeight="1" x14ac:dyDescent="0.25">
      <c r="A167" s="9"/>
      <c r="B167" s="9"/>
      <c r="C167" s="17"/>
      <c r="D167" s="17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19.5" customHeight="1" x14ac:dyDescent="0.25">
      <c r="A168" s="9"/>
      <c r="B168" s="9"/>
      <c r="C168" s="17"/>
      <c r="D168" s="17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 ht="19.5" customHeight="1" x14ac:dyDescent="0.25">
      <c r="A169" s="9"/>
      <c r="B169" s="9"/>
      <c r="C169" s="17"/>
      <c r="D169" s="17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 ht="19.5" customHeight="1" x14ac:dyDescent="0.25">
      <c r="A170" s="9"/>
      <c r="B170" s="9"/>
      <c r="C170" s="17"/>
      <c r="D170" s="17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 ht="19.5" customHeight="1" x14ac:dyDescent="0.25">
      <c r="A171" s="9"/>
      <c r="B171" s="9"/>
      <c r="C171" s="17"/>
      <c r="D171" s="17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19.5" customHeight="1" x14ac:dyDescent="0.25">
      <c r="A172" s="9"/>
      <c r="B172" s="9"/>
      <c r="C172" s="17"/>
      <c r="D172" s="17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ht="19.5" customHeight="1" x14ac:dyDescent="0.25">
      <c r="A173" s="9"/>
      <c r="B173" s="9"/>
      <c r="C173" s="17"/>
      <c r="D173" s="17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ht="19.5" customHeight="1" x14ac:dyDescent="0.25">
      <c r="A174" s="9"/>
      <c r="B174" s="9"/>
      <c r="C174" s="17"/>
      <c r="D174" s="17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ht="19.5" customHeight="1" x14ac:dyDescent="0.25">
      <c r="A175" s="9"/>
      <c r="B175" s="9"/>
      <c r="C175" s="17"/>
      <c r="D175" s="17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ht="19.5" customHeight="1" x14ac:dyDescent="0.25">
      <c r="A176" s="9"/>
      <c r="B176" s="9"/>
      <c r="C176" s="17"/>
      <c r="D176" s="17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 ht="19.5" customHeight="1" x14ac:dyDescent="0.25">
      <c r="A177" s="9"/>
      <c r="B177" s="9"/>
      <c r="C177" s="17"/>
      <c r="D177" s="17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ht="19.5" customHeight="1" x14ac:dyDescent="0.25">
      <c r="A178" s="9"/>
      <c r="B178" s="9"/>
      <c r="C178" s="17"/>
      <c r="D178" s="17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ht="19.5" customHeight="1" x14ac:dyDescent="0.25">
      <c r="A179" s="9"/>
      <c r="B179" s="9"/>
      <c r="C179" s="17"/>
      <c r="D179" s="17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19.5" customHeight="1" x14ac:dyDescent="0.25">
      <c r="A180" s="9"/>
      <c r="B180" s="9"/>
      <c r="C180" s="17"/>
      <c r="D180" s="17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 ht="19.5" customHeight="1" x14ac:dyDescent="0.25">
      <c r="A181" s="9"/>
      <c r="B181" s="9"/>
      <c r="C181" s="17"/>
      <c r="D181" s="17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ht="19.5" customHeight="1" x14ac:dyDescent="0.25">
      <c r="A182" s="9"/>
      <c r="B182" s="9"/>
      <c r="C182" s="17"/>
      <c r="D182" s="17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ht="19.5" customHeight="1" x14ac:dyDescent="0.25">
      <c r="A183" s="9"/>
      <c r="B183" s="9"/>
      <c r="C183" s="17"/>
      <c r="D183" s="17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 ht="19.5" customHeight="1" x14ac:dyDescent="0.25">
      <c r="A184" s="9"/>
      <c r="B184" s="9"/>
      <c r="C184" s="17"/>
      <c r="D184" s="17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ht="19.5" customHeight="1" x14ac:dyDescent="0.25">
      <c r="A185" s="9"/>
      <c r="B185" s="9"/>
      <c r="C185" s="17"/>
      <c r="D185" s="17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ht="19.5" customHeight="1" x14ac:dyDescent="0.25">
      <c r="A186" s="9"/>
      <c r="B186" s="9"/>
      <c r="C186" s="17"/>
      <c r="D186" s="17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 ht="19.5" customHeight="1" x14ac:dyDescent="0.25">
      <c r="A187" s="9"/>
      <c r="B187" s="9"/>
      <c r="C187" s="17"/>
      <c r="D187" s="17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ht="19.5" customHeight="1" x14ac:dyDescent="0.25">
      <c r="A188" s="9"/>
      <c r="B188" s="9"/>
      <c r="C188" s="17"/>
      <c r="D188" s="17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 ht="19.5" customHeight="1" x14ac:dyDescent="0.25">
      <c r="A189" s="9"/>
      <c r="B189" s="9"/>
      <c r="C189" s="17"/>
      <c r="D189" s="17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ht="19.5" customHeight="1" x14ac:dyDescent="0.25">
      <c r="A190" s="9"/>
      <c r="B190" s="9"/>
      <c r="C190" s="17"/>
      <c r="D190" s="17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19.5" customHeight="1" x14ac:dyDescent="0.25">
      <c r="A191" s="9"/>
      <c r="B191" s="9"/>
      <c r="C191" s="17"/>
      <c r="D191" s="17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ht="19.5" customHeight="1" x14ac:dyDescent="0.25">
      <c r="A192" s="9"/>
      <c r="B192" s="9"/>
      <c r="C192" s="17"/>
      <c r="D192" s="1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 ht="19.5" customHeight="1" x14ac:dyDescent="0.25">
      <c r="A193" s="9"/>
      <c r="B193" s="9"/>
      <c r="C193" s="17"/>
      <c r="D193" s="17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ht="19.5" customHeight="1" x14ac:dyDescent="0.25">
      <c r="A194" s="9"/>
      <c r="B194" s="9"/>
      <c r="C194" s="17"/>
      <c r="D194" s="17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ht="19.5" customHeight="1" x14ac:dyDescent="0.25">
      <c r="A195" s="9"/>
      <c r="B195" s="9"/>
      <c r="C195" s="17"/>
      <c r="D195" s="17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 ht="19.5" customHeight="1" x14ac:dyDescent="0.25">
      <c r="A196" s="9"/>
      <c r="B196" s="9"/>
      <c r="C196" s="17"/>
      <c r="D196" s="17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ht="19.5" customHeight="1" x14ac:dyDescent="0.25">
      <c r="A197" s="9"/>
      <c r="B197" s="9"/>
      <c r="C197" s="17"/>
      <c r="D197" s="17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19.5" customHeight="1" x14ac:dyDescent="0.25">
      <c r="A198" s="9"/>
      <c r="B198" s="9"/>
      <c r="C198" s="17"/>
      <c r="D198" s="17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ht="19.5" customHeight="1" x14ac:dyDescent="0.25">
      <c r="A199" s="9"/>
      <c r="B199" s="9"/>
      <c r="C199" s="17"/>
      <c r="D199" s="17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 ht="19.5" customHeight="1" x14ac:dyDescent="0.25">
      <c r="A200" s="9"/>
      <c r="B200" s="9"/>
      <c r="C200" s="17"/>
      <c r="D200" s="17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ht="19.5" customHeight="1" x14ac:dyDescent="0.25">
      <c r="A201" s="9"/>
      <c r="B201" s="9"/>
      <c r="C201" s="17"/>
      <c r="D201" s="17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 ht="19.5" customHeight="1" x14ac:dyDescent="0.25">
      <c r="A202" s="9"/>
      <c r="B202" s="9"/>
      <c r="C202" s="17"/>
      <c r="D202" s="17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 ht="19.5" customHeight="1" x14ac:dyDescent="0.25">
      <c r="A203" s="9"/>
      <c r="B203" s="9"/>
      <c r="C203" s="17"/>
      <c r="D203" s="17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ht="19.5" customHeight="1" x14ac:dyDescent="0.25">
      <c r="A204" s="9"/>
      <c r="B204" s="9"/>
      <c r="C204" s="17"/>
      <c r="D204" s="17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 ht="19.5" customHeight="1" x14ac:dyDescent="0.25">
      <c r="A205" s="9"/>
      <c r="B205" s="9"/>
      <c r="C205" s="17"/>
      <c r="D205" s="17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19.5" customHeight="1" x14ac:dyDescent="0.25">
      <c r="A206" s="9"/>
      <c r="B206" s="9"/>
      <c r="C206" s="17"/>
      <c r="D206" s="17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 ht="19.5" customHeight="1" x14ac:dyDescent="0.25">
      <c r="A207" s="9"/>
      <c r="B207" s="9"/>
      <c r="C207" s="17"/>
      <c r="D207" s="17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 ht="19.5" customHeight="1" x14ac:dyDescent="0.25">
      <c r="A208" s="9"/>
      <c r="B208" s="9"/>
      <c r="C208" s="17"/>
      <c r="D208" s="17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 ht="19.5" customHeight="1" x14ac:dyDescent="0.25">
      <c r="A209" s="9"/>
      <c r="B209" s="9"/>
      <c r="C209" s="17"/>
      <c r="D209" s="17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ht="19.5" customHeight="1" x14ac:dyDescent="0.25">
      <c r="A210" s="9"/>
      <c r="B210" s="9"/>
      <c r="C210" s="17"/>
      <c r="D210" s="17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ht="19.5" customHeight="1" x14ac:dyDescent="0.25">
      <c r="A211" s="9"/>
      <c r="B211" s="9"/>
      <c r="C211" s="17"/>
      <c r="D211" s="17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 ht="19.5" customHeight="1" x14ac:dyDescent="0.25">
      <c r="A212" s="9"/>
      <c r="B212" s="9"/>
      <c r="C212" s="17"/>
      <c r="D212" s="17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 ht="19.5" customHeight="1" x14ac:dyDescent="0.25">
      <c r="A213" s="9"/>
      <c r="B213" s="9"/>
      <c r="C213" s="17"/>
      <c r="D213" s="17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 ht="19.5" customHeight="1" x14ac:dyDescent="0.25">
      <c r="A214" s="9"/>
      <c r="B214" s="9"/>
      <c r="C214" s="17"/>
      <c r="D214" s="17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 ht="19.5" customHeight="1" x14ac:dyDescent="0.25">
      <c r="A215" s="9"/>
      <c r="B215" s="9"/>
      <c r="C215" s="17"/>
      <c r="D215" s="17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ht="19.5" customHeight="1" x14ac:dyDescent="0.25">
      <c r="A216" s="9"/>
      <c r="B216" s="9"/>
      <c r="C216" s="17"/>
      <c r="D216" s="17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ht="19.5" customHeight="1" x14ac:dyDescent="0.25">
      <c r="A217" s="9"/>
      <c r="B217" s="9"/>
      <c r="C217" s="17"/>
      <c r="D217" s="17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ht="19.5" customHeight="1" x14ac:dyDescent="0.25">
      <c r="A218" s="9"/>
      <c r="B218" s="9"/>
      <c r="C218" s="17"/>
      <c r="D218" s="1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 ht="19.5" customHeight="1" x14ac:dyDescent="0.25">
      <c r="A219" s="9"/>
      <c r="B219" s="9"/>
      <c r="C219" s="17"/>
      <c r="D219" s="17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ht="19.5" customHeight="1" x14ac:dyDescent="0.25">
      <c r="A220" s="9"/>
      <c r="B220" s="9"/>
      <c r="C220" s="17"/>
      <c r="D220" s="17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ht="19.5" customHeight="1" x14ac:dyDescent="0.25">
      <c r="A221" s="9"/>
      <c r="B221" s="9"/>
      <c r="C221" s="17"/>
      <c r="D221" s="17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ht="19.5" customHeight="1" x14ac:dyDescent="0.25">
      <c r="A222" s="9"/>
      <c r="B222" s="9"/>
      <c r="C222" s="17"/>
      <c r="D222" s="17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 ht="19.5" customHeight="1" x14ac:dyDescent="0.25">
      <c r="A223" s="9"/>
      <c r="B223" s="9"/>
      <c r="C223" s="17"/>
      <c r="D223" s="17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 ht="19.5" customHeight="1" x14ac:dyDescent="0.25">
      <c r="A224" s="9"/>
      <c r="B224" s="9"/>
      <c r="C224" s="17"/>
      <c r="D224" s="17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ht="19.5" customHeight="1" x14ac:dyDescent="0.25">
      <c r="A225" s="9"/>
      <c r="B225" s="9"/>
      <c r="C225" s="17"/>
      <c r="D225" s="17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 ht="19.5" customHeight="1" x14ac:dyDescent="0.25">
      <c r="A226" s="9"/>
      <c r="B226" s="9"/>
      <c r="C226" s="17"/>
      <c r="D226" s="17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ht="19.5" customHeight="1" x14ac:dyDescent="0.25">
      <c r="A227" s="9"/>
      <c r="B227" s="9"/>
      <c r="C227" s="17"/>
      <c r="D227" s="17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 ht="19.5" customHeight="1" x14ac:dyDescent="0.25">
      <c r="A228" s="9"/>
      <c r="B228" s="9"/>
      <c r="C228" s="17"/>
      <c r="D228" s="17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 ht="19.5" customHeight="1" x14ac:dyDescent="0.25">
      <c r="A229" s="9"/>
      <c r="B229" s="9"/>
      <c r="C229" s="17"/>
      <c r="D229" s="17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ht="19.5" customHeight="1" x14ac:dyDescent="0.25">
      <c r="A230" s="9"/>
      <c r="B230" s="9"/>
      <c r="C230" s="17"/>
      <c r="D230" s="17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 ht="19.5" customHeight="1" x14ac:dyDescent="0.25">
      <c r="A231" s="9"/>
      <c r="B231" s="9"/>
      <c r="C231" s="17"/>
      <c r="D231" s="17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 ht="19.5" customHeight="1" x14ac:dyDescent="0.25">
      <c r="A232" s="9"/>
      <c r="B232" s="9"/>
      <c r="C232" s="17"/>
      <c r="D232" s="17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 ht="19.5" customHeight="1" x14ac:dyDescent="0.25">
      <c r="A233" s="9"/>
      <c r="B233" s="9"/>
      <c r="C233" s="17"/>
      <c r="D233" s="17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 ht="19.5" customHeight="1" x14ac:dyDescent="0.25">
      <c r="A234" s="9"/>
      <c r="B234" s="9"/>
      <c r="C234" s="17"/>
      <c r="D234" s="17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 ht="19.5" customHeight="1" x14ac:dyDescent="0.25">
      <c r="A235" s="9"/>
      <c r="B235" s="9"/>
      <c r="C235" s="17"/>
      <c r="D235" s="17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ht="19.5" customHeight="1" x14ac:dyDescent="0.25">
      <c r="A236" s="9"/>
      <c r="B236" s="9"/>
      <c r="C236" s="17"/>
      <c r="D236" s="17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 ht="19.5" customHeight="1" x14ac:dyDescent="0.25">
      <c r="A237" s="9"/>
      <c r="B237" s="9"/>
      <c r="C237" s="17"/>
      <c r="D237" s="17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ht="19.5" customHeight="1" x14ac:dyDescent="0.25">
      <c r="A238" s="9"/>
      <c r="B238" s="9"/>
      <c r="C238" s="17"/>
      <c r="D238" s="17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 ht="19.5" customHeight="1" x14ac:dyDescent="0.25">
      <c r="A239" s="9"/>
      <c r="B239" s="9"/>
      <c r="C239" s="17"/>
      <c r="D239" s="17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ht="19.5" customHeight="1" x14ac:dyDescent="0.25">
      <c r="A240" s="9"/>
      <c r="B240" s="9"/>
      <c r="C240" s="17"/>
      <c r="D240" s="1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ht="19.5" customHeight="1" x14ac:dyDescent="0.25">
      <c r="A241" s="9"/>
      <c r="B241" s="9"/>
      <c r="C241" s="17"/>
      <c r="D241" s="17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 ht="19.5" customHeight="1" x14ac:dyDescent="0.25">
      <c r="A242" s="9"/>
      <c r="B242" s="9"/>
      <c r="C242" s="17"/>
      <c r="D242" s="17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 ht="19.5" customHeight="1" x14ac:dyDescent="0.25">
      <c r="A243" s="9"/>
      <c r="B243" s="9"/>
      <c r="C243" s="17"/>
      <c r="D243" s="17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 ht="19.5" customHeight="1" x14ac:dyDescent="0.25">
      <c r="A244" s="9"/>
      <c r="B244" s="9"/>
      <c r="C244" s="17"/>
      <c r="D244" s="17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ht="19.5" customHeight="1" x14ac:dyDescent="0.25">
      <c r="A245" s="9"/>
      <c r="B245" s="9"/>
      <c r="C245" s="17"/>
      <c r="D245" s="17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 ht="19.5" customHeight="1" x14ac:dyDescent="0.25">
      <c r="A246" s="9"/>
      <c r="B246" s="9"/>
      <c r="C246" s="17"/>
      <c r="D246" s="17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 ht="19.5" customHeight="1" x14ac:dyDescent="0.25">
      <c r="A247" s="9"/>
      <c r="B247" s="9"/>
      <c r="C247" s="17"/>
      <c r="D247" s="17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ht="19.5" customHeight="1" x14ac:dyDescent="0.25">
      <c r="A248" s="9"/>
      <c r="B248" s="9"/>
      <c r="C248" s="17"/>
      <c r="D248" s="17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ht="19.5" customHeight="1" x14ac:dyDescent="0.25">
      <c r="A249" s="9"/>
      <c r="B249" s="9"/>
      <c r="C249" s="17"/>
      <c r="D249" s="17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 ht="19.5" customHeight="1" x14ac:dyDescent="0.25">
      <c r="A250" s="9"/>
      <c r="B250" s="9"/>
      <c r="C250" s="17"/>
      <c r="D250" s="17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 ht="19.5" customHeight="1" x14ac:dyDescent="0.25">
      <c r="A251" s="9"/>
      <c r="B251" s="9"/>
      <c r="C251" s="17"/>
      <c r="D251" s="17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 ht="19.5" customHeight="1" x14ac:dyDescent="0.25">
      <c r="A252" s="9"/>
      <c r="B252" s="9"/>
      <c r="C252" s="17"/>
      <c r="D252" s="17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 ht="19.5" customHeight="1" x14ac:dyDescent="0.25">
      <c r="A253" s="9"/>
      <c r="B253" s="9"/>
      <c r="C253" s="17"/>
      <c r="D253" s="17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 ht="19.5" customHeight="1" x14ac:dyDescent="0.25">
      <c r="A254" s="9"/>
      <c r="B254" s="9"/>
      <c r="C254" s="17"/>
      <c r="D254" s="17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ht="19.5" customHeight="1" x14ac:dyDescent="0.25">
      <c r="A255" s="9"/>
      <c r="B255" s="9"/>
      <c r="C255" s="17"/>
      <c r="D255" s="17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ht="19.5" customHeight="1" x14ac:dyDescent="0.25">
      <c r="A256" s="9"/>
      <c r="B256" s="9"/>
      <c r="C256" s="17"/>
      <c r="D256" s="17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 ht="19.5" customHeight="1" x14ac:dyDescent="0.25">
      <c r="A257" s="9"/>
      <c r="B257" s="9"/>
      <c r="C257" s="17"/>
      <c r="D257" s="17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 ht="19.5" customHeight="1" x14ac:dyDescent="0.25">
      <c r="A258" s="9"/>
      <c r="B258" s="9"/>
      <c r="C258" s="17"/>
      <c r="D258" s="17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ht="19.5" customHeight="1" x14ac:dyDescent="0.25">
      <c r="A259" s="9"/>
      <c r="B259" s="9"/>
      <c r="C259" s="17"/>
      <c r="D259" s="17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ht="19.5" customHeight="1" x14ac:dyDescent="0.25">
      <c r="A260" s="9"/>
      <c r="B260" s="9"/>
      <c r="C260" s="17"/>
      <c r="D260" s="17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 ht="19.5" customHeight="1" x14ac:dyDescent="0.25">
      <c r="A261" s="9"/>
      <c r="B261" s="9"/>
      <c r="C261" s="17"/>
      <c r="D261" s="17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 ht="19.5" customHeight="1" x14ac:dyDescent="0.25">
      <c r="A262" s="9"/>
      <c r="B262" s="9"/>
      <c r="C262" s="17"/>
      <c r="D262" s="17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 ht="19.5" customHeight="1" x14ac:dyDescent="0.25">
      <c r="A263" s="9"/>
      <c r="B263" s="9"/>
      <c r="C263" s="17"/>
      <c r="D263" s="17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ht="19.5" customHeight="1" x14ac:dyDescent="0.25">
      <c r="A264" s="9"/>
      <c r="B264" s="9"/>
      <c r="C264" s="17"/>
      <c r="D264" s="17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ht="19.5" customHeight="1" x14ac:dyDescent="0.25">
      <c r="A265" s="9"/>
      <c r="B265" s="9"/>
      <c r="C265" s="17"/>
      <c r="D265" s="17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 ht="19.5" customHeight="1" x14ac:dyDescent="0.25">
      <c r="A266" s="9"/>
      <c r="B266" s="9"/>
      <c r="C266" s="17"/>
      <c r="D266" s="17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ht="19.5" customHeight="1" x14ac:dyDescent="0.25">
      <c r="A267" s="9"/>
      <c r="B267" s="9"/>
      <c r="C267" s="17"/>
      <c r="D267" s="17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 ht="19.5" customHeight="1" x14ac:dyDescent="0.25">
      <c r="A268" s="9"/>
      <c r="B268" s="9"/>
      <c r="C268" s="17"/>
      <c r="D268" s="17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ht="19.5" customHeight="1" x14ac:dyDescent="0.25">
      <c r="A269" s="9"/>
      <c r="B269" s="9"/>
      <c r="C269" s="17"/>
      <c r="D269" s="17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 ht="19.5" customHeight="1" x14ac:dyDescent="0.25">
      <c r="A270" s="9"/>
      <c r="B270" s="9"/>
      <c r="C270" s="17"/>
      <c r="D270" s="17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ht="19.5" customHeight="1" x14ac:dyDescent="0.25">
      <c r="A271" s="9"/>
      <c r="B271" s="9"/>
      <c r="C271" s="17"/>
      <c r="D271" s="17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 ht="19.5" customHeight="1" x14ac:dyDescent="0.25">
      <c r="A272" s="9"/>
      <c r="B272" s="9"/>
      <c r="C272" s="17"/>
      <c r="D272" s="17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 ht="19.5" customHeight="1" x14ac:dyDescent="0.25">
      <c r="A273" s="9"/>
      <c r="B273" s="9"/>
      <c r="C273" s="17"/>
      <c r="D273" s="17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 ht="19.5" customHeight="1" x14ac:dyDescent="0.25">
      <c r="A274" s="9"/>
      <c r="B274" s="9"/>
      <c r="C274" s="17"/>
      <c r="D274" s="17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 ht="19.5" customHeight="1" x14ac:dyDescent="0.25">
      <c r="A275" s="9"/>
      <c r="B275" s="9"/>
      <c r="C275" s="17"/>
      <c r="D275" s="17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ht="19.5" customHeight="1" x14ac:dyDescent="0.25">
      <c r="A276" s="9"/>
      <c r="B276" s="9"/>
      <c r="C276" s="17"/>
      <c r="D276" s="17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 ht="19.5" customHeight="1" x14ac:dyDescent="0.25">
      <c r="A277" s="9"/>
      <c r="B277" s="9"/>
      <c r="C277" s="17"/>
      <c r="D277" s="17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ht="19.5" customHeight="1" x14ac:dyDescent="0.25">
      <c r="A278" s="9"/>
      <c r="B278" s="9"/>
      <c r="C278" s="17"/>
      <c r="D278" s="17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 ht="19.5" customHeight="1" x14ac:dyDescent="0.25">
      <c r="A279" s="9"/>
      <c r="B279" s="9"/>
      <c r="C279" s="17"/>
      <c r="D279" s="17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ht="19.5" customHeight="1" x14ac:dyDescent="0.25">
      <c r="A280" s="9"/>
      <c r="B280" s="9"/>
      <c r="C280" s="17"/>
      <c r="D280" s="17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ht="19.5" customHeight="1" x14ac:dyDescent="0.25">
      <c r="A281" s="9"/>
      <c r="B281" s="9"/>
      <c r="C281" s="17"/>
      <c r="D281" s="17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ht="19.5" customHeight="1" x14ac:dyDescent="0.25">
      <c r="A282" s="9"/>
      <c r="B282" s="9"/>
      <c r="C282" s="17"/>
      <c r="D282" s="17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 ht="19.5" customHeight="1" x14ac:dyDescent="0.25">
      <c r="A283" s="9"/>
      <c r="B283" s="9"/>
      <c r="C283" s="17"/>
      <c r="D283" s="17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 ht="19.5" customHeight="1" x14ac:dyDescent="0.25">
      <c r="A284" s="9"/>
      <c r="B284" s="9"/>
      <c r="C284" s="17"/>
      <c r="D284" s="17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ht="19.5" customHeight="1" x14ac:dyDescent="0.25">
      <c r="A285" s="9"/>
      <c r="B285" s="9"/>
      <c r="C285" s="17"/>
      <c r="D285" s="17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ht="19.5" customHeight="1" x14ac:dyDescent="0.25">
      <c r="A286" s="9"/>
      <c r="B286" s="9"/>
      <c r="C286" s="17"/>
      <c r="D286" s="17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 ht="19.5" customHeight="1" x14ac:dyDescent="0.25">
      <c r="A287" s="9"/>
      <c r="B287" s="9"/>
      <c r="C287" s="17"/>
      <c r="D287" s="17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ht="19.5" customHeight="1" x14ac:dyDescent="0.25">
      <c r="A288" s="9"/>
      <c r="B288" s="9"/>
      <c r="C288" s="17"/>
      <c r="D288" s="1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 ht="19.5" customHeight="1" x14ac:dyDescent="0.25">
      <c r="A289" s="9"/>
      <c r="B289" s="9"/>
      <c r="C289" s="17"/>
      <c r="D289" s="17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ht="19.5" customHeight="1" x14ac:dyDescent="0.25">
      <c r="A290" s="9"/>
      <c r="B290" s="9"/>
      <c r="C290" s="17"/>
      <c r="D290" s="17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 ht="19.5" customHeight="1" x14ac:dyDescent="0.25">
      <c r="A291" s="9"/>
      <c r="B291" s="9"/>
      <c r="C291" s="17"/>
      <c r="D291" s="17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 ht="19.5" customHeight="1" x14ac:dyDescent="0.25">
      <c r="A292" s="9"/>
      <c r="B292" s="9"/>
      <c r="C292" s="17"/>
      <c r="D292" s="17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ht="19.5" customHeight="1" x14ac:dyDescent="0.25">
      <c r="A293" s="9"/>
      <c r="B293" s="9"/>
      <c r="C293" s="17"/>
      <c r="D293" s="17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ht="19.5" customHeight="1" x14ac:dyDescent="0.25">
      <c r="A294" s="9"/>
      <c r="B294" s="9"/>
      <c r="C294" s="17"/>
      <c r="D294" s="17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 ht="19.5" customHeight="1" x14ac:dyDescent="0.25">
      <c r="A295" s="9"/>
      <c r="B295" s="9"/>
      <c r="C295" s="17"/>
      <c r="D295" s="17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ht="19.5" customHeight="1" x14ac:dyDescent="0.25">
      <c r="A296" s="9"/>
      <c r="B296" s="9"/>
      <c r="C296" s="17"/>
      <c r="D296" s="17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 ht="19.5" customHeight="1" x14ac:dyDescent="0.25">
      <c r="A297" s="9"/>
      <c r="B297" s="9"/>
      <c r="C297" s="17"/>
      <c r="D297" s="17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 ht="19.5" customHeight="1" x14ac:dyDescent="0.25">
      <c r="A298" s="9"/>
      <c r="B298" s="9"/>
      <c r="C298" s="17"/>
      <c r="D298" s="17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 ht="19.5" customHeight="1" x14ac:dyDescent="0.25">
      <c r="A299" s="9"/>
      <c r="B299" s="9"/>
      <c r="C299" s="17"/>
      <c r="D299" s="17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ht="19.5" customHeight="1" x14ac:dyDescent="0.25">
      <c r="A300" s="9"/>
      <c r="B300" s="9"/>
      <c r="C300" s="17"/>
      <c r="D300" s="17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ht="19.5" customHeight="1" x14ac:dyDescent="0.25">
      <c r="A301" s="9"/>
      <c r="B301" s="9"/>
      <c r="C301" s="17"/>
      <c r="D301" s="17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 ht="19.5" customHeight="1" x14ac:dyDescent="0.25">
      <c r="A302" s="9"/>
      <c r="B302" s="9"/>
      <c r="C302" s="17"/>
      <c r="D302" s="17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ht="19.5" customHeight="1" x14ac:dyDescent="0.25">
      <c r="A303" s="9"/>
      <c r="B303" s="9"/>
      <c r="C303" s="17"/>
      <c r="D303" s="17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ht="19.5" customHeight="1" x14ac:dyDescent="0.25">
      <c r="A304" s="9"/>
      <c r="B304" s="9"/>
      <c r="C304" s="17"/>
      <c r="D304" s="17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 ht="19.5" customHeight="1" x14ac:dyDescent="0.25">
      <c r="A305" s="9"/>
      <c r="B305" s="9"/>
      <c r="C305" s="17"/>
      <c r="D305" s="17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ht="19.5" customHeight="1" x14ac:dyDescent="0.25">
      <c r="A306" s="9"/>
      <c r="B306" s="9"/>
      <c r="C306" s="17"/>
      <c r="D306" s="17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ht="19.5" customHeight="1" x14ac:dyDescent="0.25">
      <c r="A307" s="9"/>
      <c r="B307" s="9"/>
      <c r="C307" s="17"/>
      <c r="D307" s="17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 ht="19.5" customHeight="1" x14ac:dyDescent="0.25">
      <c r="A308" s="9"/>
      <c r="B308" s="9"/>
      <c r="C308" s="17"/>
      <c r="D308" s="17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 ht="19.5" customHeight="1" x14ac:dyDescent="0.25">
      <c r="A309" s="9"/>
      <c r="B309" s="9"/>
      <c r="C309" s="17"/>
      <c r="D309" s="17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 ht="19.5" customHeight="1" x14ac:dyDescent="0.25">
      <c r="A310" s="9"/>
      <c r="B310" s="9"/>
      <c r="C310" s="17"/>
      <c r="D310" s="17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ht="19.5" customHeight="1" x14ac:dyDescent="0.25">
      <c r="A311" s="9"/>
      <c r="B311" s="9"/>
      <c r="C311" s="17"/>
      <c r="D311" s="17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 ht="19.5" customHeight="1" x14ac:dyDescent="0.25">
      <c r="A312" s="9"/>
      <c r="B312" s="9"/>
      <c r="C312" s="17"/>
      <c r="D312" s="17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ht="19.5" customHeight="1" x14ac:dyDescent="0.25">
      <c r="A313" s="9"/>
      <c r="B313" s="9"/>
      <c r="C313" s="17"/>
      <c r="D313" s="17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 ht="19.5" customHeight="1" x14ac:dyDescent="0.25">
      <c r="A314" s="9"/>
      <c r="B314" s="9"/>
      <c r="C314" s="17"/>
      <c r="D314" s="17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 ht="19.5" customHeight="1" x14ac:dyDescent="0.25">
      <c r="A315" s="9"/>
      <c r="B315" s="9"/>
      <c r="C315" s="17"/>
      <c r="D315" s="17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 ht="19.5" customHeight="1" x14ac:dyDescent="0.25">
      <c r="A316" s="9"/>
      <c r="B316" s="9"/>
      <c r="C316" s="17"/>
      <c r="D316" s="17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ht="19.5" customHeight="1" x14ac:dyDescent="0.25">
      <c r="A317" s="9"/>
      <c r="B317" s="9"/>
      <c r="C317" s="17"/>
      <c r="D317" s="17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ht="19.5" customHeight="1" x14ac:dyDescent="0.25">
      <c r="A318" s="9"/>
      <c r="B318" s="9"/>
      <c r="C318" s="17"/>
      <c r="D318" s="17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 ht="19.5" customHeight="1" x14ac:dyDescent="0.25">
      <c r="A319" s="9"/>
      <c r="B319" s="9"/>
      <c r="C319" s="17"/>
      <c r="D319" s="17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ht="19.5" customHeight="1" x14ac:dyDescent="0.25">
      <c r="A320" s="9"/>
      <c r="B320" s="9"/>
      <c r="C320" s="17"/>
      <c r="D320" s="17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ht="19.5" customHeight="1" x14ac:dyDescent="0.25">
      <c r="A321" s="9"/>
      <c r="B321" s="9"/>
      <c r="C321" s="17"/>
      <c r="D321" s="17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 ht="19.5" customHeight="1" x14ac:dyDescent="0.25">
      <c r="A322" s="9"/>
      <c r="B322" s="9"/>
      <c r="C322" s="17"/>
      <c r="D322" s="17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 ht="19.5" customHeight="1" x14ac:dyDescent="0.25">
      <c r="A323" s="9"/>
      <c r="B323" s="9"/>
      <c r="C323" s="17"/>
      <c r="D323" s="17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 ht="19.5" customHeight="1" x14ac:dyDescent="0.25">
      <c r="A324" s="9"/>
      <c r="B324" s="9"/>
      <c r="C324" s="17"/>
      <c r="D324" s="17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ht="19.5" customHeight="1" x14ac:dyDescent="0.25">
      <c r="A325" s="9"/>
      <c r="B325" s="9"/>
      <c r="C325" s="17"/>
      <c r="D325" s="17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ht="19.5" customHeight="1" x14ac:dyDescent="0.25">
      <c r="A326" s="9"/>
      <c r="B326" s="9"/>
      <c r="C326" s="17"/>
      <c r="D326" s="17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 ht="19.5" customHeight="1" x14ac:dyDescent="0.25">
      <c r="A327" s="9"/>
      <c r="B327" s="9"/>
      <c r="C327" s="17"/>
      <c r="D327" s="17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ht="19.5" customHeight="1" x14ac:dyDescent="0.25">
      <c r="A328" s="9"/>
      <c r="B328" s="9"/>
      <c r="C328" s="17"/>
      <c r="D328" s="17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 ht="19.5" customHeight="1" x14ac:dyDescent="0.25">
      <c r="A329" s="9"/>
      <c r="B329" s="9"/>
      <c r="C329" s="17"/>
      <c r="D329" s="17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7" ht="19.5" customHeight="1" x14ac:dyDescent="0.25">
      <c r="A330" s="9"/>
      <c r="B330" s="9"/>
      <c r="C330" s="17"/>
      <c r="D330" s="17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7" ht="19.5" customHeight="1" x14ac:dyDescent="0.25">
      <c r="A331" s="9"/>
      <c r="B331" s="9"/>
      <c r="C331" s="17"/>
      <c r="D331" s="17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7" ht="19.5" customHeight="1" x14ac:dyDescent="0.25">
      <c r="A332" s="9"/>
      <c r="B332" s="9"/>
      <c r="C332" s="17"/>
      <c r="D332" s="17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7" ht="19.5" customHeight="1" x14ac:dyDescent="0.25">
      <c r="A333" s="9"/>
      <c r="B333" s="9"/>
      <c r="C333" s="17"/>
      <c r="D333" s="17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ht="19.5" customHeight="1" x14ac:dyDescent="0.25">
      <c r="A334" s="9"/>
      <c r="B334" s="9"/>
      <c r="C334" s="17"/>
      <c r="D334" s="17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7" ht="19.5" customHeight="1" x14ac:dyDescent="0.25">
      <c r="A335" s="9"/>
      <c r="B335" s="9"/>
      <c r="C335" s="17"/>
      <c r="D335" s="17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7" ht="19.5" customHeight="1" x14ac:dyDescent="0.25">
      <c r="A336" s="9"/>
      <c r="B336" s="9"/>
      <c r="C336" s="17"/>
      <c r="D336" s="17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7" ht="19.5" customHeight="1" x14ac:dyDescent="0.25">
      <c r="A337" s="9"/>
      <c r="B337" s="9"/>
      <c r="C337" s="17"/>
      <c r="D337" s="1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ht="19.5" customHeight="1" x14ac:dyDescent="0.25">
      <c r="A338" s="9"/>
      <c r="B338" s="9"/>
      <c r="C338" s="17"/>
      <c r="D338" s="17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7" ht="19.5" customHeight="1" x14ac:dyDescent="0.25">
      <c r="A339" s="9"/>
      <c r="B339" s="9"/>
      <c r="C339" s="17"/>
      <c r="D339" s="1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7" ht="19.5" customHeight="1" x14ac:dyDescent="0.25">
      <c r="A340" s="9"/>
      <c r="B340" s="9"/>
      <c r="C340" s="17"/>
      <c r="D340" s="17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7" ht="19.5" customHeight="1" x14ac:dyDescent="0.25">
      <c r="A341" s="9"/>
      <c r="B341" s="9"/>
      <c r="C341" s="17"/>
      <c r="D341" s="17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7" ht="19.5" customHeight="1" x14ac:dyDescent="0.25">
      <c r="A342" s="9"/>
      <c r="B342" s="9"/>
      <c r="C342" s="17"/>
      <c r="D342" s="17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7" ht="19.5" customHeight="1" x14ac:dyDescent="0.25">
      <c r="A343" s="9"/>
      <c r="B343" s="9"/>
      <c r="C343" s="17"/>
      <c r="D343" s="17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ht="19.5" customHeight="1" x14ac:dyDescent="0.25">
      <c r="A344" s="9"/>
      <c r="B344" s="9"/>
      <c r="C344" s="17"/>
      <c r="D344" s="17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7" ht="19.5" customHeight="1" x14ac:dyDescent="0.25">
      <c r="A345" s="9"/>
      <c r="B345" s="9"/>
      <c r="C345" s="17"/>
      <c r="D345" s="17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ht="19.5" customHeight="1" x14ac:dyDescent="0.25">
      <c r="A346" s="9"/>
      <c r="B346" s="9"/>
      <c r="C346" s="17"/>
      <c r="D346" s="17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7" ht="19.5" customHeight="1" x14ac:dyDescent="0.25">
      <c r="A347" s="9"/>
      <c r="B347" s="9"/>
      <c r="C347" s="17"/>
      <c r="D347" s="17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ht="19.5" customHeight="1" x14ac:dyDescent="0.25">
      <c r="A348" s="9"/>
      <c r="B348" s="9"/>
      <c r="C348" s="17"/>
      <c r="D348" s="17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7" ht="19.5" customHeight="1" x14ac:dyDescent="0.25">
      <c r="A349" s="9"/>
      <c r="B349" s="9"/>
      <c r="C349" s="17"/>
      <c r="D349" s="17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ht="19.5" customHeight="1" x14ac:dyDescent="0.25">
      <c r="A350" s="9"/>
      <c r="B350" s="9"/>
      <c r="C350" s="17"/>
      <c r="D350" s="17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ht="19.5" customHeight="1" x14ac:dyDescent="0.25">
      <c r="A351" s="9"/>
      <c r="B351" s="9"/>
      <c r="C351" s="17"/>
      <c r="D351" s="17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7" ht="19.5" customHeight="1" x14ac:dyDescent="0.25">
      <c r="A352" s="9"/>
      <c r="B352" s="9"/>
      <c r="C352" s="17"/>
      <c r="D352" s="17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ht="19.5" customHeight="1" x14ac:dyDescent="0.25">
      <c r="A353" s="9"/>
      <c r="B353" s="9"/>
      <c r="C353" s="17"/>
      <c r="D353" s="17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ht="19.5" customHeight="1" x14ac:dyDescent="0.25">
      <c r="A354" s="9"/>
      <c r="B354" s="9"/>
      <c r="C354" s="17"/>
      <c r="D354" s="17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7" ht="19.5" customHeight="1" x14ac:dyDescent="0.25">
      <c r="A355" s="9"/>
      <c r="B355" s="9"/>
      <c r="C355" s="17"/>
      <c r="D355" s="17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7" ht="19.5" customHeight="1" x14ac:dyDescent="0.25">
      <c r="A356" s="9"/>
      <c r="B356" s="9"/>
      <c r="C356" s="17"/>
      <c r="D356" s="17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7" ht="19.5" customHeight="1" x14ac:dyDescent="0.25">
      <c r="A357" s="9"/>
      <c r="B357" s="9"/>
      <c r="C357" s="17"/>
      <c r="D357" s="17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7" ht="19.5" customHeight="1" x14ac:dyDescent="0.25">
      <c r="A358" s="9"/>
      <c r="B358" s="9"/>
      <c r="C358" s="17"/>
      <c r="D358" s="17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ht="19.5" customHeight="1" x14ac:dyDescent="0.25">
      <c r="A359" s="9"/>
      <c r="B359" s="9"/>
      <c r="C359" s="17"/>
      <c r="D359" s="17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7" ht="19.5" customHeight="1" x14ac:dyDescent="0.25">
      <c r="A360" s="9"/>
      <c r="B360" s="9"/>
      <c r="C360" s="17"/>
      <c r="D360" s="17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ht="19.5" customHeight="1" x14ac:dyDescent="0.25">
      <c r="A361" s="9"/>
      <c r="B361" s="9"/>
      <c r="C361" s="17"/>
      <c r="D361" s="17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7" ht="19.5" customHeight="1" x14ac:dyDescent="0.25">
      <c r="A362" s="9"/>
      <c r="B362" s="9"/>
      <c r="C362" s="17"/>
      <c r="D362" s="17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7" ht="19.5" customHeight="1" x14ac:dyDescent="0.25">
      <c r="A363" s="9"/>
      <c r="B363" s="9"/>
      <c r="C363" s="17"/>
      <c r="D363" s="17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7" ht="19.5" customHeight="1" x14ac:dyDescent="0.25">
      <c r="A364" s="9"/>
      <c r="B364" s="9"/>
      <c r="C364" s="17"/>
      <c r="D364" s="17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ht="19.5" customHeight="1" x14ac:dyDescent="0.25">
      <c r="A365" s="9"/>
      <c r="B365" s="9"/>
      <c r="C365" s="17"/>
      <c r="D365" s="17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7" ht="19.5" customHeight="1" x14ac:dyDescent="0.25">
      <c r="A366" s="9"/>
      <c r="B366" s="9"/>
      <c r="C366" s="17"/>
      <c r="D366" s="17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ht="19.5" customHeight="1" x14ac:dyDescent="0.25">
      <c r="A367" s="9"/>
      <c r="B367" s="9"/>
      <c r="C367" s="17"/>
      <c r="D367" s="17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7" ht="19.5" customHeight="1" x14ac:dyDescent="0.25">
      <c r="A368" s="9"/>
      <c r="B368" s="9"/>
      <c r="C368" s="17"/>
      <c r="D368" s="17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ht="19.5" customHeight="1" x14ac:dyDescent="0.25">
      <c r="A369" s="9"/>
      <c r="B369" s="9"/>
      <c r="C369" s="17"/>
      <c r="D369" s="17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7" ht="19.5" customHeight="1" x14ac:dyDescent="0.25">
      <c r="A370" s="9"/>
      <c r="B370" s="9"/>
      <c r="C370" s="17"/>
      <c r="D370" s="17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7" ht="19.5" customHeight="1" x14ac:dyDescent="0.25">
      <c r="A371" s="9"/>
      <c r="B371" s="9"/>
      <c r="C371" s="17"/>
      <c r="D371" s="17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7" ht="19.5" customHeight="1" x14ac:dyDescent="0.25">
      <c r="A372" s="9"/>
      <c r="B372" s="9"/>
      <c r="C372" s="17"/>
      <c r="D372" s="17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ht="19.5" customHeight="1" x14ac:dyDescent="0.25">
      <c r="A373" s="9"/>
      <c r="B373" s="9"/>
      <c r="C373" s="17"/>
      <c r="D373" s="17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7" ht="19.5" customHeight="1" x14ac:dyDescent="0.25">
      <c r="A374" s="9"/>
      <c r="B374" s="9"/>
      <c r="C374" s="17"/>
      <c r="D374" s="17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ht="19.5" customHeight="1" x14ac:dyDescent="0.25">
      <c r="A375" s="9"/>
      <c r="B375" s="9"/>
      <c r="C375" s="17"/>
      <c r="D375" s="17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7" ht="19.5" customHeight="1" x14ac:dyDescent="0.25">
      <c r="A376" s="9"/>
      <c r="B376" s="9"/>
      <c r="C376" s="17"/>
      <c r="D376" s="17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ht="19.5" customHeight="1" x14ac:dyDescent="0.25">
      <c r="A377" s="9"/>
      <c r="B377" s="9"/>
      <c r="C377" s="17"/>
      <c r="D377" s="17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ht="19.5" customHeight="1" x14ac:dyDescent="0.25">
      <c r="A378" s="9"/>
      <c r="B378" s="9"/>
      <c r="C378" s="17"/>
      <c r="D378" s="17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7" ht="19.5" customHeight="1" x14ac:dyDescent="0.25">
      <c r="A379" s="9"/>
      <c r="B379" s="9"/>
      <c r="C379" s="17"/>
      <c r="D379" s="17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7" ht="19.5" customHeight="1" x14ac:dyDescent="0.25">
      <c r="A380" s="9"/>
      <c r="B380" s="9"/>
      <c r="C380" s="17"/>
      <c r="D380" s="17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7" ht="19.5" customHeight="1" x14ac:dyDescent="0.25">
      <c r="A381" s="9"/>
      <c r="B381" s="9"/>
      <c r="C381" s="17"/>
      <c r="D381" s="17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7" ht="19.5" customHeight="1" x14ac:dyDescent="0.25">
      <c r="A382" s="9"/>
      <c r="B382" s="9"/>
      <c r="C382" s="17"/>
      <c r="D382" s="17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7" ht="19.5" customHeight="1" x14ac:dyDescent="0.25">
      <c r="A383" s="9"/>
      <c r="B383" s="9"/>
      <c r="C383" s="17"/>
      <c r="D383" s="17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ht="19.5" customHeight="1" x14ac:dyDescent="0.25">
      <c r="A384" s="9"/>
      <c r="B384" s="9"/>
      <c r="C384" s="17"/>
      <c r="D384" s="17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7" ht="19.5" customHeight="1" x14ac:dyDescent="0.25">
      <c r="A385" s="9"/>
      <c r="B385" s="9"/>
      <c r="C385" s="17"/>
      <c r="D385" s="17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7" ht="19.5" customHeight="1" x14ac:dyDescent="0.25">
      <c r="A386" s="9"/>
      <c r="B386" s="9"/>
      <c r="C386" s="17"/>
      <c r="D386" s="1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7" ht="19.5" customHeight="1" x14ac:dyDescent="0.25">
      <c r="A387" s="9"/>
      <c r="B387" s="9"/>
      <c r="C387" s="17"/>
      <c r="D387" s="17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7" ht="19.5" customHeight="1" x14ac:dyDescent="0.25">
      <c r="A388" s="9"/>
      <c r="B388" s="9"/>
      <c r="C388" s="17"/>
      <c r="D388" s="17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ht="19.5" customHeight="1" x14ac:dyDescent="0.25">
      <c r="A389" s="9"/>
      <c r="B389" s="9"/>
      <c r="C389" s="17"/>
      <c r="D389" s="17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ht="19.5" customHeight="1" x14ac:dyDescent="0.25">
      <c r="A390" s="9"/>
      <c r="B390" s="9"/>
      <c r="C390" s="17"/>
      <c r="D390" s="17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7" ht="19.5" customHeight="1" x14ac:dyDescent="0.25">
      <c r="A391" s="9"/>
      <c r="B391" s="9"/>
      <c r="C391" s="17"/>
      <c r="D391" s="17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7" ht="19.5" customHeight="1" x14ac:dyDescent="0.25">
      <c r="A392" s="9"/>
      <c r="B392" s="9"/>
      <c r="C392" s="17"/>
      <c r="D392" s="17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ht="19.5" customHeight="1" x14ac:dyDescent="0.25">
      <c r="A393" s="9"/>
      <c r="B393" s="9"/>
      <c r="C393" s="17"/>
      <c r="D393" s="17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7" ht="19.5" customHeight="1" x14ac:dyDescent="0.25">
      <c r="A394" s="9"/>
      <c r="B394" s="9"/>
      <c r="C394" s="17"/>
      <c r="D394" s="17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7" ht="19.5" customHeight="1" x14ac:dyDescent="0.25">
      <c r="A395" s="9"/>
      <c r="B395" s="9"/>
      <c r="C395" s="17"/>
      <c r="D395" s="17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7" ht="19.5" customHeight="1" x14ac:dyDescent="0.25">
      <c r="A396" s="9"/>
      <c r="B396" s="9"/>
      <c r="C396" s="17"/>
      <c r="D396" s="17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7" ht="19.5" customHeight="1" x14ac:dyDescent="0.25">
      <c r="A397" s="9"/>
      <c r="B397" s="9"/>
      <c r="C397" s="17"/>
      <c r="D397" s="17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7" ht="19.5" customHeight="1" x14ac:dyDescent="0.25">
      <c r="A398" s="9"/>
      <c r="B398" s="9"/>
      <c r="C398" s="17"/>
      <c r="D398" s="17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ht="19.5" customHeight="1" x14ac:dyDescent="0.25">
      <c r="A399" s="9"/>
      <c r="B399" s="9"/>
      <c r="C399" s="17"/>
      <c r="D399" s="17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7" ht="19.5" customHeight="1" x14ac:dyDescent="0.25">
      <c r="A400" s="9"/>
      <c r="B400" s="9"/>
      <c r="C400" s="17"/>
      <c r="D400" s="17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7" ht="19.5" customHeight="1" x14ac:dyDescent="0.25">
      <c r="A401" s="9"/>
      <c r="B401" s="9"/>
      <c r="C401" s="17"/>
      <c r="D401" s="17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7" ht="19.5" customHeight="1" x14ac:dyDescent="0.25">
      <c r="A402" s="9"/>
      <c r="B402" s="9"/>
      <c r="C402" s="17"/>
      <c r="D402" s="17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ht="19.5" customHeight="1" x14ac:dyDescent="0.25">
      <c r="A403" s="9"/>
      <c r="B403" s="9"/>
      <c r="C403" s="17"/>
      <c r="D403" s="17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7" ht="19.5" customHeight="1" x14ac:dyDescent="0.25">
      <c r="A404" s="9"/>
      <c r="B404" s="9"/>
      <c r="C404" s="17"/>
      <c r="D404" s="17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ht="19.5" customHeight="1" x14ac:dyDescent="0.25">
      <c r="A405" s="9"/>
      <c r="B405" s="9"/>
      <c r="C405" s="17"/>
      <c r="D405" s="17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7" ht="19.5" customHeight="1" x14ac:dyDescent="0.25">
      <c r="A406" s="9"/>
      <c r="B406" s="9"/>
      <c r="C406" s="17"/>
      <c r="D406" s="17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ht="19.5" customHeight="1" x14ac:dyDescent="0.25">
      <c r="A407" s="9"/>
      <c r="B407" s="9"/>
      <c r="C407" s="17"/>
      <c r="D407" s="17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7" ht="19.5" customHeight="1" x14ac:dyDescent="0.25">
      <c r="A408" s="9"/>
      <c r="B408" s="9"/>
      <c r="C408" s="17"/>
      <c r="D408" s="17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ht="19.5" customHeight="1" x14ac:dyDescent="0.25">
      <c r="A409" s="9"/>
      <c r="B409" s="9"/>
      <c r="C409" s="17"/>
      <c r="D409" s="17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7" ht="19.5" customHeight="1" x14ac:dyDescent="0.25">
      <c r="A410" s="9"/>
      <c r="B410" s="9"/>
      <c r="C410" s="17"/>
      <c r="D410" s="17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7" ht="19.5" customHeight="1" x14ac:dyDescent="0.25">
      <c r="A411" s="9"/>
      <c r="B411" s="9"/>
      <c r="C411" s="17"/>
      <c r="D411" s="17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7" ht="19.5" customHeight="1" x14ac:dyDescent="0.25">
      <c r="A412" s="9"/>
      <c r="B412" s="9"/>
      <c r="C412" s="17"/>
      <c r="D412" s="17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ht="19.5" customHeight="1" x14ac:dyDescent="0.25">
      <c r="A413" s="9"/>
      <c r="B413" s="9"/>
      <c r="C413" s="17"/>
      <c r="D413" s="17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ht="19.5" customHeight="1" x14ac:dyDescent="0.25">
      <c r="A414" s="9"/>
      <c r="B414" s="9"/>
      <c r="C414" s="17"/>
      <c r="D414" s="17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ht="19.5" customHeight="1" x14ac:dyDescent="0.25">
      <c r="A415" s="9"/>
      <c r="B415" s="9"/>
      <c r="C415" s="17"/>
      <c r="D415" s="17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7" ht="19.5" customHeight="1" x14ac:dyDescent="0.25">
      <c r="A416" s="9"/>
      <c r="B416" s="9"/>
      <c r="C416" s="17"/>
      <c r="D416" s="17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ht="19.5" customHeight="1" x14ac:dyDescent="0.25">
      <c r="A417" s="9"/>
      <c r="B417" s="9"/>
      <c r="C417" s="17"/>
      <c r="D417" s="17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7" ht="19.5" customHeight="1" x14ac:dyDescent="0.25">
      <c r="A418" s="9"/>
      <c r="B418" s="9"/>
      <c r="C418" s="17"/>
      <c r="D418" s="17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ht="19.5" customHeight="1" x14ac:dyDescent="0.25">
      <c r="A419" s="9"/>
      <c r="B419" s="9"/>
      <c r="C419" s="17"/>
      <c r="D419" s="17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7" ht="19.5" customHeight="1" x14ac:dyDescent="0.25">
      <c r="A420" s="9"/>
      <c r="B420" s="9"/>
      <c r="C420" s="17"/>
      <c r="D420" s="17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ht="19.5" customHeight="1" x14ac:dyDescent="0.25">
      <c r="A421" s="9"/>
      <c r="B421" s="9"/>
      <c r="C421" s="17"/>
      <c r="D421" s="17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7" ht="19.5" customHeight="1" x14ac:dyDescent="0.25">
      <c r="A422" s="9"/>
      <c r="B422" s="9"/>
      <c r="C422" s="17"/>
      <c r="D422" s="17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7" ht="19.5" customHeight="1" x14ac:dyDescent="0.25">
      <c r="A423" s="9"/>
      <c r="B423" s="9"/>
      <c r="C423" s="17"/>
      <c r="D423" s="17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7" ht="19.5" customHeight="1" x14ac:dyDescent="0.25">
      <c r="A424" s="9"/>
      <c r="B424" s="9"/>
      <c r="C424" s="17"/>
      <c r="D424" s="17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7" ht="19.5" customHeight="1" x14ac:dyDescent="0.25">
      <c r="A425" s="9"/>
      <c r="B425" s="9"/>
      <c r="C425" s="17"/>
      <c r="D425" s="17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ht="19.5" customHeight="1" x14ac:dyDescent="0.25">
      <c r="A426" s="9"/>
      <c r="B426" s="9"/>
      <c r="C426" s="17"/>
      <c r="D426" s="17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7" ht="19.5" customHeight="1" x14ac:dyDescent="0.25">
      <c r="A427" s="9"/>
      <c r="B427" s="9"/>
      <c r="C427" s="17"/>
      <c r="D427" s="17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ht="19.5" customHeight="1" x14ac:dyDescent="0.25">
      <c r="A428" s="9"/>
      <c r="B428" s="9"/>
      <c r="C428" s="17"/>
      <c r="D428" s="17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7" ht="19.5" customHeight="1" x14ac:dyDescent="0.25">
      <c r="A429" s="9"/>
      <c r="B429" s="9"/>
      <c r="C429" s="17"/>
      <c r="D429" s="17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ht="19.5" customHeight="1" x14ac:dyDescent="0.25">
      <c r="A430" s="9"/>
      <c r="B430" s="9"/>
      <c r="C430" s="17"/>
      <c r="D430" s="17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7" ht="19.5" customHeight="1" x14ac:dyDescent="0.25">
      <c r="A431" s="9"/>
      <c r="B431" s="9"/>
      <c r="C431" s="17"/>
      <c r="D431" s="17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7" ht="19.5" customHeight="1" x14ac:dyDescent="0.25">
      <c r="A432" s="9"/>
      <c r="B432" s="9"/>
      <c r="C432" s="17"/>
      <c r="D432" s="17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7" ht="19.5" customHeight="1" x14ac:dyDescent="0.25">
      <c r="A433" s="9"/>
      <c r="B433" s="9"/>
      <c r="C433" s="17"/>
      <c r="D433" s="17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7" ht="19.5" customHeight="1" x14ac:dyDescent="0.25">
      <c r="A434" s="9"/>
      <c r="B434" s="9"/>
      <c r="C434" s="17"/>
      <c r="D434" s="17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7" ht="19.5" customHeight="1" x14ac:dyDescent="0.25">
      <c r="A435" s="9"/>
      <c r="B435" s="9"/>
      <c r="C435" s="17"/>
      <c r="D435" s="1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ht="19.5" customHeight="1" x14ac:dyDescent="0.25">
      <c r="A436" s="9"/>
      <c r="B436" s="9"/>
      <c r="C436" s="17"/>
      <c r="D436" s="17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7" ht="19.5" customHeight="1" x14ac:dyDescent="0.25">
      <c r="A437" s="9"/>
      <c r="B437" s="9"/>
      <c r="C437" s="17"/>
      <c r="D437" s="17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ht="19.5" customHeight="1" x14ac:dyDescent="0.25">
      <c r="A438" s="9"/>
      <c r="B438" s="9"/>
      <c r="C438" s="17"/>
      <c r="D438" s="17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7" ht="19.5" customHeight="1" x14ac:dyDescent="0.25">
      <c r="A439" s="9"/>
      <c r="B439" s="9"/>
      <c r="C439" s="17"/>
      <c r="D439" s="17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7" ht="19.5" customHeight="1" x14ac:dyDescent="0.25">
      <c r="A440" s="9"/>
      <c r="B440" s="9"/>
      <c r="C440" s="17"/>
      <c r="D440" s="17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7" ht="19.5" customHeight="1" x14ac:dyDescent="0.25">
      <c r="A441" s="9"/>
      <c r="B441" s="9"/>
      <c r="C441" s="17"/>
      <c r="D441" s="17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ht="19.5" customHeight="1" x14ac:dyDescent="0.25">
      <c r="A442" s="9"/>
      <c r="B442" s="9"/>
      <c r="C442" s="17"/>
      <c r="D442" s="17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7" ht="19.5" customHeight="1" x14ac:dyDescent="0.25">
      <c r="A443" s="9"/>
      <c r="B443" s="9"/>
      <c r="C443" s="17"/>
      <c r="D443" s="17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ht="19.5" customHeight="1" x14ac:dyDescent="0.25">
      <c r="A444" s="9"/>
      <c r="B444" s="9"/>
      <c r="C444" s="17"/>
      <c r="D444" s="17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7" ht="19.5" customHeight="1" x14ac:dyDescent="0.25">
      <c r="A445" s="9"/>
      <c r="B445" s="9"/>
      <c r="C445" s="17"/>
      <c r="D445" s="17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ht="19.5" customHeight="1" x14ac:dyDescent="0.25">
      <c r="A446" s="9"/>
      <c r="B446" s="9"/>
      <c r="C446" s="17"/>
      <c r="D446" s="17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7" ht="19.5" customHeight="1" x14ac:dyDescent="0.25">
      <c r="A447" s="9"/>
      <c r="B447" s="9"/>
      <c r="C447" s="17"/>
      <c r="D447" s="17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ht="19.5" customHeight="1" x14ac:dyDescent="0.25">
      <c r="A448" s="9"/>
      <c r="B448" s="9"/>
      <c r="C448" s="17"/>
      <c r="D448" s="17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7" ht="19.5" customHeight="1" x14ac:dyDescent="0.25">
      <c r="A449" s="9"/>
      <c r="B449" s="9"/>
      <c r="C449" s="17"/>
      <c r="D449" s="17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7" ht="19.5" customHeight="1" x14ac:dyDescent="0.25">
      <c r="A450" s="9"/>
      <c r="B450" s="9"/>
      <c r="C450" s="17"/>
      <c r="D450" s="17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7" ht="19.5" customHeight="1" x14ac:dyDescent="0.25">
      <c r="A451" s="9"/>
      <c r="B451" s="9"/>
      <c r="C451" s="17"/>
      <c r="D451" s="17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ht="19.5" customHeight="1" x14ac:dyDescent="0.25">
      <c r="A452" s="9"/>
      <c r="B452" s="9"/>
      <c r="C452" s="17"/>
      <c r="D452" s="17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7" ht="19.5" customHeight="1" x14ac:dyDescent="0.25">
      <c r="A453" s="9"/>
      <c r="B453" s="9"/>
      <c r="C453" s="17"/>
      <c r="D453" s="17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7" ht="19.5" customHeight="1" x14ac:dyDescent="0.25">
      <c r="A454" s="9"/>
      <c r="B454" s="9"/>
      <c r="C454" s="17"/>
      <c r="D454" s="17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ht="19.5" customHeight="1" x14ac:dyDescent="0.25">
      <c r="A455" s="9"/>
      <c r="B455" s="9"/>
      <c r="C455" s="17"/>
      <c r="D455" s="17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7" ht="19.5" customHeight="1" x14ac:dyDescent="0.25">
      <c r="A456" s="9"/>
      <c r="B456" s="9"/>
      <c r="C456" s="17"/>
      <c r="D456" s="17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ht="19.5" customHeight="1" x14ac:dyDescent="0.25">
      <c r="A457" s="9"/>
      <c r="B457" s="9"/>
      <c r="C457" s="17"/>
      <c r="D457" s="17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7" ht="19.5" customHeight="1" x14ac:dyDescent="0.25">
      <c r="A458" s="9"/>
      <c r="B458" s="9"/>
      <c r="C458" s="17"/>
      <c r="D458" s="17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ht="19.5" customHeight="1" x14ac:dyDescent="0.25">
      <c r="A459" s="9"/>
      <c r="B459" s="9"/>
      <c r="C459" s="17"/>
      <c r="D459" s="17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7" ht="19.5" customHeight="1" x14ac:dyDescent="0.25">
      <c r="A460" s="9"/>
      <c r="B460" s="9"/>
      <c r="C460" s="17"/>
      <c r="D460" s="17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ht="19.5" customHeight="1" x14ac:dyDescent="0.25">
      <c r="A461" s="9"/>
      <c r="B461" s="9"/>
      <c r="C461" s="17"/>
      <c r="D461" s="17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7" ht="19.5" customHeight="1" x14ac:dyDescent="0.25">
      <c r="A462" s="9"/>
      <c r="B462" s="9"/>
      <c r="C462" s="17"/>
      <c r="D462" s="17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7" ht="19.5" customHeight="1" x14ac:dyDescent="0.25">
      <c r="A463" s="9"/>
      <c r="B463" s="9"/>
      <c r="C463" s="17"/>
      <c r="D463" s="17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ht="19.5" customHeight="1" x14ac:dyDescent="0.25">
      <c r="A464" s="9"/>
      <c r="B464" s="9"/>
      <c r="C464" s="17"/>
      <c r="D464" s="17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7" ht="19.5" customHeight="1" x14ac:dyDescent="0.25">
      <c r="A465" s="9"/>
      <c r="B465" s="9"/>
      <c r="C465" s="17"/>
      <c r="D465" s="17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7" ht="19.5" customHeight="1" x14ac:dyDescent="0.25">
      <c r="A466" s="9"/>
      <c r="B466" s="9"/>
      <c r="C466" s="17"/>
      <c r="D466" s="17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ht="19.5" customHeight="1" x14ac:dyDescent="0.25">
      <c r="A467" s="9"/>
      <c r="B467" s="9"/>
      <c r="C467" s="17"/>
      <c r="D467" s="17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7" ht="19.5" customHeight="1" x14ac:dyDescent="0.25">
      <c r="A468" s="9"/>
      <c r="B468" s="9"/>
      <c r="C468" s="17"/>
      <c r="D468" s="17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ht="19.5" customHeight="1" x14ac:dyDescent="0.25">
      <c r="A469" s="9"/>
      <c r="B469" s="9"/>
      <c r="C469" s="17"/>
      <c r="D469" s="17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7" ht="19.5" customHeight="1" x14ac:dyDescent="0.25">
      <c r="A470" s="9"/>
      <c r="B470" s="9"/>
      <c r="C470" s="17"/>
      <c r="D470" s="17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7" ht="19.5" customHeight="1" x14ac:dyDescent="0.25">
      <c r="A471" s="9"/>
      <c r="B471" s="9"/>
      <c r="C471" s="17"/>
      <c r="D471" s="17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7" ht="19.5" customHeight="1" x14ac:dyDescent="0.25">
      <c r="A472" s="9"/>
      <c r="B472" s="9"/>
      <c r="C472" s="17"/>
      <c r="D472" s="17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7" ht="19.5" customHeight="1" x14ac:dyDescent="0.25">
      <c r="A473" s="9"/>
      <c r="B473" s="9"/>
      <c r="C473" s="17"/>
      <c r="D473" s="17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7" ht="19.5" customHeight="1" x14ac:dyDescent="0.25">
      <c r="A474" s="9"/>
      <c r="B474" s="9"/>
      <c r="C474" s="17"/>
      <c r="D474" s="17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ht="19.5" customHeight="1" x14ac:dyDescent="0.25">
      <c r="A475" s="9"/>
      <c r="B475" s="9"/>
      <c r="C475" s="17"/>
      <c r="D475" s="17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ht="19.5" customHeight="1" x14ac:dyDescent="0.25">
      <c r="A476" s="9"/>
      <c r="B476" s="9"/>
      <c r="C476" s="17"/>
      <c r="D476" s="17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7" ht="19.5" customHeight="1" x14ac:dyDescent="0.25">
      <c r="A477" s="9"/>
      <c r="B477" s="9"/>
      <c r="C477" s="17"/>
      <c r="D477" s="17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7" ht="19.5" customHeight="1" x14ac:dyDescent="0.25">
      <c r="A478" s="9"/>
      <c r="B478" s="9"/>
      <c r="C478" s="17"/>
      <c r="D478" s="17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ht="19.5" customHeight="1" x14ac:dyDescent="0.25">
      <c r="A479" s="9"/>
      <c r="B479" s="9"/>
      <c r="C479" s="17"/>
      <c r="D479" s="17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7" ht="19.5" customHeight="1" x14ac:dyDescent="0.25">
      <c r="A480" s="9"/>
      <c r="B480" s="9"/>
      <c r="C480" s="17"/>
      <c r="D480" s="17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7" ht="19.5" customHeight="1" x14ac:dyDescent="0.25">
      <c r="A481" s="9"/>
      <c r="B481" s="9"/>
      <c r="C481" s="17"/>
      <c r="D481" s="17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ht="19.5" customHeight="1" x14ac:dyDescent="0.25">
      <c r="A482" s="9"/>
      <c r="B482" s="9"/>
      <c r="C482" s="17"/>
      <c r="D482" s="17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7" ht="19.5" customHeight="1" x14ac:dyDescent="0.25">
      <c r="A483" s="9"/>
      <c r="B483" s="9"/>
      <c r="C483" s="17"/>
      <c r="D483" s="1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ht="19.5" customHeight="1" x14ac:dyDescent="0.25">
      <c r="A484" s="9"/>
      <c r="B484" s="9"/>
      <c r="C484" s="17"/>
      <c r="D484" s="17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7" ht="19.5" customHeight="1" x14ac:dyDescent="0.25">
      <c r="A485" s="9"/>
      <c r="B485" s="9"/>
      <c r="C485" s="17"/>
      <c r="D485" s="17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ht="19.5" customHeight="1" x14ac:dyDescent="0.25">
      <c r="A486" s="9"/>
      <c r="B486" s="9"/>
      <c r="C486" s="17"/>
      <c r="D486" s="17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ht="19.5" customHeight="1" x14ac:dyDescent="0.25">
      <c r="A487" s="9"/>
      <c r="B487" s="9"/>
      <c r="C487" s="17"/>
      <c r="D487" s="17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7" ht="19.5" customHeight="1" x14ac:dyDescent="0.25">
      <c r="A488" s="9"/>
      <c r="B488" s="9"/>
      <c r="C488" s="17"/>
      <c r="D488" s="17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ht="19.5" customHeight="1" x14ac:dyDescent="0.25">
      <c r="A489" s="9"/>
      <c r="B489" s="9"/>
      <c r="C489" s="17"/>
      <c r="D489" s="17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7" ht="19.5" customHeight="1" x14ac:dyDescent="0.25">
      <c r="A490" s="9"/>
      <c r="B490" s="9"/>
      <c r="C490" s="17"/>
      <c r="D490" s="17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ht="19.5" customHeight="1" x14ac:dyDescent="0.25">
      <c r="A491" s="9"/>
      <c r="B491" s="9"/>
      <c r="C491" s="17"/>
      <c r="D491" s="1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7" ht="19.5" customHeight="1" x14ac:dyDescent="0.25">
      <c r="A492" s="9"/>
      <c r="B492" s="9"/>
      <c r="C492" s="17"/>
      <c r="D492" s="1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ht="19.5" customHeight="1" x14ac:dyDescent="0.25">
      <c r="A493" s="9"/>
      <c r="B493" s="9"/>
      <c r="C493" s="17"/>
      <c r="D493" s="1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ht="19.5" customHeight="1" x14ac:dyDescent="0.25">
      <c r="A494" s="9"/>
      <c r="B494" s="9"/>
      <c r="C494" s="17"/>
      <c r="D494" s="1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7" ht="19.5" customHeight="1" x14ac:dyDescent="0.25">
      <c r="A495" s="9"/>
      <c r="B495" s="9"/>
      <c r="C495" s="17"/>
      <c r="D495" s="1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ht="19.5" customHeight="1" x14ac:dyDescent="0.25">
      <c r="A496" s="9"/>
      <c r="B496" s="9"/>
      <c r="C496" s="17"/>
      <c r="D496" s="1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7" ht="19.5" customHeight="1" x14ac:dyDescent="0.25">
      <c r="A497" s="9"/>
      <c r="B497" s="9"/>
      <c r="C497" s="17"/>
      <c r="D497" s="1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7" ht="19.5" customHeight="1" x14ac:dyDescent="0.25">
      <c r="A498" s="9"/>
      <c r="B498" s="9"/>
      <c r="C498" s="17"/>
      <c r="D498" s="1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7" ht="19.5" customHeight="1" x14ac:dyDescent="0.25">
      <c r="A499" s="9"/>
      <c r="B499" s="9"/>
      <c r="C499" s="17"/>
      <c r="D499" s="1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7" ht="19.5" customHeight="1" x14ac:dyDescent="0.25">
      <c r="A500" s="9"/>
      <c r="B500" s="9"/>
      <c r="C500" s="17"/>
      <c r="D500" s="1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ht="19.5" customHeight="1" x14ac:dyDescent="0.25">
      <c r="A501" s="9"/>
      <c r="B501" s="9"/>
      <c r="C501" s="17"/>
      <c r="D501" s="1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7" ht="19.5" customHeight="1" x14ac:dyDescent="0.25">
      <c r="A502" s="9"/>
      <c r="B502" s="9"/>
      <c r="C502" s="17"/>
      <c r="D502" s="1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ht="19.5" customHeight="1" x14ac:dyDescent="0.25">
      <c r="A503" s="9"/>
      <c r="B503" s="9"/>
      <c r="C503" s="17"/>
      <c r="D503" s="1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7" ht="19.5" customHeight="1" x14ac:dyDescent="0.25">
      <c r="A504" s="9"/>
      <c r="B504" s="9"/>
      <c r="C504" s="17"/>
      <c r="D504" s="1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ht="19.5" customHeight="1" x14ac:dyDescent="0.25">
      <c r="A505" s="9"/>
      <c r="B505" s="9"/>
      <c r="C505" s="17"/>
      <c r="D505" s="1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7" ht="19.5" customHeight="1" x14ac:dyDescent="0.25">
      <c r="A506" s="9"/>
      <c r="B506" s="9"/>
      <c r="C506" s="17"/>
      <c r="D506" s="1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ht="19.5" customHeight="1" x14ac:dyDescent="0.25">
      <c r="A507" s="9"/>
      <c r="B507" s="9"/>
      <c r="C507" s="17"/>
      <c r="D507" s="1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7" ht="19.5" customHeight="1" x14ac:dyDescent="0.25">
      <c r="A508" s="9"/>
      <c r="B508" s="9"/>
      <c r="C508" s="17"/>
      <c r="D508" s="1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7" ht="19.5" customHeight="1" x14ac:dyDescent="0.25">
      <c r="A509" s="9"/>
      <c r="B509" s="9"/>
      <c r="C509" s="17"/>
      <c r="D509" s="1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ht="19.5" customHeight="1" x14ac:dyDescent="0.25">
      <c r="A510" s="9"/>
      <c r="B510" s="9"/>
      <c r="C510" s="17"/>
      <c r="D510" s="1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7" ht="19.5" customHeight="1" x14ac:dyDescent="0.25">
      <c r="A511" s="9"/>
      <c r="B511" s="9"/>
      <c r="C511" s="17"/>
      <c r="D511" s="1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7" ht="19.5" customHeight="1" x14ac:dyDescent="0.25">
      <c r="A512" s="9"/>
      <c r="B512" s="9"/>
      <c r="C512" s="17"/>
      <c r="D512" s="1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7" ht="19.5" customHeight="1" x14ac:dyDescent="0.25">
      <c r="A513" s="9"/>
      <c r="B513" s="9"/>
      <c r="C513" s="17"/>
      <c r="D513" s="1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ht="19.5" customHeight="1" x14ac:dyDescent="0.25">
      <c r="A514" s="9"/>
      <c r="B514" s="9"/>
      <c r="C514" s="17"/>
      <c r="D514" s="1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7" ht="19.5" customHeight="1" x14ac:dyDescent="0.25">
      <c r="A515" s="9"/>
      <c r="B515" s="9"/>
      <c r="C515" s="17"/>
      <c r="D515" s="1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7" ht="19.5" customHeight="1" x14ac:dyDescent="0.25">
      <c r="A516" s="9"/>
      <c r="B516" s="9"/>
      <c r="C516" s="17"/>
      <c r="D516" s="1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7" ht="19.5" customHeight="1" x14ac:dyDescent="0.25">
      <c r="A517" s="9"/>
      <c r="B517" s="9"/>
      <c r="C517" s="17"/>
      <c r="D517" s="1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ht="19.5" customHeight="1" x14ac:dyDescent="0.25">
      <c r="A518" s="9"/>
      <c r="B518" s="9"/>
      <c r="C518" s="17"/>
      <c r="D518" s="1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7" ht="19.5" customHeight="1" x14ac:dyDescent="0.25">
      <c r="A519" s="9"/>
      <c r="B519" s="9"/>
      <c r="C519" s="17"/>
      <c r="D519" s="1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ht="19.5" customHeight="1" x14ac:dyDescent="0.25">
      <c r="A520" s="9"/>
      <c r="B520" s="9"/>
      <c r="C520" s="17"/>
      <c r="D520" s="1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7" ht="19.5" customHeight="1" x14ac:dyDescent="0.25">
      <c r="A521" s="9"/>
      <c r="B521" s="9"/>
      <c r="C521" s="17"/>
      <c r="D521" s="1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7" ht="19.5" customHeight="1" x14ac:dyDescent="0.25">
      <c r="A522" s="9"/>
      <c r="B522" s="9"/>
      <c r="C522" s="17"/>
      <c r="D522" s="1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7" ht="19.5" customHeight="1" x14ac:dyDescent="0.25">
      <c r="A523" s="9"/>
      <c r="B523" s="9"/>
      <c r="C523" s="17"/>
      <c r="D523" s="1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7" ht="19.5" customHeight="1" x14ac:dyDescent="0.25">
      <c r="A524" s="9"/>
      <c r="B524" s="9"/>
      <c r="C524" s="17"/>
      <c r="D524" s="1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ht="19.5" customHeight="1" x14ac:dyDescent="0.25">
      <c r="A525" s="9"/>
      <c r="B525" s="9"/>
      <c r="C525" s="17"/>
      <c r="D525" s="1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7" ht="19.5" customHeight="1" x14ac:dyDescent="0.25">
      <c r="A526" s="9"/>
      <c r="B526" s="9"/>
      <c r="C526" s="17"/>
      <c r="D526" s="1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7" ht="19.5" customHeight="1" x14ac:dyDescent="0.25">
      <c r="A527" s="9"/>
      <c r="B527" s="9"/>
      <c r="C527" s="17"/>
      <c r="D527" s="1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ht="19.5" customHeight="1" x14ac:dyDescent="0.25">
      <c r="A528" s="9"/>
      <c r="B528" s="9"/>
      <c r="C528" s="17"/>
      <c r="D528" s="1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7" ht="19.5" customHeight="1" x14ac:dyDescent="0.25">
      <c r="A529" s="9"/>
      <c r="B529" s="9"/>
      <c r="C529" s="17"/>
      <c r="D529" s="1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7" ht="19.5" customHeight="1" x14ac:dyDescent="0.25">
      <c r="A530" s="9"/>
      <c r="B530" s="9"/>
      <c r="C530" s="17"/>
      <c r="D530" s="1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ht="19.5" customHeight="1" x14ac:dyDescent="0.25">
      <c r="A531" s="9"/>
      <c r="B531" s="9"/>
      <c r="C531" s="17"/>
      <c r="D531" s="1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7" ht="19.5" customHeight="1" x14ac:dyDescent="0.25">
      <c r="A532" s="9"/>
      <c r="B532" s="9"/>
      <c r="C532" s="17"/>
      <c r="D532" s="1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ht="19.5" customHeight="1" x14ac:dyDescent="0.25">
      <c r="A533" s="9"/>
      <c r="B533" s="9"/>
      <c r="C533" s="17"/>
      <c r="D533" s="1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7" ht="19.5" customHeight="1" x14ac:dyDescent="0.25">
      <c r="A534" s="9"/>
      <c r="B534" s="9"/>
      <c r="C534" s="17"/>
      <c r="D534" s="1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ht="19.5" customHeight="1" x14ac:dyDescent="0.25">
      <c r="A535" s="9"/>
      <c r="B535" s="9"/>
      <c r="C535" s="17"/>
      <c r="D535" s="1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7" ht="19.5" customHeight="1" x14ac:dyDescent="0.25">
      <c r="A536" s="9"/>
      <c r="B536" s="9"/>
      <c r="C536" s="17"/>
      <c r="D536" s="1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ht="19.5" customHeight="1" x14ac:dyDescent="0.25">
      <c r="A537" s="9"/>
      <c r="B537" s="9"/>
      <c r="C537" s="17"/>
      <c r="D537" s="1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7" ht="19.5" customHeight="1" x14ac:dyDescent="0.25">
      <c r="A538" s="9"/>
      <c r="B538" s="9"/>
      <c r="C538" s="17"/>
      <c r="D538" s="1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7" ht="19.5" customHeight="1" x14ac:dyDescent="0.25">
      <c r="A539" s="9"/>
      <c r="B539" s="9"/>
      <c r="C539" s="17"/>
      <c r="D539" s="1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7" ht="19.5" customHeight="1" x14ac:dyDescent="0.25">
      <c r="A540" s="9"/>
      <c r="B540" s="9"/>
      <c r="C540" s="17"/>
      <c r="D540" s="1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ht="19.5" customHeight="1" x14ac:dyDescent="0.25">
      <c r="A541" s="9"/>
      <c r="B541" s="9"/>
      <c r="C541" s="17"/>
      <c r="D541" s="1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7" ht="19.5" customHeight="1" x14ac:dyDescent="0.25">
      <c r="A542" s="9"/>
      <c r="B542" s="9"/>
      <c r="C542" s="17"/>
      <c r="D542" s="1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ht="19.5" customHeight="1" x14ac:dyDescent="0.25">
      <c r="A543" s="9"/>
      <c r="B543" s="9"/>
      <c r="C543" s="17"/>
      <c r="D543" s="1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7" ht="19.5" customHeight="1" x14ac:dyDescent="0.25">
      <c r="A544" s="9"/>
      <c r="B544" s="9"/>
      <c r="C544" s="17"/>
      <c r="D544" s="1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ht="19.5" customHeight="1" x14ac:dyDescent="0.25">
      <c r="A545" s="9"/>
      <c r="B545" s="9"/>
      <c r="C545" s="17"/>
      <c r="D545" s="1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7" ht="19.5" customHeight="1" x14ac:dyDescent="0.25">
      <c r="A546" s="9"/>
      <c r="B546" s="9"/>
      <c r="C546" s="17"/>
      <c r="D546" s="1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ht="19.5" customHeight="1" x14ac:dyDescent="0.25">
      <c r="A547" s="9"/>
      <c r="B547" s="9"/>
      <c r="C547" s="17"/>
      <c r="D547" s="1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7" ht="19.5" customHeight="1" x14ac:dyDescent="0.25">
      <c r="A548" s="9"/>
      <c r="B548" s="9"/>
      <c r="C548" s="17"/>
      <c r="D548" s="1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7" ht="19.5" customHeight="1" x14ac:dyDescent="0.25">
      <c r="A549" s="9"/>
      <c r="B549" s="9"/>
      <c r="C549" s="17"/>
      <c r="D549" s="1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7" ht="19.5" customHeight="1" x14ac:dyDescent="0.25">
      <c r="A550" s="9"/>
      <c r="B550" s="9"/>
      <c r="C550" s="17"/>
      <c r="D550" s="1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7" ht="19.5" customHeight="1" x14ac:dyDescent="0.25">
      <c r="A551" s="9"/>
      <c r="B551" s="9"/>
      <c r="C551" s="17"/>
      <c r="D551" s="1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ht="19.5" customHeight="1" x14ac:dyDescent="0.25">
      <c r="A552" s="9"/>
      <c r="B552" s="9"/>
      <c r="C552" s="17"/>
      <c r="D552" s="1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7" ht="19.5" customHeight="1" x14ac:dyDescent="0.25">
      <c r="A553" s="9"/>
      <c r="B553" s="9"/>
      <c r="C553" s="17"/>
      <c r="D553" s="1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7" ht="19.5" customHeight="1" x14ac:dyDescent="0.25">
      <c r="A554" s="9"/>
      <c r="B554" s="9"/>
      <c r="C554" s="17"/>
      <c r="D554" s="1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7" ht="19.5" customHeight="1" x14ac:dyDescent="0.25">
      <c r="A555" s="9"/>
      <c r="B555" s="9"/>
      <c r="C555" s="17"/>
      <c r="D555" s="1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7" ht="19.5" customHeight="1" x14ac:dyDescent="0.25">
      <c r="A556" s="9"/>
      <c r="B556" s="9"/>
      <c r="C556" s="17"/>
      <c r="D556" s="1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ht="19.5" customHeight="1" x14ac:dyDescent="0.25">
      <c r="A557" s="9"/>
      <c r="B557" s="9"/>
      <c r="C557" s="17"/>
      <c r="D557" s="1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7" ht="19.5" customHeight="1" x14ac:dyDescent="0.25">
      <c r="A558" s="9"/>
      <c r="B558" s="9"/>
      <c r="C558" s="17"/>
      <c r="D558" s="1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ht="19.5" customHeight="1" x14ac:dyDescent="0.25">
      <c r="A559" s="9"/>
      <c r="B559" s="9"/>
      <c r="C559" s="17"/>
      <c r="D559" s="1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7" ht="19.5" customHeight="1" x14ac:dyDescent="0.25">
      <c r="A560" s="9"/>
      <c r="B560" s="9"/>
      <c r="C560" s="17"/>
      <c r="D560" s="1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7" ht="19.5" customHeight="1" x14ac:dyDescent="0.25">
      <c r="A561" s="9"/>
      <c r="B561" s="9"/>
      <c r="C561" s="17"/>
      <c r="D561" s="1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ht="19.5" customHeight="1" x14ac:dyDescent="0.25">
      <c r="A562" s="9"/>
      <c r="B562" s="9"/>
      <c r="C562" s="17"/>
      <c r="D562" s="1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7" ht="19.5" customHeight="1" x14ac:dyDescent="0.25">
      <c r="A563" s="9"/>
      <c r="B563" s="9"/>
      <c r="C563" s="17"/>
      <c r="D563" s="1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ht="19.5" customHeight="1" x14ac:dyDescent="0.25">
      <c r="A564" s="9"/>
      <c r="B564" s="9"/>
      <c r="C564" s="17"/>
      <c r="D564" s="1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ht="19.5" customHeight="1" x14ac:dyDescent="0.25">
      <c r="A565" s="9"/>
      <c r="B565" s="9"/>
      <c r="C565" s="17"/>
      <c r="D565" s="1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7" ht="19.5" customHeight="1" x14ac:dyDescent="0.25">
      <c r="A566" s="9"/>
      <c r="B566" s="9"/>
      <c r="C566" s="17"/>
      <c r="D566" s="1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7" ht="19.5" customHeight="1" x14ac:dyDescent="0.25">
      <c r="A567" s="9"/>
      <c r="B567" s="9"/>
      <c r="C567" s="17"/>
      <c r="D567" s="1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ht="19.5" customHeight="1" x14ac:dyDescent="0.25">
      <c r="A568" s="9"/>
      <c r="B568" s="9"/>
      <c r="C568" s="17"/>
      <c r="D568" s="1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7" ht="19.5" customHeight="1" x14ac:dyDescent="0.25">
      <c r="A569" s="9"/>
      <c r="B569" s="9"/>
      <c r="C569" s="17"/>
      <c r="D569" s="1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7" ht="19.5" customHeight="1" x14ac:dyDescent="0.25">
      <c r="A570" s="9"/>
      <c r="B570" s="9"/>
      <c r="C570" s="17"/>
      <c r="D570" s="1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7" ht="19.5" customHeight="1" x14ac:dyDescent="0.25">
      <c r="A571" s="9"/>
      <c r="B571" s="9"/>
      <c r="C571" s="17"/>
      <c r="D571" s="1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7" ht="19.5" customHeight="1" x14ac:dyDescent="0.25">
      <c r="A572" s="9"/>
      <c r="B572" s="9"/>
      <c r="C572" s="17"/>
      <c r="D572" s="1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7" ht="19.5" customHeight="1" x14ac:dyDescent="0.25">
      <c r="A573" s="9"/>
      <c r="B573" s="9"/>
      <c r="C573" s="17"/>
      <c r="D573" s="1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ht="19.5" customHeight="1" x14ac:dyDescent="0.25">
      <c r="A574" s="9"/>
      <c r="B574" s="9"/>
      <c r="C574" s="17"/>
      <c r="D574" s="1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7" ht="19.5" customHeight="1" x14ac:dyDescent="0.25">
      <c r="A575" s="9"/>
      <c r="B575" s="9"/>
      <c r="C575" s="17"/>
      <c r="D575" s="1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ht="19.5" customHeight="1" x14ac:dyDescent="0.25">
      <c r="A576" s="9"/>
      <c r="B576" s="9"/>
      <c r="C576" s="17"/>
      <c r="D576" s="1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7" ht="19.5" customHeight="1" x14ac:dyDescent="0.25">
      <c r="A577" s="9"/>
      <c r="B577" s="9"/>
      <c r="C577" s="17"/>
      <c r="D577" s="1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ht="19.5" customHeight="1" x14ac:dyDescent="0.25">
      <c r="A578" s="9"/>
      <c r="B578" s="9"/>
      <c r="C578" s="17"/>
      <c r="D578" s="1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7" ht="19.5" customHeight="1" x14ac:dyDescent="0.25">
      <c r="A579" s="9"/>
      <c r="B579" s="9"/>
      <c r="C579" s="17"/>
      <c r="D579" s="1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ht="19.5" customHeight="1" x14ac:dyDescent="0.25">
      <c r="A580" s="9"/>
      <c r="B580" s="9"/>
      <c r="C580" s="17"/>
      <c r="D580" s="1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7" ht="19.5" customHeight="1" x14ac:dyDescent="0.25">
      <c r="A581" s="9"/>
      <c r="B581" s="9"/>
      <c r="C581" s="17"/>
      <c r="D581" s="1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ht="19.5" customHeight="1" x14ac:dyDescent="0.25">
      <c r="A582" s="9"/>
      <c r="B582" s="9"/>
      <c r="C582" s="17"/>
      <c r="D582" s="1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7" ht="19.5" customHeight="1" x14ac:dyDescent="0.25">
      <c r="A583" s="9"/>
      <c r="B583" s="9"/>
      <c r="C583" s="17"/>
      <c r="D583" s="1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7" ht="19.5" customHeight="1" x14ac:dyDescent="0.25">
      <c r="A584" s="9"/>
      <c r="B584" s="9"/>
      <c r="C584" s="17"/>
      <c r="D584" s="1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ht="19.5" customHeight="1" x14ac:dyDescent="0.25">
      <c r="A585" s="9"/>
      <c r="B585" s="9"/>
      <c r="C585" s="17"/>
      <c r="D585" s="1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7" ht="19.5" customHeight="1" x14ac:dyDescent="0.25">
      <c r="A586" s="9"/>
      <c r="B586" s="9"/>
      <c r="C586" s="17"/>
      <c r="D586" s="1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7" ht="19.5" customHeight="1" x14ac:dyDescent="0.25">
      <c r="A587" s="9"/>
      <c r="B587" s="9"/>
      <c r="C587" s="17"/>
      <c r="D587" s="1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ht="19.5" customHeight="1" x14ac:dyDescent="0.25">
      <c r="A588" s="9"/>
      <c r="B588" s="9"/>
      <c r="C588" s="17"/>
      <c r="D588" s="1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7" ht="19.5" customHeight="1" x14ac:dyDescent="0.25">
      <c r="A589" s="9"/>
      <c r="B589" s="9"/>
      <c r="C589" s="17"/>
      <c r="D589" s="1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7" ht="19.5" customHeight="1" x14ac:dyDescent="0.25">
      <c r="A590" s="9"/>
      <c r="B590" s="9"/>
      <c r="C590" s="17"/>
      <c r="D590" s="1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ht="19.5" customHeight="1" x14ac:dyDescent="0.25">
      <c r="A591" s="9"/>
      <c r="B591" s="9"/>
      <c r="C591" s="17"/>
      <c r="D591" s="1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7" ht="19.5" customHeight="1" x14ac:dyDescent="0.25">
      <c r="A592" s="9"/>
      <c r="B592" s="9"/>
      <c r="C592" s="17"/>
      <c r="D592" s="1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7" ht="19.5" customHeight="1" x14ac:dyDescent="0.25">
      <c r="A593" s="9"/>
      <c r="B593" s="9"/>
      <c r="C593" s="17"/>
      <c r="D593" s="1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7" ht="19.5" customHeight="1" x14ac:dyDescent="0.25">
      <c r="A594" s="9"/>
      <c r="B594" s="9"/>
      <c r="C594" s="17"/>
      <c r="D594" s="1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7" ht="19.5" customHeight="1" x14ac:dyDescent="0.25">
      <c r="A595" s="9"/>
      <c r="B595" s="9"/>
      <c r="C595" s="17"/>
      <c r="D595" s="1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7" ht="19.5" customHeight="1" x14ac:dyDescent="0.25">
      <c r="A596" s="9"/>
      <c r="B596" s="9"/>
      <c r="C596" s="17"/>
      <c r="D596" s="1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7" ht="19.5" customHeight="1" x14ac:dyDescent="0.25">
      <c r="A597" s="9"/>
      <c r="B597" s="9"/>
      <c r="C597" s="17"/>
      <c r="D597" s="1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ht="19.5" customHeight="1" x14ac:dyDescent="0.25">
      <c r="A598" s="9"/>
      <c r="B598" s="9"/>
      <c r="C598" s="17"/>
      <c r="D598" s="1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7" ht="19.5" customHeight="1" x14ac:dyDescent="0.25">
      <c r="A599" s="9"/>
      <c r="B599" s="9"/>
      <c r="C599" s="17"/>
      <c r="D599" s="1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ht="19.5" customHeight="1" x14ac:dyDescent="0.25">
      <c r="A600" s="9"/>
      <c r="B600" s="9"/>
      <c r="C600" s="17"/>
      <c r="D600" s="1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7" ht="19.5" customHeight="1" x14ac:dyDescent="0.25">
      <c r="A601" s="9"/>
      <c r="B601" s="9"/>
      <c r="C601" s="17"/>
      <c r="D601" s="1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ht="19.5" customHeight="1" x14ac:dyDescent="0.25">
      <c r="A602" s="9"/>
      <c r="B602" s="9"/>
      <c r="C602" s="17"/>
      <c r="D602" s="1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7" ht="19.5" customHeight="1" x14ac:dyDescent="0.25">
      <c r="A603" s="9"/>
      <c r="B603" s="9"/>
      <c r="C603" s="17"/>
      <c r="D603" s="1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ht="19.5" customHeight="1" x14ac:dyDescent="0.25">
      <c r="A604" s="9"/>
      <c r="B604" s="9"/>
      <c r="C604" s="17"/>
      <c r="D604" s="1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7" ht="19.5" customHeight="1" x14ac:dyDescent="0.25">
      <c r="A605" s="9"/>
      <c r="B605" s="9"/>
      <c r="C605" s="17"/>
      <c r="D605" s="1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7" ht="19.5" customHeight="1" x14ac:dyDescent="0.25">
      <c r="A606" s="9"/>
      <c r="B606" s="9"/>
      <c r="C606" s="17"/>
      <c r="D606" s="1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7" ht="19.5" customHeight="1" x14ac:dyDescent="0.25">
      <c r="A607" s="9"/>
      <c r="B607" s="9"/>
      <c r="C607" s="17"/>
      <c r="D607" s="1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ht="19.5" customHeight="1" x14ac:dyDescent="0.25">
      <c r="A608" s="9"/>
      <c r="B608" s="9"/>
      <c r="C608" s="17"/>
      <c r="D608" s="1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7" ht="19.5" customHeight="1" x14ac:dyDescent="0.25">
      <c r="A609" s="9"/>
      <c r="B609" s="9"/>
      <c r="C609" s="17"/>
      <c r="D609" s="1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ht="19.5" customHeight="1" x14ac:dyDescent="0.25">
      <c r="A610" s="9"/>
      <c r="B610" s="9"/>
      <c r="C610" s="17"/>
      <c r="D610" s="1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7" ht="19.5" customHeight="1" x14ac:dyDescent="0.25">
      <c r="A611" s="9"/>
      <c r="B611" s="9"/>
      <c r="C611" s="17"/>
      <c r="D611" s="1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7" ht="19.5" customHeight="1" x14ac:dyDescent="0.25">
      <c r="A612" s="9"/>
      <c r="B612" s="9"/>
      <c r="C612" s="17"/>
      <c r="D612" s="1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ht="19.5" customHeight="1" x14ac:dyDescent="0.25">
      <c r="A613" s="9"/>
      <c r="B613" s="9"/>
      <c r="C613" s="17"/>
      <c r="D613" s="1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7" ht="19.5" customHeight="1" x14ac:dyDescent="0.25">
      <c r="A614" s="9"/>
      <c r="B614" s="9"/>
      <c r="C614" s="17"/>
      <c r="D614" s="1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7" ht="19.5" customHeight="1" x14ac:dyDescent="0.25">
      <c r="A615" s="9"/>
      <c r="B615" s="9"/>
      <c r="C615" s="17"/>
      <c r="D615" s="1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ht="19.5" customHeight="1" x14ac:dyDescent="0.25">
      <c r="A616" s="9"/>
      <c r="B616" s="9"/>
      <c r="C616" s="17"/>
      <c r="D616" s="1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ht="19.5" customHeight="1" x14ac:dyDescent="0.25">
      <c r="A617" s="9"/>
      <c r="B617" s="9"/>
      <c r="C617" s="17"/>
      <c r="D617" s="1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7" ht="19.5" customHeight="1" x14ac:dyDescent="0.25">
      <c r="A618" s="9"/>
      <c r="B618" s="9"/>
      <c r="C618" s="17"/>
      <c r="D618" s="1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7" ht="19.5" customHeight="1" x14ac:dyDescent="0.25">
      <c r="A619" s="9"/>
      <c r="B619" s="9"/>
      <c r="C619" s="17"/>
      <c r="D619" s="1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ht="19.5" customHeight="1" x14ac:dyDescent="0.25">
      <c r="A620" s="9"/>
      <c r="B620" s="9"/>
      <c r="C620" s="17"/>
      <c r="D620" s="1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ht="19.5" customHeight="1" x14ac:dyDescent="0.25">
      <c r="A621" s="9"/>
      <c r="B621" s="9"/>
      <c r="C621" s="17"/>
      <c r="D621" s="1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7" ht="19.5" customHeight="1" x14ac:dyDescent="0.25">
      <c r="A622" s="9"/>
      <c r="B622" s="9"/>
      <c r="C622" s="17"/>
      <c r="D622" s="1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ht="19.5" customHeight="1" x14ac:dyDescent="0.25">
      <c r="A623" s="9"/>
      <c r="B623" s="9"/>
      <c r="C623" s="17"/>
      <c r="D623" s="1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7" ht="19.5" customHeight="1" x14ac:dyDescent="0.25">
      <c r="A624" s="9"/>
      <c r="B624" s="9"/>
      <c r="C624" s="17"/>
      <c r="D624" s="1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ht="19.5" customHeight="1" x14ac:dyDescent="0.25">
      <c r="A625" s="9"/>
      <c r="B625" s="9"/>
      <c r="C625" s="17"/>
      <c r="D625" s="1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7" ht="19.5" customHeight="1" x14ac:dyDescent="0.25">
      <c r="A626" s="9"/>
      <c r="B626" s="9"/>
      <c r="C626" s="17"/>
      <c r="D626" s="1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ht="19.5" customHeight="1" x14ac:dyDescent="0.25">
      <c r="A627" s="9"/>
      <c r="B627" s="9"/>
      <c r="C627" s="17"/>
      <c r="D627" s="1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7" ht="19.5" customHeight="1" x14ac:dyDescent="0.25">
      <c r="A628" s="9"/>
      <c r="B628" s="9"/>
      <c r="C628" s="17"/>
      <c r="D628" s="1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ht="19.5" customHeight="1" x14ac:dyDescent="0.25">
      <c r="A629" s="9"/>
      <c r="B629" s="9"/>
      <c r="C629" s="17"/>
      <c r="D629" s="1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7" ht="19.5" customHeight="1" x14ac:dyDescent="0.25">
      <c r="A630" s="9"/>
      <c r="B630" s="9"/>
      <c r="C630" s="17"/>
      <c r="D630" s="1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7" ht="19.5" customHeight="1" x14ac:dyDescent="0.25">
      <c r="A631" s="9"/>
      <c r="B631" s="9"/>
      <c r="C631" s="17"/>
      <c r="D631" s="1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7" ht="19.5" customHeight="1" x14ac:dyDescent="0.25">
      <c r="A632" s="9"/>
      <c r="B632" s="9"/>
      <c r="C632" s="17"/>
      <c r="D632" s="1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7" ht="19.5" customHeight="1" x14ac:dyDescent="0.25">
      <c r="A633" s="9"/>
      <c r="B633" s="9"/>
      <c r="C633" s="17"/>
      <c r="D633" s="1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7" ht="19.5" customHeight="1" x14ac:dyDescent="0.25">
      <c r="A634" s="9"/>
      <c r="B634" s="9"/>
      <c r="C634" s="17"/>
      <c r="D634" s="1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ht="19.5" customHeight="1" x14ac:dyDescent="0.25">
      <c r="A635" s="9"/>
      <c r="B635" s="9"/>
      <c r="C635" s="17"/>
      <c r="D635" s="1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7" ht="19.5" customHeight="1" x14ac:dyDescent="0.25">
      <c r="A636" s="9"/>
      <c r="B636" s="9"/>
      <c r="C636" s="17"/>
      <c r="D636" s="1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ht="19.5" customHeight="1" x14ac:dyDescent="0.25">
      <c r="A637" s="9"/>
      <c r="B637" s="9"/>
      <c r="C637" s="17"/>
      <c r="D637" s="1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7" ht="19.5" customHeight="1" x14ac:dyDescent="0.25">
      <c r="A638" s="9"/>
      <c r="B638" s="9"/>
      <c r="C638" s="17"/>
      <c r="D638" s="1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7" ht="19.5" customHeight="1" x14ac:dyDescent="0.25">
      <c r="A639" s="9"/>
      <c r="B639" s="9"/>
      <c r="C639" s="17"/>
      <c r="D639" s="1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7" ht="19.5" customHeight="1" x14ac:dyDescent="0.25">
      <c r="A640" s="9"/>
      <c r="B640" s="9"/>
      <c r="C640" s="17"/>
      <c r="D640" s="1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7" ht="19.5" customHeight="1" x14ac:dyDescent="0.25">
      <c r="A641" s="9"/>
      <c r="B641" s="9"/>
      <c r="C641" s="17"/>
      <c r="D641" s="1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7" ht="19.5" customHeight="1" x14ac:dyDescent="0.25">
      <c r="A642" s="9"/>
      <c r="B642" s="9"/>
      <c r="C642" s="17"/>
      <c r="D642" s="1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ht="19.5" customHeight="1" x14ac:dyDescent="0.25">
      <c r="A643" s="9"/>
      <c r="B643" s="9"/>
      <c r="C643" s="17"/>
      <c r="D643" s="1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ht="19.5" customHeight="1" x14ac:dyDescent="0.25">
      <c r="A644" s="9"/>
      <c r="B644" s="9"/>
      <c r="C644" s="17"/>
      <c r="D644" s="1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7" ht="19.5" customHeight="1" x14ac:dyDescent="0.25">
      <c r="A645" s="9"/>
      <c r="B645" s="9"/>
      <c r="C645" s="17"/>
      <c r="D645" s="1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7" ht="19.5" customHeight="1" x14ac:dyDescent="0.25">
      <c r="A646" s="9"/>
      <c r="B646" s="9"/>
      <c r="C646" s="17"/>
      <c r="D646" s="1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7" ht="19.5" customHeight="1" x14ac:dyDescent="0.25">
      <c r="A647" s="9"/>
      <c r="B647" s="9"/>
      <c r="C647" s="17"/>
      <c r="D647" s="1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7" ht="19.5" customHeight="1" x14ac:dyDescent="0.25">
      <c r="A648" s="9"/>
      <c r="B648" s="9"/>
      <c r="C648" s="17"/>
      <c r="D648" s="1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ht="19.5" customHeight="1" x14ac:dyDescent="0.25">
      <c r="A649" s="9"/>
      <c r="B649" s="9"/>
      <c r="C649" s="17"/>
      <c r="D649" s="1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7" ht="19.5" customHeight="1" x14ac:dyDescent="0.25">
      <c r="A650" s="9"/>
      <c r="B650" s="9"/>
      <c r="C650" s="17"/>
      <c r="D650" s="1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ht="19.5" customHeight="1" x14ac:dyDescent="0.25">
      <c r="A651" s="9"/>
      <c r="B651" s="9"/>
      <c r="C651" s="17"/>
      <c r="D651" s="1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7" ht="19.5" customHeight="1" x14ac:dyDescent="0.25">
      <c r="A652" s="9"/>
      <c r="B652" s="9"/>
      <c r="C652" s="17"/>
      <c r="D652" s="1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ht="19.5" customHeight="1" x14ac:dyDescent="0.25">
      <c r="A653" s="9"/>
      <c r="B653" s="9"/>
      <c r="C653" s="17"/>
      <c r="D653" s="1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ht="19.5" customHeight="1" x14ac:dyDescent="0.25">
      <c r="A654" s="9"/>
      <c r="B654" s="9"/>
      <c r="C654" s="17"/>
      <c r="D654" s="1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7" ht="19.5" customHeight="1" x14ac:dyDescent="0.25">
      <c r="A655" s="9"/>
      <c r="B655" s="9"/>
      <c r="C655" s="17"/>
      <c r="D655" s="1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7" ht="19.5" customHeight="1" x14ac:dyDescent="0.25">
      <c r="A656" s="9"/>
      <c r="B656" s="9"/>
      <c r="C656" s="17"/>
      <c r="D656" s="1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ht="19.5" customHeight="1" x14ac:dyDescent="0.25">
      <c r="A657" s="9"/>
      <c r="B657" s="9"/>
      <c r="C657" s="17"/>
      <c r="D657" s="1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7" ht="19.5" customHeight="1" x14ac:dyDescent="0.25">
      <c r="A658" s="9"/>
      <c r="B658" s="9"/>
      <c r="C658" s="17"/>
      <c r="D658" s="1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ht="19.5" customHeight="1" x14ac:dyDescent="0.25">
      <c r="A659" s="9"/>
      <c r="B659" s="9"/>
      <c r="C659" s="17"/>
      <c r="D659" s="1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7" ht="19.5" customHeight="1" x14ac:dyDescent="0.25">
      <c r="A660" s="9"/>
      <c r="B660" s="9"/>
      <c r="C660" s="17"/>
      <c r="D660" s="1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7" ht="19.5" customHeight="1" x14ac:dyDescent="0.25">
      <c r="A661" s="9"/>
      <c r="B661" s="9"/>
      <c r="C661" s="17"/>
      <c r="D661" s="1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ht="19.5" customHeight="1" x14ac:dyDescent="0.25">
      <c r="A662" s="9"/>
      <c r="B662" s="9"/>
      <c r="C662" s="17"/>
      <c r="D662" s="1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7" ht="19.5" customHeight="1" x14ac:dyDescent="0.25">
      <c r="A663" s="9"/>
      <c r="B663" s="9"/>
      <c r="C663" s="17"/>
      <c r="D663" s="1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ht="19.5" customHeight="1" x14ac:dyDescent="0.25">
      <c r="A664" s="9"/>
      <c r="B664" s="9"/>
      <c r="C664" s="17"/>
      <c r="D664" s="1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7" ht="19.5" customHeight="1" x14ac:dyDescent="0.25">
      <c r="A665" s="9"/>
      <c r="B665" s="9"/>
      <c r="C665" s="17"/>
      <c r="D665" s="1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ht="19.5" customHeight="1" x14ac:dyDescent="0.25">
      <c r="A666" s="9"/>
      <c r="B666" s="9"/>
      <c r="C666" s="17"/>
      <c r="D666" s="1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7" ht="19.5" customHeight="1" x14ac:dyDescent="0.25">
      <c r="A667" s="9"/>
      <c r="B667" s="9"/>
      <c r="C667" s="17"/>
      <c r="D667" s="1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ht="19.5" customHeight="1" x14ac:dyDescent="0.25">
      <c r="A668" s="9"/>
      <c r="B668" s="9"/>
      <c r="C668" s="17"/>
      <c r="D668" s="1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7" ht="19.5" customHeight="1" x14ac:dyDescent="0.25">
      <c r="A669" s="9"/>
      <c r="B669" s="9"/>
      <c r="C669" s="17"/>
      <c r="D669" s="1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7" ht="19.5" customHeight="1" x14ac:dyDescent="0.25">
      <c r="A670" s="9"/>
      <c r="B670" s="9"/>
      <c r="C670" s="17"/>
      <c r="D670" s="1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7" ht="19.5" customHeight="1" x14ac:dyDescent="0.25">
      <c r="A671" s="9"/>
      <c r="B671" s="9"/>
      <c r="C671" s="17"/>
      <c r="D671" s="1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ht="19.5" customHeight="1" x14ac:dyDescent="0.25">
      <c r="A672" s="9"/>
      <c r="B672" s="9"/>
      <c r="C672" s="17"/>
      <c r="D672" s="1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ht="19.5" customHeight="1" x14ac:dyDescent="0.25">
      <c r="A673" s="9"/>
      <c r="B673" s="9"/>
      <c r="C673" s="17"/>
      <c r="D673" s="1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7" ht="19.5" customHeight="1" x14ac:dyDescent="0.25">
      <c r="A674" s="9"/>
      <c r="B674" s="9"/>
      <c r="C674" s="17"/>
      <c r="D674" s="1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7" ht="19.5" customHeight="1" x14ac:dyDescent="0.25">
      <c r="A675" s="9"/>
      <c r="B675" s="9"/>
      <c r="C675" s="17"/>
      <c r="D675" s="1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7" ht="19.5" customHeight="1" x14ac:dyDescent="0.25">
      <c r="A676" s="9"/>
      <c r="B676" s="9"/>
      <c r="C676" s="17"/>
      <c r="D676" s="1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7" ht="19.5" customHeight="1" x14ac:dyDescent="0.25">
      <c r="A677" s="9"/>
      <c r="B677" s="9"/>
      <c r="C677" s="17"/>
      <c r="D677" s="1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7" ht="19.5" customHeight="1" x14ac:dyDescent="0.25">
      <c r="A678" s="9"/>
      <c r="B678" s="9"/>
      <c r="C678" s="17"/>
      <c r="D678" s="1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ht="19.5" customHeight="1" x14ac:dyDescent="0.25">
      <c r="A679" s="9"/>
      <c r="B679" s="9"/>
      <c r="C679" s="17"/>
      <c r="D679" s="1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7" ht="19.5" customHeight="1" x14ac:dyDescent="0.25">
      <c r="A680" s="9"/>
      <c r="B680" s="9"/>
      <c r="C680" s="17"/>
      <c r="D680" s="1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ht="19.5" customHeight="1" x14ac:dyDescent="0.25">
      <c r="A681" s="9"/>
      <c r="B681" s="9"/>
      <c r="C681" s="17"/>
      <c r="D681" s="1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7" ht="19.5" customHeight="1" x14ac:dyDescent="0.25">
      <c r="A682" s="9"/>
      <c r="B682" s="9"/>
      <c r="C682" s="17"/>
      <c r="D682" s="1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7" ht="19.5" customHeight="1" x14ac:dyDescent="0.25">
      <c r="A683" s="9"/>
      <c r="B683" s="9"/>
      <c r="C683" s="17"/>
      <c r="D683" s="1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7" ht="19.5" customHeight="1" x14ac:dyDescent="0.25">
      <c r="A684" s="9"/>
      <c r="B684" s="9"/>
      <c r="C684" s="17"/>
      <c r="D684" s="1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7" ht="19.5" customHeight="1" x14ac:dyDescent="0.25">
      <c r="A685" s="9"/>
      <c r="B685" s="9"/>
      <c r="C685" s="17"/>
      <c r="D685" s="1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7" ht="19.5" customHeight="1" x14ac:dyDescent="0.25">
      <c r="A686" s="9"/>
      <c r="B686" s="9"/>
      <c r="C686" s="17"/>
      <c r="D686" s="1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ht="19.5" customHeight="1" x14ac:dyDescent="0.25">
      <c r="A687" s="9"/>
      <c r="B687" s="9"/>
      <c r="C687" s="17"/>
      <c r="D687" s="1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7" ht="19.5" customHeight="1" x14ac:dyDescent="0.25">
      <c r="A688" s="9"/>
      <c r="B688" s="9"/>
      <c r="C688" s="17"/>
      <c r="D688" s="1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ht="19.5" customHeight="1" x14ac:dyDescent="0.25">
      <c r="A689" s="9"/>
      <c r="B689" s="9"/>
      <c r="C689" s="17"/>
      <c r="D689" s="1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7" ht="19.5" customHeight="1" x14ac:dyDescent="0.25">
      <c r="A690" s="9"/>
      <c r="B690" s="9"/>
      <c r="C690" s="17"/>
      <c r="D690" s="1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ht="19.5" customHeight="1" x14ac:dyDescent="0.25">
      <c r="A691" s="9"/>
      <c r="B691" s="9"/>
      <c r="C691" s="17"/>
      <c r="D691" s="1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7" ht="19.5" customHeight="1" x14ac:dyDescent="0.25">
      <c r="A692" s="9"/>
      <c r="B692" s="9"/>
      <c r="C692" s="17"/>
      <c r="D692" s="1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7" ht="19.5" customHeight="1" x14ac:dyDescent="0.25">
      <c r="A693" s="9"/>
      <c r="B693" s="9"/>
      <c r="C693" s="17"/>
      <c r="D693" s="1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ht="19.5" customHeight="1" x14ac:dyDescent="0.25">
      <c r="A694" s="9"/>
      <c r="B694" s="9"/>
      <c r="C694" s="17"/>
      <c r="D694" s="1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7" ht="19.5" customHeight="1" x14ac:dyDescent="0.25">
      <c r="A695" s="9"/>
      <c r="B695" s="9"/>
      <c r="C695" s="17"/>
      <c r="D695" s="1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ht="19.5" customHeight="1" x14ac:dyDescent="0.25">
      <c r="A696" s="9"/>
      <c r="B696" s="9"/>
      <c r="C696" s="17"/>
      <c r="D696" s="1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7" ht="19.5" customHeight="1" x14ac:dyDescent="0.25">
      <c r="A697" s="9"/>
      <c r="B697" s="9"/>
      <c r="C697" s="17"/>
      <c r="D697" s="1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7" ht="19.5" customHeight="1" x14ac:dyDescent="0.25">
      <c r="A698" s="9"/>
      <c r="B698" s="9"/>
      <c r="C698" s="17"/>
      <c r="D698" s="1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7" ht="19.5" customHeight="1" x14ac:dyDescent="0.25">
      <c r="A699" s="9"/>
      <c r="B699" s="9"/>
      <c r="C699" s="17"/>
      <c r="D699" s="1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7" ht="19.5" customHeight="1" x14ac:dyDescent="0.25">
      <c r="A700" s="9"/>
      <c r="B700" s="9"/>
      <c r="C700" s="17"/>
      <c r="D700" s="1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ht="19.5" customHeight="1" x14ac:dyDescent="0.25">
      <c r="A701" s="9"/>
      <c r="B701" s="9"/>
      <c r="C701" s="17"/>
      <c r="D701" s="1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7" ht="19.5" customHeight="1" x14ac:dyDescent="0.25">
      <c r="A702" s="9"/>
      <c r="B702" s="9"/>
      <c r="C702" s="17"/>
      <c r="D702" s="1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ht="19.5" customHeight="1" x14ac:dyDescent="0.25">
      <c r="A703" s="9"/>
      <c r="B703" s="9"/>
      <c r="C703" s="17"/>
      <c r="D703" s="1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ht="19.5" customHeight="1" x14ac:dyDescent="0.25">
      <c r="A704" s="9"/>
      <c r="B704" s="9"/>
      <c r="C704" s="17"/>
      <c r="D704" s="1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7" ht="19.5" customHeight="1" x14ac:dyDescent="0.25">
      <c r="A705" s="9"/>
      <c r="B705" s="9"/>
      <c r="C705" s="17"/>
      <c r="D705" s="1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ht="19.5" customHeight="1" x14ac:dyDescent="0.25">
      <c r="A706" s="9"/>
      <c r="B706" s="9"/>
      <c r="C706" s="17"/>
      <c r="D706" s="1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7" ht="19.5" customHeight="1" x14ac:dyDescent="0.25">
      <c r="A707" s="9"/>
      <c r="B707" s="9"/>
      <c r="C707" s="17"/>
      <c r="D707" s="1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ht="19.5" customHeight="1" x14ac:dyDescent="0.25">
      <c r="A708" s="9"/>
      <c r="B708" s="9"/>
      <c r="C708" s="17"/>
      <c r="D708" s="1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7" ht="19.5" customHeight="1" x14ac:dyDescent="0.25">
      <c r="A709" s="9"/>
      <c r="B709" s="9"/>
      <c r="C709" s="17"/>
      <c r="D709" s="1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ht="19.5" customHeight="1" x14ac:dyDescent="0.25">
      <c r="A710" s="9"/>
      <c r="B710" s="9"/>
      <c r="C710" s="17"/>
      <c r="D710" s="1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7" ht="19.5" customHeight="1" x14ac:dyDescent="0.25">
      <c r="A711" s="9"/>
      <c r="B711" s="9"/>
      <c r="C711" s="17"/>
      <c r="D711" s="1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ht="19.5" customHeight="1" x14ac:dyDescent="0.25">
      <c r="A712" s="9"/>
      <c r="B712" s="9"/>
      <c r="C712" s="17"/>
      <c r="D712" s="1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7" ht="19.5" customHeight="1" x14ac:dyDescent="0.25">
      <c r="A713" s="9"/>
      <c r="B713" s="9"/>
      <c r="C713" s="17"/>
      <c r="D713" s="1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ht="19.5" customHeight="1" x14ac:dyDescent="0.25">
      <c r="A714" s="9"/>
      <c r="B714" s="9"/>
      <c r="C714" s="17"/>
      <c r="D714" s="1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ht="19.5" customHeight="1" x14ac:dyDescent="0.25">
      <c r="A715" s="9"/>
      <c r="B715" s="9"/>
      <c r="C715" s="17"/>
      <c r="D715" s="1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7" ht="19.5" customHeight="1" x14ac:dyDescent="0.25">
      <c r="A716" s="9"/>
      <c r="B716" s="9"/>
      <c r="C716" s="17"/>
      <c r="D716" s="1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7" ht="19.5" customHeight="1" x14ac:dyDescent="0.25">
      <c r="A717" s="9"/>
      <c r="B717" s="9"/>
      <c r="C717" s="17"/>
      <c r="D717" s="1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7" ht="19.5" customHeight="1" x14ac:dyDescent="0.25">
      <c r="A718" s="9"/>
      <c r="B718" s="9"/>
      <c r="C718" s="17"/>
      <c r="D718" s="1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7" ht="19.5" customHeight="1" x14ac:dyDescent="0.25">
      <c r="A719" s="9"/>
      <c r="B719" s="9"/>
      <c r="C719" s="17"/>
      <c r="D719" s="1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7" ht="19.5" customHeight="1" x14ac:dyDescent="0.25">
      <c r="A720" s="9"/>
      <c r="B720" s="9"/>
      <c r="C720" s="17"/>
      <c r="D720" s="1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7" ht="19.5" customHeight="1" x14ac:dyDescent="0.25">
      <c r="A721" s="9"/>
      <c r="B721" s="9"/>
      <c r="C721" s="17"/>
      <c r="D721" s="1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7" ht="19.5" customHeight="1" x14ac:dyDescent="0.25">
      <c r="A722" s="9"/>
      <c r="B722" s="9"/>
      <c r="C722" s="17"/>
      <c r="D722" s="1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7" ht="19.5" customHeight="1" x14ac:dyDescent="0.25">
      <c r="A723" s="9"/>
      <c r="B723" s="9"/>
      <c r="C723" s="17"/>
      <c r="D723" s="1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7" ht="19.5" customHeight="1" x14ac:dyDescent="0.25">
      <c r="A724" s="9"/>
      <c r="B724" s="9"/>
      <c r="C724" s="17"/>
      <c r="D724" s="1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ht="19.5" customHeight="1" x14ac:dyDescent="0.25">
      <c r="A725" s="9"/>
      <c r="B725" s="9"/>
      <c r="C725" s="17"/>
      <c r="D725" s="1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7" ht="19.5" customHeight="1" x14ac:dyDescent="0.25">
      <c r="A726" s="9"/>
      <c r="B726" s="9"/>
      <c r="C726" s="17"/>
      <c r="D726" s="1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7" ht="19.5" customHeight="1" x14ac:dyDescent="0.25">
      <c r="A727" s="9"/>
      <c r="B727" s="9"/>
      <c r="C727" s="17"/>
      <c r="D727" s="1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7" ht="19.5" customHeight="1" x14ac:dyDescent="0.25">
      <c r="A728" s="9"/>
      <c r="B728" s="9"/>
      <c r="C728" s="17"/>
      <c r="D728" s="1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7" ht="19.5" customHeight="1" x14ac:dyDescent="0.25">
      <c r="A729" s="9"/>
      <c r="B729" s="9"/>
      <c r="C729" s="17"/>
      <c r="D729" s="1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ht="19.5" customHeight="1" x14ac:dyDescent="0.25">
      <c r="A730" s="9"/>
      <c r="B730" s="9"/>
      <c r="C730" s="17"/>
      <c r="D730" s="1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7" ht="19.5" customHeight="1" x14ac:dyDescent="0.25">
      <c r="A731" s="9"/>
      <c r="B731" s="9"/>
      <c r="C731" s="17"/>
      <c r="D731" s="1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ht="19.5" customHeight="1" x14ac:dyDescent="0.25">
      <c r="A732" s="9"/>
      <c r="B732" s="9"/>
      <c r="C732" s="17"/>
      <c r="D732" s="1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ht="19.5" customHeight="1" x14ac:dyDescent="0.25">
      <c r="A733" s="9"/>
      <c r="B733" s="9"/>
      <c r="C733" s="17"/>
      <c r="D733" s="1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7" ht="19.5" customHeight="1" x14ac:dyDescent="0.25">
      <c r="A734" s="9"/>
      <c r="B734" s="9"/>
      <c r="C734" s="17"/>
      <c r="D734" s="1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7" ht="19.5" customHeight="1" x14ac:dyDescent="0.25">
      <c r="A735" s="9"/>
      <c r="B735" s="9"/>
      <c r="C735" s="17"/>
      <c r="D735" s="1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7" ht="19.5" customHeight="1" x14ac:dyDescent="0.25">
      <c r="A736" s="9"/>
      <c r="B736" s="9"/>
      <c r="C736" s="17"/>
      <c r="D736" s="1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ht="19.5" customHeight="1" x14ac:dyDescent="0.25">
      <c r="A737" s="9"/>
      <c r="B737" s="9"/>
      <c r="C737" s="17"/>
      <c r="D737" s="1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ht="19.5" customHeight="1" x14ac:dyDescent="0.25">
      <c r="A738" s="9"/>
      <c r="B738" s="9"/>
      <c r="C738" s="17"/>
      <c r="D738" s="1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ht="19.5" customHeight="1" x14ac:dyDescent="0.25">
      <c r="A739" s="9"/>
      <c r="B739" s="9"/>
      <c r="C739" s="17"/>
      <c r="D739" s="1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7" ht="19.5" customHeight="1" x14ac:dyDescent="0.25">
      <c r="A740" s="9"/>
      <c r="B740" s="9"/>
      <c r="C740" s="17"/>
      <c r="D740" s="1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ht="19.5" customHeight="1" x14ac:dyDescent="0.25">
      <c r="A741" s="9"/>
      <c r="B741" s="9"/>
      <c r="C741" s="17"/>
      <c r="D741" s="1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7" ht="19.5" customHeight="1" x14ac:dyDescent="0.25">
      <c r="A742" s="9"/>
      <c r="B742" s="9"/>
      <c r="C742" s="17"/>
      <c r="D742" s="1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ht="19.5" customHeight="1" x14ac:dyDescent="0.25">
      <c r="A743" s="9"/>
      <c r="B743" s="9"/>
      <c r="C743" s="17"/>
      <c r="D743" s="1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ht="19.5" customHeight="1" x14ac:dyDescent="0.25">
      <c r="A744" s="9"/>
      <c r="B744" s="9"/>
      <c r="C744" s="17"/>
      <c r="D744" s="1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7" ht="19.5" customHeight="1" x14ac:dyDescent="0.25">
      <c r="A745" s="9"/>
      <c r="B745" s="9"/>
      <c r="C745" s="17"/>
      <c r="D745" s="1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ht="19.5" customHeight="1" x14ac:dyDescent="0.25">
      <c r="A746" s="9"/>
      <c r="B746" s="9"/>
      <c r="C746" s="17"/>
      <c r="D746" s="1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7" ht="19.5" customHeight="1" x14ac:dyDescent="0.25">
      <c r="A747" s="9"/>
      <c r="B747" s="9"/>
      <c r="C747" s="17"/>
      <c r="D747" s="1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7" ht="19.5" customHeight="1" x14ac:dyDescent="0.25">
      <c r="A748" s="9"/>
      <c r="B748" s="9"/>
      <c r="C748" s="17"/>
      <c r="D748" s="1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7" ht="19.5" customHeight="1" x14ac:dyDescent="0.25">
      <c r="A749" s="9"/>
      <c r="B749" s="9"/>
      <c r="C749" s="17"/>
      <c r="D749" s="1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7" ht="19.5" customHeight="1" x14ac:dyDescent="0.25">
      <c r="A750" s="9"/>
      <c r="B750" s="9"/>
      <c r="C750" s="17"/>
      <c r="D750" s="1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7" ht="19.5" customHeight="1" x14ac:dyDescent="0.25">
      <c r="A751" s="9"/>
      <c r="B751" s="9"/>
      <c r="C751" s="17"/>
      <c r="D751" s="1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7" ht="19.5" customHeight="1" x14ac:dyDescent="0.25">
      <c r="A752" s="9"/>
      <c r="B752" s="9"/>
      <c r="C752" s="17"/>
      <c r="D752" s="1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ht="19.5" customHeight="1" x14ac:dyDescent="0.25">
      <c r="A753" s="9"/>
      <c r="B753" s="9"/>
      <c r="C753" s="17"/>
      <c r="D753" s="1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7" ht="19.5" customHeight="1" x14ac:dyDescent="0.25">
      <c r="A754" s="9"/>
      <c r="B754" s="9"/>
      <c r="C754" s="17"/>
      <c r="D754" s="1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7" ht="19.5" customHeight="1" x14ac:dyDescent="0.25">
      <c r="A755" s="9"/>
      <c r="B755" s="9"/>
      <c r="C755" s="17"/>
      <c r="D755" s="1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ht="19.5" customHeight="1" x14ac:dyDescent="0.25">
      <c r="A756" s="9"/>
      <c r="B756" s="9"/>
      <c r="C756" s="17"/>
      <c r="D756" s="1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7" ht="19.5" customHeight="1" x14ac:dyDescent="0.25">
      <c r="A757" s="9"/>
      <c r="B757" s="9"/>
      <c r="C757" s="17"/>
      <c r="D757" s="1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7" ht="19.5" customHeight="1" x14ac:dyDescent="0.25">
      <c r="A758" s="9"/>
      <c r="B758" s="9"/>
      <c r="C758" s="17"/>
      <c r="D758" s="1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7" ht="19.5" customHeight="1" x14ac:dyDescent="0.25">
      <c r="A759" s="9"/>
      <c r="B759" s="9"/>
      <c r="C759" s="17"/>
      <c r="D759" s="1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7" ht="19.5" customHeight="1" x14ac:dyDescent="0.25">
      <c r="A760" s="9"/>
      <c r="B760" s="9"/>
      <c r="C760" s="17"/>
      <c r="D760" s="1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7" ht="19.5" customHeight="1" x14ac:dyDescent="0.25">
      <c r="A761" s="9"/>
      <c r="B761" s="9"/>
      <c r="C761" s="17"/>
      <c r="D761" s="1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7" ht="19.5" customHeight="1" x14ac:dyDescent="0.25">
      <c r="A762" s="9"/>
      <c r="B762" s="9"/>
      <c r="C762" s="17"/>
      <c r="D762" s="1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7" ht="19.5" customHeight="1" x14ac:dyDescent="0.25">
      <c r="A763" s="9"/>
      <c r="B763" s="9"/>
      <c r="C763" s="17"/>
      <c r="D763" s="1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7" ht="19.5" customHeight="1" x14ac:dyDescent="0.25">
      <c r="A764" s="9"/>
      <c r="B764" s="9"/>
      <c r="C764" s="17"/>
      <c r="D764" s="1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ht="19.5" customHeight="1" x14ac:dyDescent="0.25">
      <c r="A765" s="9"/>
      <c r="B765" s="9"/>
      <c r="C765" s="17"/>
      <c r="D765" s="1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7" ht="19.5" customHeight="1" x14ac:dyDescent="0.25">
      <c r="A766" s="9"/>
      <c r="B766" s="9"/>
      <c r="C766" s="17"/>
      <c r="D766" s="1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7" ht="19.5" customHeight="1" x14ac:dyDescent="0.25">
      <c r="A767" s="9"/>
      <c r="B767" s="9"/>
      <c r="C767" s="17"/>
      <c r="D767" s="1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7" ht="19.5" customHeight="1" x14ac:dyDescent="0.25">
      <c r="A768" s="9"/>
      <c r="B768" s="9"/>
      <c r="C768" s="17"/>
      <c r="D768" s="1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7" ht="19.5" customHeight="1" x14ac:dyDescent="0.25">
      <c r="A769" s="9"/>
      <c r="B769" s="9"/>
      <c r="C769" s="17"/>
      <c r="D769" s="1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ht="19.5" customHeight="1" x14ac:dyDescent="0.25">
      <c r="A770" s="9"/>
      <c r="B770" s="9"/>
      <c r="C770" s="17"/>
      <c r="D770" s="1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ht="19.5" customHeight="1" x14ac:dyDescent="0.25">
      <c r="A771" s="9"/>
      <c r="B771" s="9"/>
      <c r="C771" s="17"/>
      <c r="D771" s="1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7" ht="19.5" customHeight="1" x14ac:dyDescent="0.25">
      <c r="A772" s="9"/>
      <c r="B772" s="9"/>
      <c r="C772" s="17"/>
      <c r="D772" s="1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ht="19.5" customHeight="1" x14ac:dyDescent="0.25">
      <c r="A773" s="9"/>
      <c r="B773" s="9"/>
      <c r="C773" s="17"/>
      <c r="D773" s="1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ht="19.5" customHeight="1" x14ac:dyDescent="0.25">
      <c r="A774" s="9"/>
      <c r="B774" s="9"/>
      <c r="C774" s="17"/>
      <c r="D774" s="1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ht="19.5" customHeight="1" x14ac:dyDescent="0.25">
      <c r="A775" s="9"/>
      <c r="B775" s="9"/>
      <c r="C775" s="17"/>
      <c r="D775" s="1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7" ht="19.5" customHeight="1" x14ac:dyDescent="0.25">
      <c r="A776" s="9"/>
      <c r="B776" s="9"/>
      <c r="C776" s="17"/>
      <c r="D776" s="1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ht="19.5" customHeight="1" x14ac:dyDescent="0.25">
      <c r="A777" s="9"/>
      <c r="B777" s="9"/>
      <c r="C777" s="17"/>
      <c r="D777" s="1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ht="19.5" customHeight="1" x14ac:dyDescent="0.25">
      <c r="A778" s="9"/>
      <c r="B778" s="9"/>
      <c r="C778" s="17"/>
      <c r="D778" s="1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7" ht="19.5" customHeight="1" x14ac:dyDescent="0.25">
      <c r="A779" s="9"/>
      <c r="B779" s="9"/>
      <c r="C779" s="17"/>
      <c r="D779" s="1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ht="19.5" customHeight="1" x14ac:dyDescent="0.25">
      <c r="A780" s="9"/>
      <c r="B780" s="9"/>
      <c r="C780" s="17"/>
      <c r="D780" s="1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7" ht="19.5" customHeight="1" x14ac:dyDescent="0.25">
      <c r="A781" s="9"/>
      <c r="B781" s="9"/>
      <c r="C781" s="17"/>
      <c r="D781" s="1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7" ht="19.5" customHeight="1" x14ac:dyDescent="0.25">
      <c r="A782" s="9"/>
      <c r="B782" s="9"/>
      <c r="C782" s="17"/>
      <c r="D782" s="1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7" ht="19.5" customHeight="1" x14ac:dyDescent="0.25">
      <c r="A783" s="9"/>
      <c r="B783" s="9"/>
      <c r="C783" s="17"/>
      <c r="D783" s="1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ht="19.5" customHeight="1" x14ac:dyDescent="0.25">
      <c r="A784" s="9"/>
      <c r="B784" s="9"/>
      <c r="C784" s="17"/>
      <c r="D784" s="1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ht="19.5" customHeight="1" x14ac:dyDescent="0.25">
      <c r="A785" s="9"/>
      <c r="B785" s="9"/>
      <c r="C785" s="17"/>
      <c r="D785" s="1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7" ht="19.5" customHeight="1" x14ac:dyDescent="0.25">
      <c r="A786" s="9"/>
      <c r="B786" s="9"/>
      <c r="C786" s="17"/>
      <c r="D786" s="1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ht="19.5" customHeight="1" x14ac:dyDescent="0.25">
      <c r="A787" s="9"/>
      <c r="B787" s="9"/>
      <c r="C787" s="17"/>
      <c r="D787" s="1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7" ht="19.5" customHeight="1" x14ac:dyDescent="0.25">
      <c r="A788" s="9"/>
      <c r="B788" s="9"/>
      <c r="C788" s="17"/>
      <c r="D788" s="1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7" ht="19.5" customHeight="1" x14ac:dyDescent="0.25">
      <c r="A789" s="9"/>
      <c r="B789" s="9"/>
      <c r="C789" s="17"/>
      <c r="D789" s="1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7" ht="19.5" customHeight="1" x14ac:dyDescent="0.25">
      <c r="A790" s="9"/>
      <c r="B790" s="9"/>
      <c r="C790" s="17"/>
      <c r="D790" s="1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7" ht="19.5" customHeight="1" x14ac:dyDescent="0.25">
      <c r="A791" s="9"/>
      <c r="B791" s="9"/>
      <c r="C791" s="17"/>
      <c r="D791" s="1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ht="19.5" customHeight="1" x14ac:dyDescent="0.25">
      <c r="A792" s="9"/>
      <c r="B792" s="9"/>
      <c r="C792" s="17"/>
      <c r="D792" s="1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7" ht="19.5" customHeight="1" x14ac:dyDescent="0.25">
      <c r="A793" s="9"/>
      <c r="B793" s="9"/>
      <c r="C793" s="17"/>
      <c r="D793" s="1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7" ht="19.5" customHeight="1" x14ac:dyDescent="0.25">
      <c r="A794" s="9"/>
      <c r="B794" s="9"/>
      <c r="C794" s="17"/>
      <c r="D794" s="1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7" ht="19.5" customHeight="1" x14ac:dyDescent="0.25">
      <c r="A795" s="9"/>
      <c r="B795" s="9"/>
      <c r="C795" s="17"/>
      <c r="D795" s="1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ht="19.5" customHeight="1" x14ac:dyDescent="0.25">
      <c r="A796" s="9"/>
      <c r="B796" s="9"/>
      <c r="C796" s="17"/>
      <c r="D796" s="1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7" ht="19.5" customHeight="1" x14ac:dyDescent="0.25">
      <c r="A797" s="9"/>
      <c r="B797" s="9"/>
      <c r="C797" s="17"/>
      <c r="D797" s="1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ht="19.5" customHeight="1" x14ac:dyDescent="0.25">
      <c r="A798" s="9"/>
      <c r="B798" s="9"/>
      <c r="C798" s="17"/>
      <c r="D798" s="1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7" ht="19.5" customHeight="1" x14ac:dyDescent="0.25">
      <c r="A799" s="9"/>
      <c r="B799" s="9"/>
      <c r="C799" s="17"/>
      <c r="D799" s="1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7" ht="19.5" customHeight="1" x14ac:dyDescent="0.25">
      <c r="A800" s="9"/>
      <c r="B800" s="9"/>
      <c r="C800" s="17"/>
      <c r="D800" s="1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ht="19.5" customHeight="1" x14ac:dyDescent="0.25">
      <c r="A801" s="9"/>
      <c r="B801" s="9"/>
      <c r="C801" s="17"/>
      <c r="D801" s="1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ht="19.5" customHeight="1" x14ac:dyDescent="0.25">
      <c r="A802" s="9"/>
      <c r="B802" s="9"/>
      <c r="C802" s="17"/>
      <c r="D802" s="1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7" ht="19.5" customHeight="1" x14ac:dyDescent="0.25">
      <c r="A803" s="9"/>
      <c r="B803" s="9"/>
      <c r="C803" s="17"/>
      <c r="D803" s="1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ht="19.5" customHeight="1" x14ac:dyDescent="0.25">
      <c r="A804" s="9"/>
      <c r="B804" s="9"/>
      <c r="C804" s="17"/>
      <c r="D804" s="1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7" ht="19.5" customHeight="1" x14ac:dyDescent="0.25">
      <c r="A805" s="9"/>
      <c r="B805" s="9"/>
      <c r="C805" s="17"/>
      <c r="D805" s="1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7" ht="19.5" customHeight="1" x14ac:dyDescent="0.25">
      <c r="A806" s="9"/>
      <c r="B806" s="9"/>
      <c r="C806" s="17"/>
      <c r="D806" s="1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ht="19.5" customHeight="1" x14ac:dyDescent="0.25">
      <c r="A807" s="9"/>
      <c r="B807" s="9"/>
      <c r="C807" s="17"/>
      <c r="D807" s="1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ht="19.5" customHeight="1" x14ac:dyDescent="0.25">
      <c r="A808" s="9"/>
      <c r="B808" s="9"/>
      <c r="C808" s="17"/>
      <c r="D808" s="1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7" ht="19.5" customHeight="1" x14ac:dyDescent="0.25">
      <c r="A809" s="9"/>
      <c r="B809" s="9"/>
      <c r="C809" s="17"/>
      <c r="D809" s="1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7" ht="19.5" customHeight="1" x14ac:dyDescent="0.25">
      <c r="A810" s="9"/>
      <c r="B810" s="9"/>
      <c r="C810" s="17"/>
      <c r="D810" s="1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7" ht="19.5" customHeight="1" x14ac:dyDescent="0.25">
      <c r="A811" s="9"/>
      <c r="B811" s="9"/>
      <c r="C811" s="17"/>
      <c r="D811" s="1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7" ht="19.5" customHeight="1" x14ac:dyDescent="0.25">
      <c r="A812" s="9"/>
      <c r="B812" s="9"/>
      <c r="C812" s="17"/>
      <c r="D812" s="1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ht="19.5" customHeight="1" x14ac:dyDescent="0.25">
      <c r="A813" s="9"/>
      <c r="B813" s="9"/>
      <c r="C813" s="17"/>
      <c r="D813" s="1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ht="19.5" customHeight="1" x14ac:dyDescent="0.25">
      <c r="A814" s="9"/>
      <c r="B814" s="9"/>
      <c r="C814" s="17"/>
      <c r="D814" s="1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7" ht="19.5" customHeight="1" x14ac:dyDescent="0.25">
      <c r="A815" s="9"/>
      <c r="B815" s="9"/>
      <c r="C815" s="17"/>
      <c r="D815" s="1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7" ht="19.5" customHeight="1" x14ac:dyDescent="0.25">
      <c r="A816" s="9"/>
      <c r="B816" s="9"/>
      <c r="C816" s="17"/>
      <c r="D816" s="1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ht="19.5" customHeight="1" x14ac:dyDescent="0.25">
      <c r="A817" s="9"/>
      <c r="B817" s="9"/>
      <c r="C817" s="17"/>
      <c r="D817" s="1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7" ht="19.5" customHeight="1" x14ac:dyDescent="0.25">
      <c r="A818" s="9"/>
      <c r="B818" s="9"/>
      <c r="C818" s="17"/>
      <c r="D818" s="1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ht="19.5" customHeight="1" x14ac:dyDescent="0.25">
      <c r="A819" s="9"/>
      <c r="B819" s="9"/>
      <c r="C819" s="17"/>
      <c r="D819" s="1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7" ht="19.5" customHeight="1" x14ac:dyDescent="0.25">
      <c r="A820" s="9"/>
      <c r="B820" s="9"/>
      <c r="C820" s="17"/>
      <c r="D820" s="1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7" ht="19.5" customHeight="1" x14ac:dyDescent="0.25">
      <c r="A821" s="9"/>
      <c r="B821" s="9"/>
      <c r="C821" s="17"/>
      <c r="D821" s="1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7" ht="19.5" customHeight="1" x14ac:dyDescent="0.25">
      <c r="A822" s="9"/>
      <c r="B822" s="9"/>
      <c r="C822" s="17"/>
      <c r="D822" s="1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7" ht="19.5" customHeight="1" x14ac:dyDescent="0.25">
      <c r="A823" s="9"/>
      <c r="B823" s="9"/>
      <c r="C823" s="17"/>
      <c r="D823" s="1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7" ht="19.5" customHeight="1" x14ac:dyDescent="0.25">
      <c r="A824" s="9"/>
      <c r="B824" s="9"/>
      <c r="C824" s="17"/>
      <c r="D824" s="1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7" ht="19.5" customHeight="1" x14ac:dyDescent="0.25">
      <c r="A825" s="9"/>
      <c r="B825" s="9"/>
      <c r="C825" s="17"/>
      <c r="D825" s="1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7" ht="19.5" customHeight="1" x14ac:dyDescent="0.25">
      <c r="A826" s="9"/>
      <c r="B826" s="9"/>
      <c r="C826" s="17"/>
      <c r="D826" s="1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7" ht="19.5" customHeight="1" x14ac:dyDescent="0.25">
      <c r="A827" s="9"/>
      <c r="B827" s="9"/>
      <c r="C827" s="17"/>
      <c r="D827" s="1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ht="19.5" customHeight="1" x14ac:dyDescent="0.25">
      <c r="A828" s="9"/>
      <c r="B828" s="9"/>
      <c r="C828" s="17"/>
      <c r="D828" s="1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7" ht="19.5" customHeight="1" x14ac:dyDescent="0.25">
      <c r="A829" s="9"/>
      <c r="B829" s="9"/>
      <c r="C829" s="17"/>
      <c r="D829" s="1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7" ht="19.5" customHeight="1" x14ac:dyDescent="0.25">
      <c r="A830" s="9"/>
      <c r="B830" s="9"/>
      <c r="C830" s="17"/>
      <c r="D830" s="1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ht="19.5" customHeight="1" x14ac:dyDescent="0.25">
      <c r="A831" s="9"/>
      <c r="B831" s="9"/>
      <c r="C831" s="17"/>
      <c r="D831" s="1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7" ht="19.5" customHeight="1" x14ac:dyDescent="0.25">
      <c r="A832" s="9"/>
      <c r="B832" s="9"/>
      <c r="C832" s="17"/>
      <c r="D832" s="1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ht="19.5" customHeight="1" x14ac:dyDescent="0.25">
      <c r="A833" s="9"/>
      <c r="B833" s="9"/>
      <c r="C833" s="17"/>
      <c r="D833" s="1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7" ht="19.5" customHeight="1" x14ac:dyDescent="0.25">
      <c r="A834" s="9"/>
      <c r="B834" s="9"/>
      <c r="C834" s="17"/>
      <c r="D834" s="1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7" ht="19.5" customHeight="1" x14ac:dyDescent="0.25">
      <c r="A835" s="9"/>
      <c r="B835" s="9"/>
      <c r="C835" s="17"/>
      <c r="D835" s="1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7" ht="19.5" customHeight="1" x14ac:dyDescent="0.25">
      <c r="A836" s="9"/>
      <c r="B836" s="9"/>
      <c r="C836" s="17"/>
      <c r="D836" s="1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7" ht="19.5" customHeight="1" x14ac:dyDescent="0.25">
      <c r="A837" s="9"/>
      <c r="B837" s="9"/>
      <c r="C837" s="17"/>
      <c r="D837" s="1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7" ht="19.5" customHeight="1" x14ac:dyDescent="0.25">
      <c r="A838" s="9"/>
      <c r="B838" s="9"/>
      <c r="C838" s="17"/>
      <c r="D838" s="1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7" ht="19.5" customHeight="1" x14ac:dyDescent="0.25">
      <c r="A839" s="9"/>
      <c r="B839" s="9"/>
      <c r="C839" s="17"/>
      <c r="D839" s="1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7" ht="19.5" customHeight="1" x14ac:dyDescent="0.25">
      <c r="A840" s="9"/>
      <c r="B840" s="9"/>
      <c r="C840" s="17"/>
      <c r="D840" s="1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7" ht="19.5" customHeight="1" x14ac:dyDescent="0.25">
      <c r="A841" s="9"/>
      <c r="B841" s="9"/>
      <c r="C841" s="17"/>
      <c r="D841" s="1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7" ht="19.5" customHeight="1" x14ac:dyDescent="0.25">
      <c r="A842" s="9"/>
      <c r="B842" s="9"/>
      <c r="C842" s="17"/>
      <c r="D842" s="1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7" ht="19.5" customHeight="1" x14ac:dyDescent="0.25">
      <c r="A843" s="9"/>
      <c r="B843" s="9"/>
      <c r="C843" s="17"/>
      <c r="D843" s="1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ht="19.5" customHeight="1" x14ac:dyDescent="0.25">
      <c r="A844" s="9"/>
      <c r="B844" s="9"/>
      <c r="C844" s="17"/>
      <c r="D844" s="1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7" ht="19.5" customHeight="1" x14ac:dyDescent="0.25">
      <c r="A845" s="9"/>
      <c r="B845" s="9"/>
      <c r="C845" s="17"/>
      <c r="D845" s="1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7" ht="19.5" customHeight="1" x14ac:dyDescent="0.25">
      <c r="A846" s="9"/>
      <c r="B846" s="9"/>
      <c r="C846" s="17"/>
      <c r="D846" s="1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7" ht="19.5" customHeight="1" x14ac:dyDescent="0.25">
      <c r="A847" s="9"/>
      <c r="B847" s="9"/>
      <c r="C847" s="17"/>
      <c r="D847" s="1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7" ht="19.5" customHeight="1" x14ac:dyDescent="0.25">
      <c r="A848" s="9"/>
      <c r="B848" s="9"/>
      <c r="C848" s="17"/>
      <c r="D848" s="1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7" ht="19.5" customHeight="1" x14ac:dyDescent="0.25">
      <c r="A849" s="9"/>
      <c r="B849" s="9"/>
      <c r="C849" s="17"/>
      <c r="D849" s="1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ht="19.5" customHeight="1" x14ac:dyDescent="0.25">
      <c r="A850" s="9"/>
      <c r="B850" s="9"/>
      <c r="C850" s="17"/>
      <c r="D850" s="1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7" ht="19.5" customHeight="1" x14ac:dyDescent="0.25">
      <c r="A851" s="9"/>
      <c r="B851" s="9"/>
      <c r="C851" s="17"/>
      <c r="D851" s="1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ht="19.5" customHeight="1" x14ac:dyDescent="0.25">
      <c r="A852" s="9"/>
      <c r="B852" s="9"/>
      <c r="C852" s="17"/>
      <c r="D852" s="1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7" ht="19.5" customHeight="1" x14ac:dyDescent="0.25">
      <c r="A853" s="9"/>
      <c r="B853" s="9"/>
      <c r="C853" s="17"/>
      <c r="D853" s="1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ht="19.5" customHeight="1" x14ac:dyDescent="0.25">
      <c r="A854" s="9"/>
      <c r="B854" s="9"/>
      <c r="C854" s="17"/>
      <c r="D854" s="1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7" ht="19.5" customHeight="1" x14ac:dyDescent="0.25">
      <c r="A855" s="9"/>
      <c r="B855" s="9"/>
      <c r="C855" s="17"/>
      <c r="D855" s="1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ht="19.5" customHeight="1" x14ac:dyDescent="0.25">
      <c r="A856" s="9"/>
      <c r="B856" s="9"/>
      <c r="C856" s="17"/>
      <c r="D856" s="1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ht="19.5" customHeight="1" x14ac:dyDescent="0.25">
      <c r="A857" s="9"/>
      <c r="B857" s="9"/>
      <c r="C857" s="17"/>
      <c r="D857" s="1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7" ht="19.5" customHeight="1" x14ac:dyDescent="0.25">
      <c r="A858" s="9"/>
      <c r="B858" s="9"/>
      <c r="C858" s="17"/>
      <c r="D858" s="1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7" ht="19.5" customHeight="1" x14ac:dyDescent="0.25">
      <c r="A859" s="9"/>
      <c r="B859" s="9"/>
      <c r="C859" s="17"/>
      <c r="D859" s="1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ht="19.5" customHeight="1" x14ac:dyDescent="0.25">
      <c r="A860" s="9"/>
      <c r="B860" s="9"/>
      <c r="C860" s="17"/>
      <c r="D860" s="1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7" ht="19.5" customHeight="1" x14ac:dyDescent="0.25">
      <c r="A861" s="9"/>
      <c r="B861" s="9"/>
      <c r="C861" s="17"/>
      <c r="D861" s="1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ht="19.5" customHeight="1" x14ac:dyDescent="0.25">
      <c r="A862" s="9"/>
      <c r="B862" s="9"/>
      <c r="C862" s="17"/>
      <c r="D862" s="1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7" ht="19.5" customHeight="1" x14ac:dyDescent="0.25">
      <c r="A863" s="9"/>
      <c r="B863" s="9"/>
      <c r="C863" s="17"/>
      <c r="D863" s="1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7" ht="19.5" customHeight="1" x14ac:dyDescent="0.25">
      <c r="A864" s="9"/>
      <c r="B864" s="9"/>
      <c r="C864" s="17"/>
      <c r="D864" s="1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7" ht="19.5" customHeight="1" x14ac:dyDescent="0.25">
      <c r="A865" s="9"/>
      <c r="B865" s="9"/>
      <c r="C865" s="17"/>
      <c r="D865" s="1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7" ht="19.5" customHeight="1" x14ac:dyDescent="0.25">
      <c r="A866" s="9"/>
      <c r="B866" s="9"/>
      <c r="C866" s="17"/>
      <c r="D866" s="1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ht="19.5" customHeight="1" x14ac:dyDescent="0.25">
      <c r="A867" s="9"/>
      <c r="B867" s="9"/>
      <c r="C867" s="17"/>
      <c r="D867" s="1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ht="19.5" customHeight="1" x14ac:dyDescent="0.25">
      <c r="A868" s="9"/>
      <c r="B868" s="9"/>
      <c r="C868" s="17"/>
      <c r="D868" s="1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ht="19.5" customHeight="1" x14ac:dyDescent="0.25">
      <c r="A869" s="9"/>
      <c r="B869" s="9"/>
      <c r="C869" s="17"/>
      <c r="D869" s="1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ht="19.5" customHeight="1" x14ac:dyDescent="0.25">
      <c r="A870" s="9"/>
      <c r="B870" s="9"/>
      <c r="C870" s="17"/>
      <c r="D870" s="1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7" ht="19.5" customHeight="1" x14ac:dyDescent="0.25">
      <c r="A871" s="9"/>
      <c r="B871" s="9"/>
      <c r="C871" s="17"/>
      <c r="D871" s="1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ht="19.5" customHeight="1" x14ac:dyDescent="0.25">
      <c r="A872" s="9"/>
      <c r="B872" s="9"/>
      <c r="C872" s="17"/>
      <c r="D872" s="1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ht="19.5" customHeight="1" x14ac:dyDescent="0.25">
      <c r="A873" s="9"/>
      <c r="B873" s="9"/>
      <c r="C873" s="17"/>
      <c r="D873" s="1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ht="19.5" customHeight="1" x14ac:dyDescent="0.25">
      <c r="A874" s="9"/>
      <c r="B874" s="9"/>
      <c r="C874" s="17"/>
      <c r="D874" s="1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ht="19.5" customHeight="1" x14ac:dyDescent="0.25">
      <c r="A875" s="9"/>
      <c r="B875" s="9"/>
      <c r="C875" s="17"/>
      <c r="D875" s="1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7" ht="19.5" customHeight="1" x14ac:dyDescent="0.25">
      <c r="A876" s="9"/>
      <c r="B876" s="9"/>
      <c r="C876" s="17"/>
      <c r="D876" s="1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7" ht="19.5" customHeight="1" x14ac:dyDescent="0.25">
      <c r="A877" s="9"/>
      <c r="B877" s="9"/>
      <c r="C877" s="17"/>
      <c r="D877" s="1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7" ht="19.5" customHeight="1" x14ac:dyDescent="0.25">
      <c r="A878" s="9"/>
      <c r="B878" s="9"/>
      <c r="C878" s="17"/>
      <c r="D878" s="1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7" ht="19.5" customHeight="1" x14ac:dyDescent="0.25">
      <c r="A879" s="9"/>
      <c r="B879" s="9"/>
      <c r="C879" s="17"/>
      <c r="D879" s="1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7" ht="19.5" customHeight="1" x14ac:dyDescent="0.25">
      <c r="A880" s="9"/>
      <c r="B880" s="9"/>
      <c r="C880" s="17"/>
      <c r="D880" s="1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7" ht="19.5" customHeight="1" x14ac:dyDescent="0.25">
      <c r="A881" s="9"/>
      <c r="B881" s="9"/>
      <c r="C881" s="17"/>
      <c r="D881" s="1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spans="1:17" ht="19.5" customHeight="1" x14ac:dyDescent="0.25">
      <c r="A882" s="9"/>
      <c r="B882" s="9"/>
      <c r="C882" s="17"/>
      <c r="D882" s="17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spans="1:17" ht="19.5" customHeight="1" x14ac:dyDescent="0.25">
      <c r="A883" s="9"/>
      <c r="B883" s="9"/>
      <c r="C883" s="17"/>
      <c r="D883" s="17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spans="1:17" ht="19.5" customHeight="1" x14ac:dyDescent="0.25">
      <c r="A884" s="9"/>
      <c r="B884" s="9"/>
      <c r="C884" s="17"/>
      <c r="D884" s="17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spans="1:17" ht="19.5" customHeight="1" x14ac:dyDescent="0.25">
      <c r="A885" s="9"/>
      <c r="B885" s="9"/>
      <c r="C885" s="17"/>
      <c r="D885" s="17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1:17" ht="19.5" customHeight="1" x14ac:dyDescent="0.25">
      <c r="A886" s="9"/>
      <c r="B886" s="9"/>
      <c r="C886" s="17"/>
      <c r="D886" s="17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1:17" ht="19.5" customHeight="1" x14ac:dyDescent="0.25">
      <c r="A887" s="9"/>
      <c r="B887" s="9"/>
      <c r="C887" s="17"/>
      <c r="D887" s="17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spans="1:17" ht="19.5" customHeight="1" x14ac:dyDescent="0.25">
      <c r="A888" s="9"/>
      <c r="B888" s="9"/>
      <c r="C888" s="17"/>
      <c r="D888" s="17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spans="1:17" ht="19.5" customHeight="1" x14ac:dyDescent="0.25">
      <c r="A889" s="9"/>
      <c r="B889" s="9"/>
      <c r="C889" s="17"/>
      <c r="D889" s="17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1:17" ht="19.5" customHeight="1" x14ac:dyDescent="0.25">
      <c r="A890" s="9"/>
      <c r="B890" s="9"/>
      <c r="C890" s="17"/>
      <c r="D890" s="17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spans="1:17" ht="19.5" customHeight="1" x14ac:dyDescent="0.25">
      <c r="A891" s="9"/>
      <c r="B891" s="9"/>
      <c r="C891" s="17"/>
      <c r="D891" s="17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1:17" ht="19.5" customHeight="1" x14ac:dyDescent="0.25">
      <c r="A892" s="9"/>
      <c r="B892" s="9"/>
      <c r="C892" s="17"/>
      <c r="D892" s="17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spans="1:17" ht="19.5" customHeight="1" x14ac:dyDescent="0.25">
      <c r="A893" s="9"/>
      <c r="B893" s="9"/>
      <c r="C893" s="17"/>
      <c r="D893" s="17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spans="1:17" ht="19.5" customHeight="1" x14ac:dyDescent="0.25">
      <c r="A894" s="9"/>
      <c r="B894" s="9"/>
      <c r="C894" s="17"/>
      <c r="D894" s="17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1:17" ht="19.5" customHeight="1" x14ac:dyDescent="0.25">
      <c r="A895" s="9"/>
      <c r="B895" s="9"/>
      <c r="C895" s="17"/>
      <c r="D895" s="17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1:17" ht="19.5" customHeight="1" x14ac:dyDescent="0.25">
      <c r="A896" s="9"/>
      <c r="B896" s="9"/>
      <c r="C896" s="17"/>
      <c r="D896" s="17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spans="1:17" ht="19.5" customHeight="1" x14ac:dyDescent="0.25">
      <c r="A897" s="9"/>
      <c r="B897" s="9"/>
      <c r="C897" s="17"/>
      <c r="D897" s="17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spans="1:17" ht="19.5" customHeight="1" x14ac:dyDescent="0.25">
      <c r="A898" s="9"/>
      <c r="B898" s="9"/>
      <c r="C898" s="17"/>
      <c r="D898" s="17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1:17" ht="19.5" customHeight="1" x14ac:dyDescent="0.25">
      <c r="A899" s="9"/>
      <c r="B899" s="9"/>
      <c r="C899" s="17"/>
      <c r="D899" s="17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spans="1:17" ht="19.5" customHeight="1" x14ac:dyDescent="0.25">
      <c r="A900" s="9"/>
      <c r="B900" s="9"/>
      <c r="C900" s="17"/>
      <c r="D900" s="17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1:17" ht="19.5" customHeight="1" x14ac:dyDescent="0.25">
      <c r="A901" s="9"/>
      <c r="B901" s="9"/>
      <c r="C901" s="17"/>
      <c r="D901" s="17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spans="1:17" ht="19.5" customHeight="1" x14ac:dyDescent="0.25">
      <c r="A902" s="9"/>
      <c r="B902" s="9"/>
      <c r="C902" s="17"/>
      <c r="D902" s="17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spans="1:17" ht="19.5" customHeight="1" x14ac:dyDescent="0.25">
      <c r="A903" s="9"/>
      <c r="B903" s="9"/>
      <c r="C903" s="17"/>
      <c r="D903" s="17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spans="1:17" ht="19.5" customHeight="1" x14ac:dyDescent="0.25">
      <c r="A904" s="9"/>
      <c r="B904" s="9"/>
      <c r="C904" s="17"/>
      <c r="D904" s="17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spans="1:17" ht="19.5" customHeight="1" x14ac:dyDescent="0.25">
      <c r="A905" s="9"/>
      <c r="B905" s="9"/>
      <c r="C905" s="17"/>
      <c r="D905" s="17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spans="1:17" ht="19.5" customHeight="1" x14ac:dyDescent="0.25">
      <c r="A906" s="9"/>
      <c r="B906" s="9"/>
      <c r="C906" s="17"/>
      <c r="D906" s="17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spans="1:17" ht="19.5" customHeight="1" x14ac:dyDescent="0.25">
      <c r="A907" s="9"/>
      <c r="B907" s="9"/>
      <c r="C907" s="17"/>
      <c r="D907" s="17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spans="1:17" ht="19.5" customHeight="1" x14ac:dyDescent="0.25">
      <c r="A908" s="9"/>
      <c r="B908" s="9"/>
      <c r="C908" s="17"/>
      <c r="D908" s="17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spans="1:17" ht="19.5" customHeight="1" x14ac:dyDescent="0.25">
      <c r="A909" s="9"/>
      <c r="B909" s="9"/>
      <c r="C909" s="17"/>
      <c r="D909" s="17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spans="1:17" ht="19.5" customHeight="1" x14ac:dyDescent="0.25">
      <c r="A910" s="9"/>
      <c r="B910" s="9"/>
      <c r="C910" s="17"/>
      <c r="D910" s="17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spans="1:17" ht="19.5" customHeight="1" x14ac:dyDescent="0.25">
      <c r="A911" s="9"/>
      <c r="B911" s="9"/>
      <c r="C911" s="17"/>
      <c r="D911" s="17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spans="1:17" ht="19.5" customHeight="1" x14ac:dyDescent="0.25">
      <c r="A912" s="9"/>
      <c r="B912" s="9"/>
      <c r="C912" s="17"/>
      <c r="D912" s="17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spans="1:17" ht="19.5" customHeight="1" x14ac:dyDescent="0.25">
      <c r="A913" s="9"/>
      <c r="B913" s="9"/>
      <c r="C913" s="17"/>
      <c r="D913" s="17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ht="19.5" customHeight="1" x14ac:dyDescent="0.25">
      <c r="A914" s="9"/>
      <c r="B914" s="9"/>
      <c r="C914" s="17"/>
      <c r="D914" s="17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1:17" ht="19.5" customHeight="1" x14ac:dyDescent="0.25">
      <c r="A915" s="9"/>
      <c r="B915" s="9"/>
      <c r="C915" s="17"/>
      <c r="D915" s="17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spans="1:17" ht="19.5" customHeight="1" x14ac:dyDescent="0.25">
      <c r="A916" s="9"/>
      <c r="B916" s="9"/>
      <c r="C916" s="17"/>
      <c r="D916" s="17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1:17" ht="19.5" customHeight="1" x14ac:dyDescent="0.25">
      <c r="A917" s="9"/>
      <c r="B917" s="9"/>
      <c r="C917" s="17"/>
      <c r="D917" s="17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spans="1:17" ht="19.5" customHeight="1" x14ac:dyDescent="0.25">
      <c r="A918" s="9"/>
      <c r="B918" s="9"/>
      <c r="C918" s="17"/>
      <c r="D918" s="17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spans="1:17" ht="19.5" customHeight="1" x14ac:dyDescent="0.25">
      <c r="A919" s="9"/>
      <c r="B919" s="9"/>
      <c r="C919" s="17"/>
      <c r="D919" s="17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spans="1:17" ht="19.5" customHeight="1" x14ac:dyDescent="0.25">
      <c r="A920" s="9"/>
      <c r="B920" s="9"/>
      <c r="C920" s="17"/>
      <c r="D920" s="17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spans="1:17" ht="19.5" customHeight="1" x14ac:dyDescent="0.25">
      <c r="A921" s="9"/>
      <c r="B921" s="9"/>
      <c r="C921" s="17"/>
      <c r="D921" s="17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spans="1:17" ht="19.5" customHeight="1" x14ac:dyDescent="0.25">
      <c r="A922" s="9"/>
      <c r="B922" s="9"/>
      <c r="C922" s="17"/>
      <c r="D922" s="17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spans="1:17" ht="19.5" customHeight="1" x14ac:dyDescent="0.25">
      <c r="A923" s="9"/>
      <c r="B923" s="9"/>
      <c r="C923" s="17"/>
      <c r="D923" s="17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spans="1:17" ht="19.5" customHeight="1" x14ac:dyDescent="0.25">
      <c r="A924" s="9"/>
      <c r="B924" s="9"/>
      <c r="C924" s="17"/>
      <c r="D924" s="17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spans="1:17" ht="19.5" customHeight="1" x14ac:dyDescent="0.25">
      <c r="A925" s="9"/>
      <c r="B925" s="9"/>
      <c r="C925" s="17"/>
      <c r="D925" s="17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spans="1:17" ht="19.5" customHeight="1" x14ac:dyDescent="0.25">
      <c r="A926" s="9"/>
      <c r="B926" s="9"/>
      <c r="C926" s="17"/>
      <c r="D926" s="17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spans="1:17" ht="19.5" customHeight="1" x14ac:dyDescent="0.25">
      <c r="A927" s="9"/>
      <c r="B927" s="9"/>
      <c r="C927" s="17"/>
      <c r="D927" s="17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spans="1:17" ht="19.5" customHeight="1" x14ac:dyDescent="0.25">
      <c r="A928" s="9"/>
      <c r="B928" s="9"/>
      <c r="C928" s="17"/>
      <c r="D928" s="17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spans="1:17" ht="19.5" customHeight="1" x14ac:dyDescent="0.25">
      <c r="A929" s="9"/>
      <c r="B929" s="9"/>
      <c r="C929" s="17"/>
      <c r="D929" s="17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spans="1:17" ht="19.5" customHeight="1" x14ac:dyDescent="0.25">
      <c r="A930" s="9"/>
      <c r="B930" s="9"/>
      <c r="C930" s="17"/>
      <c r="D930" s="17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1:17" ht="19.5" customHeight="1" x14ac:dyDescent="0.25">
      <c r="A931" s="9"/>
      <c r="B931" s="9"/>
      <c r="C931" s="17"/>
      <c r="D931" s="17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spans="1:17" ht="19.5" customHeight="1" x14ac:dyDescent="0.25">
      <c r="A932" s="9"/>
      <c r="B932" s="9"/>
      <c r="C932" s="17"/>
      <c r="D932" s="17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1:17" ht="19.5" customHeight="1" x14ac:dyDescent="0.25">
      <c r="A933" s="9"/>
      <c r="B933" s="9"/>
      <c r="C933" s="17"/>
      <c r="D933" s="17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spans="1:17" ht="19.5" customHeight="1" x14ac:dyDescent="0.25">
      <c r="A934" s="9"/>
      <c r="B934" s="9"/>
      <c r="C934" s="17"/>
      <c r="D934" s="17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spans="1:17" ht="19.5" customHeight="1" x14ac:dyDescent="0.25">
      <c r="A935" s="9"/>
      <c r="B935" s="9"/>
      <c r="C935" s="17"/>
      <c r="D935" s="17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spans="1:17" ht="19.5" customHeight="1" x14ac:dyDescent="0.25">
      <c r="A936" s="9"/>
      <c r="B936" s="9"/>
      <c r="C936" s="17"/>
      <c r="D936" s="17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1:17" ht="19.5" customHeight="1" x14ac:dyDescent="0.25">
      <c r="A937" s="9"/>
      <c r="B937" s="9"/>
      <c r="C937" s="17"/>
      <c r="D937" s="17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spans="1:17" ht="19.5" customHeight="1" x14ac:dyDescent="0.25">
      <c r="A938" s="9"/>
      <c r="B938" s="9"/>
      <c r="C938" s="17"/>
      <c r="D938" s="17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spans="1:17" ht="19.5" customHeight="1" x14ac:dyDescent="0.25">
      <c r="A939" s="9"/>
      <c r="B939" s="9"/>
      <c r="C939" s="17"/>
      <c r="D939" s="17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spans="1:17" ht="19.5" customHeight="1" x14ac:dyDescent="0.25">
      <c r="A940" s="9"/>
      <c r="B940" s="9"/>
      <c r="C940" s="17"/>
      <c r="D940" s="17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1:17" ht="19.5" customHeight="1" x14ac:dyDescent="0.25">
      <c r="A941" s="9"/>
      <c r="B941" s="9"/>
      <c r="C941" s="17"/>
      <c r="D941" s="17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spans="1:17" ht="19.5" customHeight="1" x14ac:dyDescent="0.25">
      <c r="A942" s="9"/>
      <c r="B942" s="9"/>
      <c r="C942" s="17"/>
      <c r="D942" s="17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spans="1:17" ht="19.5" customHeight="1" x14ac:dyDescent="0.25">
      <c r="A943" s="9"/>
      <c r="B943" s="9"/>
      <c r="C943" s="17"/>
      <c r="D943" s="17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spans="1:17" ht="19.5" customHeight="1" x14ac:dyDescent="0.25">
      <c r="A944" s="9"/>
      <c r="B944" s="9"/>
      <c r="C944" s="17"/>
      <c r="D944" s="17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1:17" ht="19.5" customHeight="1" x14ac:dyDescent="0.25">
      <c r="A945" s="9"/>
      <c r="B945" s="9"/>
      <c r="C945" s="17"/>
      <c r="D945" s="17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spans="1:17" ht="19.5" customHeight="1" x14ac:dyDescent="0.25">
      <c r="A946" s="9"/>
      <c r="B946" s="9"/>
      <c r="C946" s="17"/>
      <c r="D946" s="17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spans="1:17" ht="19.5" customHeight="1" x14ac:dyDescent="0.25">
      <c r="A947" s="9"/>
      <c r="B947" s="9"/>
      <c r="C947" s="17"/>
      <c r="D947" s="17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1:17" ht="19.5" customHeight="1" x14ac:dyDescent="0.25">
      <c r="A948" s="9"/>
      <c r="B948" s="9"/>
      <c r="C948" s="17"/>
      <c r="D948" s="17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spans="1:17" ht="19.5" customHeight="1" x14ac:dyDescent="0.25">
      <c r="A949" s="9"/>
      <c r="B949" s="9"/>
      <c r="C949" s="17"/>
      <c r="D949" s="17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spans="1:17" ht="19.5" customHeight="1" x14ac:dyDescent="0.25">
      <c r="A950" s="9"/>
      <c r="B950" s="9"/>
      <c r="C950" s="17"/>
      <c r="D950" s="17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spans="1:17" ht="19.5" customHeight="1" x14ac:dyDescent="0.25">
      <c r="A951" s="9"/>
      <c r="B951" s="9"/>
      <c r="C951" s="17"/>
      <c r="D951" s="17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spans="1:17" ht="19.5" customHeight="1" x14ac:dyDescent="0.25">
      <c r="A952" s="9"/>
      <c r="B952" s="9"/>
      <c r="C952" s="17"/>
      <c r="D952" s="17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1:17" ht="19.5" customHeight="1" x14ac:dyDescent="0.25">
      <c r="A953" s="9"/>
      <c r="B953" s="9"/>
      <c r="C953" s="17"/>
      <c r="D953" s="17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 spans="1:17" ht="19.5" customHeight="1" x14ac:dyDescent="0.25">
      <c r="A954" s="9"/>
      <c r="B954" s="9"/>
      <c r="C954" s="17"/>
      <c r="D954" s="17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 spans="1:17" ht="19.5" customHeight="1" x14ac:dyDescent="0.25">
      <c r="A955" s="9"/>
      <c r="B955" s="9"/>
      <c r="C955" s="17"/>
      <c r="D955" s="17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 spans="1:17" ht="19.5" customHeight="1" x14ac:dyDescent="0.25">
      <c r="A956" s="9"/>
      <c r="B956" s="9"/>
      <c r="C956" s="17"/>
      <c r="D956" s="17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1:17" ht="19.5" customHeight="1" x14ac:dyDescent="0.25">
      <c r="A957" s="9"/>
      <c r="B957" s="9"/>
      <c r="C957" s="17"/>
      <c r="D957" s="17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 spans="1:17" ht="19.5" customHeight="1" x14ac:dyDescent="0.25">
      <c r="A958" s="9"/>
      <c r="B958" s="9"/>
      <c r="C958" s="17"/>
      <c r="D958" s="17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1:17" ht="19.5" customHeight="1" x14ac:dyDescent="0.25">
      <c r="A959" s="9"/>
      <c r="B959" s="9"/>
      <c r="C959" s="17"/>
      <c r="D959" s="17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 spans="1:17" ht="19.5" customHeight="1" x14ac:dyDescent="0.25">
      <c r="A960" s="9"/>
      <c r="B960" s="9"/>
      <c r="C960" s="17"/>
      <c r="D960" s="17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 spans="1:17" ht="19.5" customHeight="1" x14ac:dyDescent="0.25">
      <c r="A961" s="9"/>
      <c r="B961" s="9"/>
      <c r="C961" s="17"/>
      <c r="D961" s="17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 spans="1:17" ht="19.5" customHeight="1" x14ac:dyDescent="0.25">
      <c r="A962" s="9"/>
      <c r="B962" s="9"/>
      <c r="C962" s="17"/>
      <c r="D962" s="17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1:17" ht="19.5" customHeight="1" x14ac:dyDescent="0.25">
      <c r="A963" s="9"/>
      <c r="B963" s="9"/>
      <c r="C963" s="17"/>
      <c r="D963" s="17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 spans="1:17" ht="19.5" customHeight="1" x14ac:dyDescent="0.25">
      <c r="A964" s="9"/>
      <c r="B964" s="9"/>
      <c r="C964" s="17"/>
      <c r="D964" s="17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 spans="1:17" ht="19.5" customHeight="1" x14ac:dyDescent="0.25">
      <c r="A965" s="9"/>
      <c r="B965" s="9"/>
      <c r="C965" s="17"/>
      <c r="D965" s="17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 spans="1:17" ht="19.5" customHeight="1" x14ac:dyDescent="0.25">
      <c r="A966" s="9"/>
      <c r="B966" s="9"/>
      <c r="C966" s="17"/>
      <c r="D966" s="17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1:17" ht="19.5" customHeight="1" x14ac:dyDescent="0.25">
      <c r="A967" s="9"/>
      <c r="B967" s="9"/>
      <c r="C967" s="17"/>
      <c r="D967" s="17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 spans="1:17" ht="19.5" customHeight="1" x14ac:dyDescent="0.25">
      <c r="A968" s="9"/>
      <c r="B968" s="9"/>
      <c r="C968" s="17"/>
      <c r="D968" s="17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 spans="1:17" ht="19.5" customHeight="1" x14ac:dyDescent="0.25">
      <c r="A969" s="9"/>
      <c r="B969" s="9"/>
      <c r="C969" s="17"/>
      <c r="D969" s="17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1:17" ht="19.5" customHeight="1" x14ac:dyDescent="0.25">
      <c r="A970" s="9"/>
      <c r="B970" s="9"/>
      <c r="C970" s="17"/>
      <c r="D970" s="17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1:17" ht="19.5" customHeight="1" x14ac:dyDescent="0.25">
      <c r="A971" s="9"/>
      <c r="B971" s="9"/>
      <c r="C971" s="17"/>
      <c r="D971" s="17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ht="19.5" customHeight="1" x14ac:dyDescent="0.25">
      <c r="A972" s="9"/>
      <c r="B972" s="9"/>
      <c r="C972" s="17"/>
      <c r="D972" s="17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ht="19.5" customHeight="1" x14ac:dyDescent="0.25">
      <c r="A973" s="9"/>
      <c r="B973" s="9"/>
      <c r="C973" s="17"/>
      <c r="D973" s="17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1:17" ht="19.5" customHeight="1" x14ac:dyDescent="0.25">
      <c r="A974" s="9"/>
      <c r="B974" s="9"/>
      <c r="C974" s="17"/>
      <c r="D974" s="17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 spans="1:17" ht="19.5" customHeight="1" x14ac:dyDescent="0.25">
      <c r="A975" s="9"/>
      <c r="B975" s="9"/>
      <c r="C975" s="17"/>
      <c r="D975" s="17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 spans="1:17" ht="19.5" customHeight="1" x14ac:dyDescent="0.25">
      <c r="A976" s="9"/>
      <c r="B976" s="9"/>
      <c r="C976" s="17"/>
      <c r="D976" s="17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 spans="1:17" ht="19.5" customHeight="1" x14ac:dyDescent="0.25">
      <c r="A977" s="9"/>
      <c r="B977" s="9"/>
      <c r="C977" s="17"/>
      <c r="D977" s="17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 spans="1:17" ht="19.5" customHeight="1" x14ac:dyDescent="0.25">
      <c r="A978" s="9"/>
      <c r="B978" s="9"/>
      <c r="C978" s="17"/>
      <c r="D978" s="17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 spans="1:17" ht="19.5" customHeight="1" x14ac:dyDescent="0.25">
      <c r="A979" s="9"/>
      <c r="B979" s="9"/>
      <c r="C979" s="17"/>
      <c r="D979" s="17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1:17" ht="19.5" customHeight="1" x14ac:dyDescent="0.25">
      <c r="A980" s="9"/>
      <c r="B980" s="9"/>
      <c r="C980" s="17"/>
      <c r="D980" s="17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 spans="1:17" ht="19.5" customHeight="1" x14ac:dyDescent="0.25">
      <c r="A981" s="9"/>
      <c r="B981" s="9"/>
      <c r="C981" s="17"/>
      <c r="D981" s="17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 spans="1:17" ht="19.5" customHeight="1" x14ac:dyDescent="0.25">
      <c r="A982" s="9"/>
      <c r="B982" s="9"/>
      <c r="C982" s="17"/>
      <c r="D982" s="17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 spans="1:17" ht="19.5" customHeight="1" x14ac:dyDescent="0.25">
      <c r="A983" s="9"/>
      <c r="B983" s="9"/>
      <c r="C983" s="17"/>
      <c r="D983" s="17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1:17" ht="19.5" customHeight="1" x14ac:dyDescent="0.25">
      <c r="A984" s="9"/>
      <c r="B984" s="9"/>
      <c r="C984" s="17"/>
      <c r="D984" s="17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 spans="1:17" ht="19.5" customHeight="1" x14ac:dyDescent="0.25">
      <c r="A985" s="9"/>
      <c r="B985" s="9"/>
      <c r="C985" s="17"/>
      <c r="D985" s="17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 spans="1:17" ht="19.5" customHeight="1" x14ac:dyDescent="0.25">
      <c r="A986" s="9"/>
      <c r="B986" s="9"/>
      <c r="C986" s="17"/>
      <c r="D986" s="17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 spans="1:17" ht="19.5" customHeight="1" x14ac:dyDescent="0.25">
      <c r="A987" s="9"/>
      <c r="B987" s="9"/>
      <c r="C987" s="17"/>
      <c r="D987" s="17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</row>
    <row r="988" spans="1:17" ht="19.5" customHeight="1" x14ac:dyDescent="0.25">
      <c r="A988" s="9"/>
      <c r="B988" s="9"/>
      <c r="C988" s="17"/>
      <c r="D988" s="17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</row>
    <row r="989" spans="1:17" ht="19.5" customHeight="1" x14ac:dyDescent="0.25">
      <c r="A989" s="9"/>
      <c r="B989" s="9"/>
      <c r="C989" s="17"/>
      <c r="D989" s="17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</row>
    <row r="990" spans="1:17" ht="19.5" customHeight="1" x14ac:dyDescent="0.25">
      <c r="A990" s="9"/>
      <c r="B990" s="9"/>
      <c r="C990" s="17"/>
      <c r="D990" s="17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</row>
    <row r="991" spans="1:17" ht="19.5" customHeight="1" x14ac:dyDescent="0.25">
      <c r="A991" s="9"/>
      <c r="B991" s="9"/>
      <c r="C991" s="17"/>
      <c r="D991" s="17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 spans="1:17" ht="19.5" customHeight="1" x14ac:dyDescent="0.25">
      <c r="A992" s="9"/>
      <c r="B992" s="9"/>
      <c r="C992" s="17"/>
      <c r="D992" s="17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</row>
    <row r="993" spans="1:17" ht="19.5" customHeight="1" x14ac:dyDescent="0.25">
      <c r="A993" s="9"/>
      <c r="B993" s="9"/>
      <c r="C993" s="17"/>
      <c r="D993" s="17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 spans="1:17" ht="19.5" customHeight="1" x14ac:dyDescent="0.25">
      <c r="A994" s="9"/>
      <c r="B994" s="9"/>
      <c r="C994" s="17"/>
      <c r="D994" s="17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</row>
    <row r="995" spans="1:17" ht="19.5" customHeight="1" x14ac:dyDescent="0.25">
      <c r="A995" s="9"/>
      <c r="B995" s="9"/>
      <c r="C995" s="17"/>
      <c r="D995" s="17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</row>
    <row r="996" spans="1:17" ht="19.5" customHeight="1" x14ac:dyDescent="0.25">
      <c r="A996" s="9"/>
      <c r="B996" s="9"/>
      <c r="C996" s="17"/>
      <c r="D996" s="17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  <row r="997" spans="1:17" ht="19.5" customHeight="1" x14ac:dyDescent="0.25">
      <c r="A997" s="9"/>
      <c r="B997" s="9"/>
      <c r="C997" s="17"/>
      <c r="D997" s="17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</row>
    <row r="998" spans="1:17" ht="19.5" customHeight="1" x14ac:dyDescent="0.25">
      <c r="A998" s="9"/>
      <c r="B998" s="9"/>
      <c r="C998" s="17"/>
      <c r="D998" s="17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</row>
    <row r="999" spans="1:17" ht="19.5" customHeight="1" x14ac:dyDescent="0.25">
      <c r="A999" s="9"/>
      <c r="B999" s="9"/>
      <c r="C999" s="17"/>
      <c r="D999" s="17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</row>
    <row r="1000" spans="1:17" ht="19.5" customHeight="1" x14ac:dyDescent="0.25">
      <c r="A1000" s="9"/>
      <c r="B1000" s="9"/>
      <c r="C1000" s="17"/>
      <c r="D1000" s="17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</row>
  </sheetData>
  <pageMargins left="0.511811024" right="0.511811024" top="0.78740157499999996" bottom="0.78740157499999996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EA5F7-B432-4525-976B-195FF51C8A08}">
  <dimension ref="A1:C998"/>
  <sheetViews>
    <sheetView zoomScaleNormal="100" workbookViewId="0">
      <selection sqref="A1:B23"/>
    </sheetView>
  </sheetViews>
  <sheetFormatPr defaultColWidth="14.42578125" defaultRowHeight="15" customHeight="1" x14ac:dyDescent="0.25"/>
  <cols>
    <col min="1" max="1" width="14.42578125" style="34"/>
    <col min="2" max="2" width="60.42578125" customWidth="1"/>
    <col min="3" max="3" width="9.140625" customWidth="1"/>
  </cols>
  <sheetData>
    <row r="1" spans="1:3" ht="22.5" customHeight="1" x14ac:dyDescent="0.25">
      <c r="A1" s="105" t="s">
        <v>2457</v>
      </c>
      <c r="B1" s="399" t="s">
        <v>3047</v>
      </c>
      <c r="C1" s="9"/>
    </row>
    <row r="2" spans="1:3" ht="22.5" customHeight="1" x14ac:dyDescent="0.25">
      <c r="A2" s="397">
        <v>1</v>
      </c>
      <c r="B2" s="400" t="s">
        <v>35</v>
      </c>
      <c r="C2" s="9"/>
    </row>
    <row r="3" spans="1:3" ht="19.5" customHeight="1" x14ac:dyDescent="0.25">
      <c r="A3" s="398">
        <v>2</v>
      </c>
      <c r="B3" s="401" t="s">
        <v>4</v>
      </c>
      <c r="C3" s="9"/>
    </row>
    <row r="4" spans="1:3" ht="19.5" customHeight="1" x14ac:dyDescent="0.25">
      <c r="A4" s="397">
        <v>3</v>
      </c>
      <c r="B4" s="400" t="s">
        <v>5</v>
      </c>
      <c r="C4" s="9"/>
    </row>
    <row r="5" spans="1:3" ht="19.5" customHeight="1" x14ac:dyDescent="0.25">
      <c r="A5" s="398">
        <v>4</v>
      </c>
      <c r="B5" s="401" t="s">
        <v>132</v>
      </c>
      <c r="C5" s="9"/>
    </row>
    <row r="6" spans="1:3" ht="19.5" customHeight="1" x14ac:dyDescent="0.25">
      <c r="A6" s="397">
        <v>5</v>
      </c>
      <c r="B6" s="400" t="s">
        <v>6</v>
      </c>
      <c r="C6" s="9"/>
    </row>
    <row r="7" spans="1:3" ht="19.5" customHeight="1" x14ac:dyDescent="0.25">
      <c r="A7" s="398">
        <v>6</v>
      </c>
      <c r="B7" s="401" t="s">
        <v>7</v>
      </c>
      <c r="C7" s="9"/>
    </row>
    <row r="8" spans="1:3" ht="19.5" customHeight="1" x14ac:dyDescent="0.25">
      <c r="A8" s="397">
        <v>7</v>
      </c>
      <c r="B8" s="400" t="s">
        <v>8</v>
      </c>
      <c r="C8" s="9"/>
    </row>
    <row r="9" spans="1:3" ht="19.5" customHeight="1" x14ac:dyDescent="0.25">
      <c r="A9" s="398">
        <v>8</v>
      </c>
      <c r="B9" s="401" t="s">
        <v>109</v>
      </c>
      <c r="C9" s="9"/>
    </row>
    <row r="10" spans="1:3" ht="19.5" customHeight="1" x14ac:dyDescent="0.25">
      <c r="A10" s="397">
        <v>9</v>
      </c>
      <c r="B10" s="400" t="s">
        <v>133</v>
      </c>
      <c r="C10" s="9"/>
    </row>
    <row r="11" spans="1:3" ht="19.5" customHeight="1" x14ac:dyDescent="0.25">
      <c r="A11" s="398">
        <v>10</v>
      </c>
      <c r="B11" s="401" t="s">
        <v>134</v>
      </c>
      <c r="C11" s="9"/>
    </row>
    <row r="12" spans="1:3" ht="19.5" customHeight="1" x14ac:dyDescent="0.25">
      <c r="A12" s="397">
        <v>11</v>
      </c>
      <c r="B12" s="400" t="s">
        <v>9</v>
      </c>
      <c r="C12" s="9"/>
    </row>
    <row r="13" spans="1:3" ht="19.5" customHeight="1" x14ac:dyDescent="0.25">
      <c r="A13" s="398">
        <v>12</v>
      </c>
      <c r="B13" s="401" t="s">
        <v>135</v>
      </c>
      <c r="C13" s="9"/>
    </row>
    <row r="14" spans="1:3" ht="19.5" customHeight="1" x14ac:dyDescent="0.25">
      <c r="A14" s="397">
        <v>13</v>
      </c>
      <c r="B14" s="400" t="s">
        <v>136</v>
      </c>
      <c r="C14" s="9"/>
    </row>
    <row r="15" spans="1:3" ht="19.5" customHeight="1" x14ac:dyDescent="0.25">
      <c r="A15" s="398">
        <v>14</v>
      </c>
      <c r="B15" s="401" t="s">
        <v>137</v>
      </c>
      <c r="C15" s="9"/>
    </row>
    <row r="16" spans="1:3" ht="19.5" customHeight="1" x14ac:dyDescent="0.25">
      <c r="A16" s="397">
        <v>15</v>
      </c>
      <c r="B16" s="400" t="s">
        <v>11</v>
      </c>
      <c r="C16" s="9"/>
    </row>
    <row r="17" spans="1:3" ht="19.5" customHeight="1" x14ac:dyDescent="0.25">
      <c r="A17" s="398">
        <v>16</v>
      </c>
      <c r="B17" s="401" t="s">
        <v>13</v>
      </c>
      <c r="C17" s="9"/>
    </row>
    <row r="18" spans="1:3" ht="19.5" customHeight="1" x14ac:dyDescent="0.25">
      <c r="A18" s="397">
        <v>17</v>
      </c>
      <c r="B18" s="400" t="s">
        <v>12</v>
      </c>
      <c r="C18" s="9"/>
    </row>
    <row r="19" spans="1:3" ht="19.5" customHeight="1" x14ac:dyDescent="0.25">
      <c r="A19" s="398">
        <v>18</v>
      </c>
      <c r="B19" s="401" t="s">
        <v>120</v>
      </c>
      <c r="C19" s="9"/>
    </row>
    <row r="20" spans="1:3" ht="19.5" customHeight="1" x14ac:dyDescent="0.25">
      <c r="A20" s="397">
        <v>19</v>
      </c>
      <c r="B20" s="400" t="s">
        <v>39</v>
      </c>
      <c r="C20" s="9"/>
    </row>
    <row r="21" spans="1:3" ht="22.5" customHeight="1" x14ac:dyDescent="0.25">
      <c r="A21" s="398">
        <v>20</v>
      </c>
      <c r="B21" s="401" t="s">
        <v>40</v>
      </c>
      <c r="C21" s="9"/>
    </row>
    <row r="22" spans="1:3" ht="22.5" customHeight="1" x14ac:dyDescent="0.25">
      <c r="A22" s="397">
        <v>21</v>
      </c>
      <c r="B22" s="400" t="s">
        <v>14</v>
      </c>
      <c r="C22" s="9"/>
    </row>
    <row r="23" spans="1:3" ht="15" customHeight="1" thickBot="1" x14ac:dyDescent="0.3">
      <c r="A23" s="402">
        <v>22</v>
      </c>
      <c r="B23" s="403" t="s">
        <v>138</v>
      </c>
      <c r="C23" s="9"/>
    </row>
    <row r="24" spans="1:3" ht="19.5" customHeight="1" x14ac:dyDescent="0.25">
      <c r="B24" s="9"/>
      <c r="C24" s="9"/>
    </row>
    <row r="25" spans="1:3" ht="19.5" customHeight="1" x14ac:dyDescent="0.25">
      <c r="B25" s="9"/>
      <c r="C25" s="9"/>
    </row>
    <row r="26" spans="1:3" ht="19.5" customHeight="1" x14ac:dyDescent="0.25">
      <c r="B26" s="9"/>
      <c r="C26" s="9"/>
    </row>
    <row r="27" spans="1:3" ht="19.5" customHeight="1" x14ac:dyDescent="0.25">
      <c r="B27" s="9"/>
      <c r="C27" s="9"/>
    </row>
    <row r="28" spans="1:3" ht="19.5" customHeight="1" x14ac:dyDescent="0.25">
      <c r="B28" s="9"/>
      <c r="C28" s="9"/>
    </row>
    <row r="29" spans="1:3" ht="19.5" customHeight="1" x14ac:dyDescent="0.25">
      <c r="B29" s="9"/>
      <c r="C29" s="9"/>
    </row>
    <row r="30" spans="1:3" ht="19.5" customHeight="1" x14ac:dyDescent="0.25">
      <c r="B30" s="9"/>
      <c r="C30" s="9"/>
    </row>
    <row r="31" spans="1:3" ht="19.5" customHeight="1" x14ac:dyDescent="0.25">
      <c r="B31" s="9"/>
      <c r="C31" s="9"/>
    </row>
    <row r="32" spans="1:3" ht="19.5" customHeight="1" x14ac:dyDescent="0.25">
      <c r="B32" s="9"/>
      <c r="C32" s="9"/>
    </row>
    <row r="33" spans="2:3" ht="19.5" customHeight="1" x14ac:dyDescent="0.25">
      <c r="B33" s="9"/>
      <c r="C33" s="9"/>
    </row>
    <row r="34" spans="2:3" ht="19.5" customHeight="1" x14ac:dyDescent="0.25">
      <c r="B34" s="9"/>
      <c r="C34" s="9"/>
    </row>
    <row r="35" spans="2:3" ht="19.5" customHeight="1" x14ac:dyDescent="0.25">
      <c r="B35" s="9"/>
      <c r="C35" s="9"/>
    </row>
    <row r="36" spans="2:3" ht="19.5" customHeight="1" x14ac:dyDescent="0.25">
      <c r="B36" s="9"/>
      <c r="C36" s="9"/>
    </row>
    <row r="37" spans="2:3" ht="19.5" customHeight="1" x14ac:dyDescent="0.25">
      <c r="B37" s="9"/>
      <c r="C37" s="9"/>
    </row>
    <row r="38" spans="2:3" ht="19.5" customHeight="1" x14ac:dyDescent="0.25">
      <c r="B38" s="9"/>
      <c r="C38" s="9"/>
    </row>
    <row r="39" spans="2:3" ht="19.5" customHeight="1" x14ac:dyDescent="0.25">
      <c r="B39" s="9"/>
      <c r="C39" s="9"/>
    </row>
    <row r="40" spans="2:3" ht="19.5" customHeight="1" x14ac:dyDescent="0.25">
      <c r="B40" s="9"/>
      <c r="C40" s="9"/>
    </row>
    <row r="41" spans="2:3" ht="19.5" customHeight="1" x14ac:dyDescent="0.25">
      <c r="B41" s="9"/>
      <c r="C41" s="9"/>
    </row>
    <row r="42" spans="2:3" ht="19.5" customHeight="1" x14ac:dyDescent="0.25">
      <c r="B42" s="9"/>
      <c r="C42" s="9"/>
    </row>
    <row r="43" spans="2:3" ht="19.5" customHeight="1" x14ac:dyDescent="0.25">
      <c r="B43" s="9"/>
      <c r="C43" s="9"/>
    </row>
    <row r="44" spans="2:3" ht="19.5" customHeight="1" x14ac:dyDescent="0.25">
      <c r="B44" s="9"/>
      <c r="C44" s="9"/>
    </row>
    <row r="45" spans="2:3" ht="19.5" customHeight="1" x14ac:dyDescent="0.25">
      <c r="B45" s="9"/>
      <c r="C45" s="9"/>
    </row>
    <row r="46" spans="2:3" ht="19.5" customHeight="1" x14ac:dyDescent="0.25">
      <c r="B46" s="9"/>
      <c r="C46" s="9"/>
    </row>
    <row r="47" spans="2:3" ht="19.5" customHeight="1" x14ac:dyDescent="0.25">
      <c r="B47" s="9"/>
      <c r="C47" s="9"/>
    </row>
    <row r="48" spans="2:3" ht="19.5" customHeight="1" x14ac:dyDescent="0.25">
      <c r="B48" s="9"/>
      <c r="C48" s="9"/>
    </row>
    <row r="49" spans="2:3" ht="19.5" customHeight="1" x14ac:dyDescent="0.25">
      <c r="B49" s="9"/>
      <c r="C49" s="9"/>
    </row>
    <row r="50" spans="2:3" ht="19.5" customHeight="1" x14ac:dyDescent="0.25">
      <c r="B50" s="9"/>
      <c r="C50" s="9"/>
    </row>
    <row r="51" spans="2:3" ht="19.5" customHeight="1" x14ac:dyDescent="0.25">
      <c r="B51" s="9"/>
      <c r="C51" s="9"/>
    </row>
    <row r="52" spans="2:3" ht="19.5" customHeight="1" x14ac:dyDescent="0.25">
      <c r="B52" s="9"/>
      <c r="C52" s="9"/>
    </row>
    <row r="53" spans="2:3" ht="19.5" customHeight="1" x14ac:dyDescent="0.25">
      <c r="B53" s="9"/>
      <c r="C53" s="9"/>
    </row>
    <row r="54" spans="2:3" ht="19.5" customHeight="1" x14ac:dyDescent="0.25">
      <c r="B54" s="9"/>
      <c r="C54" s="9"/>
    </row>
    <row r="55" spans="2:3" ht="19.5" customHeight="1" x14ac:dyDescent="0.25">
      <c r="B55" s="9"/>
      <c r="C55" s="9"/>
    </row>
    <row r="56" spans="2:3" ht="19.5" customHeight="1" x14ac:dyDescent="0.25">
      <c r="B56" s="9"/>
      <c r="C56" s="9"/>
    </row>
    <row r="57" spans="2:3" ht="19.5" customHeight="1" x14ac:dyDescent="0.25">
      <c r="B57" s="9"/>
      <c r="C57" s="9"/>
    </row>
    <row r="58" spans="2:3" ht="19.5" customHeight="1" x14ac:dyDescent="0.25">
      <c r="B58" s="9"/>
      <c r="C58" s="9"/>
    </row>
    <row r="59" spans="2:3" ht="19.5" customHeight="1" x14ac:dyDescent="0.25">
      <c r="B59" s="9"/>
      <c r="C59" s="9"/>
    </row>
    <row r="60" spans="2:3" ht="19.5" customHeight="1" x14ac:dyDescent="0.25">
      <c r="B60" s="9"/>
      <c r="C60" s="9"/>
    </row>
    <row r="61" spans="2:3" ht="19.5" customHeight="1" x14ac:dyDescent="0.25">
      <c r="B61" s="9"/>
      <c r="C61" s="9"/>
    </row>
    <row r="62" spans="2:3" ht="19.5" customHeight="1" x14ac:dyDescent="0.25">
      <c r="B62" s="9"/>
      <c r="C62" s="9"/>
    </row>
    <row r="63" spans="2:3" ht="19.5" customHeight="1" x14ac:dyDescent="0.25">
      <c r="B63" s="9"/>
      <c r="C63" s="9"/>
    </row>
    <row r="64" spans="2:3" ht="19.5" customHeight="1" x14ac:dyDescent="0.25">
      <c r="B64" s="9"/>
      <c r="C64" s="9"/>
    </row>
    <row r="65" spans="2:3" ht="19.5" customHeight="1" x14ac:dyDescent="0.25">
      <c r="B65" s="9"/>
      <c r="C65" s="9"/>
    </row>
    <row r="66" spans="2:3" ht="19.5" customHeight="1" x14ac:dyDescent="0.25">
      <c r="B66" s="9"/>
      <c r="C66" s="9"/>
    </row>
    <row r="67" spans="2:3" ht="19.5" customHeight="1" x14ac:dyDescent="0.25">
      <c r="B67" s="9"/>
      <c r="C67" s="9"/>
    </row>
    <row r="68" spans="2:3" ht="19.5" customHeight="1" x14ac:dyDescent="0.25">
      <c r="B68" s="9"/>
      <c r="C68" s="9"/>
    </row>
    <row r="69" spans="2:3" ht="19.5" customHeight="1" x14ac:dyDescent="0.25">
      <c r="B69" s="9"/>
      <c r="C69" s="9"/>
    </row>
    <row r="70" spans="2:3" ht="19.5" customHeight="1" x14ac:dyDescent="0.25">
      <c r="B70" s="9"/>
      <c r="C70" s="9"/>
    </row>
    <row r="71" spans="2:3" ht="19.5" customHeight="1" x14ac:dyDescent="0.25">
      <c r="B71" s="9"/>
      <c r="C71" s="9"/>
    </row>
    <row r="72" spans="2:3" ht="19.5" customHeight="1" x14ac:dyDescent="0.25">
      <c r="B72" s="9"/>
      <c r="C72" s="9"/>
    </row>
    <row r="73" spans="2:3" ht="19.5" customHeight="1" x14ac:dyDescent="0.25">
      <c r="B73" s="9"/>
      <c r="C73" s="9"/>
    </row>
    <row r="74" spans="2:3" ht="19.5" customHeight="1" x14ac:dyDescent="0.25">
      <c r="B74" s="9"/>
      <c r="C74" s="9"/>
    </row>
    <row r="75" spans="2:3" ht="19.5" customHeight="1" x14ac:dyDescent="0.25">
      <c r="B75" s="9"/>
      <c r="C75" s="9"/>
    </row>
    <row r="76" spans="2:3" ht="19.5" customHeight="1" x14ac:dyDescent="0.25">
      <c r="B76" s="9"/>
      <c r="C76" s="9"/>
    </row>
    <row r="77" spans="2:3" ht="19.5" customHeight="1" x14ac:dyDescent="0.25">
      <c r="B77" s="9"/>
      <c r="C77" s="9"/>
    </row>
    <row r="78" spans="2:3" ht="19.5" customHeight="1" x14ac:dyDescent="0.25">
      <c r="B78" s="9"/>
      <c r="C78" s="9"/>
    </row>
    <row r="79" spans="2:3" ht="19.5" customHeight="1" x14ac:dyDescent="0.25">
      <c r="B79" s="9"/>
      <c r="C79" s="9"/>
    </row>
    <row r="80" spans="2:3" ht="19.5" customHeight="1" x14ac:dyDescent="0.25">
      <c r="B80" s="9"/>
      <c r="C80" s="9"/>
    </row>
    <row r="81" spans="2:3" ht="19.5" customHeight="1" x14ac:dyDescent="0.25">
      <c r="B81" s="9"/>
      <c r="C81" s="9"/>
    </row>
    <row r="82" spans="2:3" ht="19.5" customHeight="1" x14ac:dyDescent="0.25">
      <c r="B82" s="9"/>
      <c r="C82" s="9"/>
    </row>
    <row r="83" spans="2:3" ht="19.5" customHeight="1" x14ac:dyDescent="0.25">
      <c r="B83" s="9"/>
      <c r="C83" s="9"/>
    </row>
    <row r="84" spans="2:3" ht="19.5" customHeight="1" x14ac:dyDescent="0.25">
      <c r="B84" s="9"/>
      <c r="C84" s="9"/>
    </row>
    <row r="85" spans="2:3" ht="19.5" customHeight="1" x14ac:dyDescent="0.25">
      <c r="B85" s="9"/>
      <c r="C85" s="9"/>
    </row>
    <row r="86" spans="2:3" ht="19.5" customHeight="1" x14ac:dyDescent="0.25">
      <c r="B86" s="9"/>
      <c r="C86" s="9"/>
    </row>
    <row r="87" spans="2:3" ht="19.5" customHeight="1" x14ac:dyDescent="0.25">
      <c r="B87" s="9"/>
      <c r="C87" s="9"/>
    </row>
    <row r="88" spans="2:3" ht="19.5" customHeight="1" x14ac:dyDescent="0.25">
      <c r="B88" s="9"/>
      <c r="C88" s="9"/>
    </row>
    <row r="89" spans="2:3" ht="19.5" customHeight="1" x14ac:dyDescent="0.25">
      <c r="B89" s="9"/>
      <c r="C89" s="9"/>
    </row>
    <row r="90" spans="2:3" ht="19.5" customHeight="1" x14ac:dyDescent="0.25">
      <c r="B90" s="9"/>
      <c r="C90" s="9"/>
    </row>
    <row r="91" spans="2:3" ht="19.5" customHeight="1" x14ac:dyDescent="0.25">
      <c r="B91" s="9"/>
      <c r="C91" s="9"/>
    </row>
    <row r="92" spans="2:3" ht="19.5" customHeight="1" x14ac:dyDescent="0.25">
      <c r="B92" s="9"/>
      <c r="C92" s="9"/>
    </row>
    <row r="93" spans="2:3" ht="19.5" customHeight="1" x14ac:dyDescent="0.25">
      <c r="B93" s="9"/>
      <c r="C93" s="9"/>
    </row>
    <row r="94" spans="2:3" ht="19.5" customHeight="1" x14ac:dyDescent="0.25">
      <c r="B94" s="9"/>
      <c r="C94" s="9"/>
    </row>
    <row r="95" spans="2:3" ht="19.5" customHeight="1" x14ac:dyDescent="0.25">
      <c r="B95" s="9"/>
      <c r="C95" s="9"/>
    </row>
    <row r="96" spans="2:3" ht="19.5" customHeight="1" x14ac:dyDescent="0.25">
      <c r="B96" s="9"/>
      <c r="C96" s="9"/>
    </row>
    <row r="97" spans="2:3" ht="19.5" customHeight="1" x14ac:dyDescent="0.25">
      <c r="B97" s="9"/>
      <c r="C97" s="9"/>
    </row>
    <row r="98" spans="2:3" ht="19.5" customHeight="1" x14ac:dyDescent="0.25">
      <c r="B98" s="9"/>
      <c r="C98" s="9"/>
    </row>
    <row r="99" spans="2:3" ht="19.5" customHeight="1" x14ac:dyDescent="0.25">
      <c r="B99" s="9"/>
      <c r="C99" s="9"/>
    </row>
    <row r="100" spans="2:3" ht="19.5" customHeight="1" x14ac:dyDescent="0.25">
      <c r="B100" s="9"/>
      <c r="C100" s="9"/>
    </row>
    <row r="101" spans="2:3" ht="19.5" customHeight="1" x14ac:dyDescent="0.25">
      <c r="B101" s="9"/>
      <c r="C101" s="9"/>
    </row>
    <row r="102" spans="2:3" ht="19.5" customHeight="1" x14ac:dyDescent="0.25">
      <c r="B102" s="9"/>
      <c r="C102" s="9"/>
    </row>
    <row r="103" spans="2:3" ht="19.5" customHeight="1" x14ac:dyDescent="0.25">
      <c r="B103" s="9"/>
      <c r="C103" s="9"/>
    </row>
    <row r="104" spans="2:3" ht="19.5" customHeight="1" x14ac:dyDescent="0.25">
      <c r="B104" s="9"/>
      <c r="C104" s="9"/>
    </row>
    <row r="105" spans="2:3" ht="19.5" customHeight="1" x14ac:dyDescent="0.25">
      <c r="B105" s="9"/>
      <c r="C105" s="9"/>
    </row>
    <row r="106" spans="2:3" ht="19.5" customHeight="1" x14ac:dyDescent="0.25">
      <c r="B106" s="9"/>
      <c r="C106" s="9"/>
    </row>
    <row r="107" spans="2:3" ht="19.5" customHeight="1" x14ac:dyDescent="0.25">
      <c r="B107" s="9"/>
      <c r="C107" s="9"/>
    </row>
    <row r="108" spans="2:3" ht="19.5" customHeight="1" x14ac:dyDescent="0.25">
      <c r="B108" s="9"/>
      <c r="C108" s="9"/>
    </row>
    <row r="109" spans="2:3" ht="19.5" customHeight="1" x14ac:dyDescent="0.25">
      <c r="B109" s="9"/>
      <c r="C109" s="9"/>
    </row>
    <row r="110" spans="2:3" ht="19.5" customHeight="1" x14ac:dyDescent="0.25">
      <c r="B110" s="9"/>
      <c r="C110" s="9"/>
    </row>
    <row r="111" spans="2:3" ht="19.5" customHeight="1" x14ac:dyDescent="0.25">
      <c r="B111" s="9"/>
      <c r="C111" s="9"/>
    </row>
    <row r="112" spans="2:3" ht="19.5" customHeight="1" x14ac:dyDescent="0.25">
      <c r="B112" s="9"/>
      <c r="C112" s="9"/>
    </row>
    <row r="113" spans="2:3" ht="19.5" customHeight="1" x14ac:dyDescent="0.25">
      <c r="B113" s="9"/>
      <c r="C113" s="9"/>
    </row>
    <row r="114" spans="2:3" ht="19.5" customHeight="1" x14ac:dyDescent="0.25">
      <c r="B114" s="9"/>
      <c r="C114" s="9"/>
    </row>
    <row r="115" spans="2:3" ht="19.5" customHeight="1" x14ac:dyDescent="0.25">
      <c r="B115" s="9"/>
      <c r="C115" s="9"/>
    </row>
    <row r="116" spans="2:3" ht="19.5" customHeight="1" x14ac:dyDescent="0.25">
      <c r="B116" s="9"/>
      <c r="C116" s="9"/>
    </row>
    <row r="117" spans="2:3" ht="19.5" customHeight="1" x14ac:dyDescent="0.25">
      <c r="B117" s="9"/>
      <c r="C117" s="9"/>
    </row>
    <row r="118" spans="2:3" ht="19.5" customHeight="1" x14ac:dyDescent="0.25">
      <c r="B118" s="9"/>
      <c r="C118" s="9"/>
    </row>
    <row r="119" spans="2:3" ht="19.5" customHeight="1" x14ac:dyDescent="0.25">
      <c r="B119" s="9"/>
      <c r="C119" s="9"/>
    </row>
    <row r="120" spans="2:3" ht="19.5" customHeight="1" x14ac:dyDescent="0.25">
      <c r="B120" s="9"/>
      <c r="C120" s="9"/>
    </row>
    <row r="121" spans="2:3" ht="19.5" customHeight="1" x14ac:dyDescent="0.25">
      <c r="B121" s="9"/>
      <c r="C121" s="9"/>
    </row>
    <row r="122" spans="2:3" ht="19.5" customHeight="1" x14ac:dyDescent="0.25">
      <c r="B122" s="9"/>
      <c r="C122" s="9"/>
    </row>
    <row r="123" spans="2:3" ht="19.5" customHeight="1" x14ac:dyDescent="0.25">
      <c r="B123" s="9"/>
      <c r="C123" s="9"/>
    </row>
    <row r="124" spans="2:3" ht="19.5" customHeight="1" x14ac:dyDescent="0.25">
      <c r="B124" s="9"/>
      <c r="C124" s="9"/>
    </row>
    <row r="125" spans="2:3" ht="19.5" customHeight="1" x14ac:dyDescent="0.25">
      <c r="B125" s="9"/>
      <c r="C125" s="9"/>
    </row>
    <row r="126" spans="2:3" ht="19.5" customHeight="1" x14ac:dyDescent="0.25">
      <c r="B126" s="9"/>
      <c r="C126" s="9"/>
    </row>
    <row r="127" spans="2:3" ht="19.5" customHeight="1" x14ac:dyDescent="0.25">
      <c r="B127" s="9"/>
      <c r="C127" s="9"/>
    </row>
    <row r="128" spans="2:3" ht="19.5" customHeight="1" x14ac:dyDescent="0.25">
      <c r="B128" s="9"/>
      <c r="C128" s="9"/>
    </row>
    <row r="129" spans="2:3" ht="19.5" customHeight="1" x14ac:dyDescent="0.25">
      <c r="B129" s="9"/>
      <c r="C129" s="9"/>
    </row>
    <row r="130" spans="2:3" ht="19.5" customHeight="1" x14ac:dyDescent="0.25">
      <c r="B130" s="9"/>
      <c r="C130" s="9"/>
    </row>
    <row r="131" spans="2:3" ht="19.5" customHeight="1" x14ac:dyDescent="0.25">
      <c r="B131" s="9"/>
      <c r="C131" s="9"/>
    </row>
    <row r="132" spans="2:3" ht="19.5" customHeight="1" x14ac:dyDescent="0.25">
      <c r="B132" s="9"/>
      <c r="C132" s="9"/>
    </row>
    <row r="133" spans="2:3" ht="19.5" customHeight="1" x14ac:dyDescent="0.25">
      <c r="B133" s="9"/>
      <c r="C133" s="9"/>
    </row>
    <row r="134" spans="2:3" ht="19.5" customHeight="1" x14ac:dyDescent="0.25">
      <c r="B134" s="9"/>
      <c r="C134" s="9"/>
    </row>
    <row r="135" spans="2:3" ht="19.5" customHeight="1" x14ac:dyDescent="0.25">
      <c r="B135" s="9"/>
      <c r="C135" s="9"/>
    </row>
    <row r="136" spans="2:3" ht="19.5" customHeight="1" x14ac:dyDescent="0.25">
      <c r="B136" s="9"/>
      <c r="C136" s="9"/>
    </row>
    <row r="137" spans="2:3" ht="19.5" customHeight="1" x14ac:dyDescent="0.25">
      <c r="B137" s="9"/>
      <c r="C137" s="9"/>
    </row>
    <row r="138" spans="2:3" ht="19.5" customHeight="1" x14ac:dyDescent="0.25">
      <c r="B138" s="9"/>
      <c r="C138" s="9"/>
    </row>
    <row r="139" spans="2:3" ht="19.5" customHeight="1" x14ac:dyDescent="0.25">
      <c r="B139" s="9"/>
      <c r="C139" s="9"/>
    </row>
    <row r="140" spans="2:3" ht="19.5" customHeight="1" x14ac:dyDescent="0.25">
      <c r="B140" s="9"/>
      <c r="C140" s="9"/>
    </row>
    <row r="141" spans="2:3" ht="19.5" customHeight="1" x14ac:dyDescent="0.25">
      <c r="B141" s="9"/>
      <c r="C141" s="9"/>
    </row>
    <row r="142" spans="2:3" ht="19.5" customHeight="1" x14ac:dyDescent="0.25">
      <c r="B142" s="9"/>
      <c r="C142" s="9"/>
    </row>
    <row r="143" spans="2:3" ht="19.5" customHeight="1" x14ac:dyDescent="0.25">
      <c r="B143" s="9"/>
      <c r="C143" s="9"/>
    </row>
    <row r="144" spans="2:3" ht="19.5" customHeight="1" x14ac:dyDescent="0.25">
      <c r="B144" s="9"/>
      <c r="C144" s="9"/>
    </row>
    <row r="145" spans="2:3" ht="19.5" customHeight="1" x14ac:dyDescent="0.25">
      <c r="B145" s="9"/>
      <c r="C145" s="9"/>
    </row>
    <row r="146" spans="2:3" ht="19.5" customHeight="1" x14ac:dyDescent="0.25">
      <c r="B146" s="9"/>
      <c r="C146" s="9"/>
    </row>
    <row r="147" spans="2:3" ht="19.5" customHeight="1" x14ac:dyDescent="0.25">
      <c r="B147" s="9"/>
      <c r="C147" s="9"/>
    </row>
    <row r="148" spans="2:3" ht="19.5" customHeight="1" x14ac:dyDescent="0.25">
      <c r="B148" s="9"/>
      <c r="C148" s="9"/>
    </row>
    <row r="149" spans="2:3" ht="19.5" customHeight="1" x14ac:dyDescent="0.25">
      <c r="B149" s="9"/>
      <c r="C149" s="9"/>
    </row>
    <row r="150" spans="2:3" ht="19.5" customHeight="1" x14ac:dyDescent="0.25">
      <c r="B150" s="9"/>
      <c r="C150" s="9"/>
    </row>
    <row r="151" spans="2:3" ht="19.5" customHeight="1" x14ac:dyDescent="0.25">
      <c r="B151" s="9"/>
      <c r="C151" s="9"/>
    </row>
    <row r="152" spans="2:3" ht="19.5" customHeight="1" x14ac:dyDescent="0.25">
      <c r="B152" s="9"/>
      <c r="C152" s="9"/>
    </row>
    <row r="153" spans="2:3" ht="19.5" customHeight="1" x14ac:dyDescent="0.25">
      <c r="B153" s="9"/>
      <c r="C153" s="9"/>
    </row>
    <row r="154" spans="2:3" ht="19.5" customHeight="1" x14ac:dyDescent="0.25">
      <c r="B154" s="9"/>
      <c r="C154" s="9"/>
    </row>
    <row r="155" spans="2:3" ht="19.5" customHeight="1" x14ac:dyDescent="0.25">
      <c r="B155" s="9"/>
      <c r="C155" s="9"/>
    </row>
    <row r="156" spans="2:3" ht="19.5" customHeight="1" x14ac:dyDescent="0.25">
      <c r="B156" s="9"/>
      <c r="C156" s="9"/>
    </row>
    <row r="157" spans="2:3" ht="19.5" customHeight="1" x14ac:dyDescent="0.25">
      <c r="B157" s="9"/>
      <c r="C157" s="9"/>
    </row>
    <row r="158" spans="2:3" ht="19.5" customHeight="1" x14ac:dyDescent="0.25">
      <c r="B158" s="9"/>
      <c r="C158" s="9"/>
    </row>
    <row r="159" spans="2:3" ht="19.5" customHeight="1" x14ac:dyDescent="0.25">
      <c r="B159" s="9"/>
      <c r="C159" s="9"/>
    </row>
    <row r="160" spans="2:3" ht="19.5" customHeight="1" x14ac:dyDescent="0.25">
      <c r="B160" s="9"/>
      <c r="C160" s="9"/>
    </row>
    <row r="161" spans="2:3" ht="19.5" customHeight="1" x14ac:dyDescent="0.25">
      <c r="B161" s="9"/>
      <c r="C161" s="9"/>
    </row>
    <row r="162" spans="2:3" ht="19.5" customHeight="1" x14ac:dyDescent="0.25">
      <c r="B162" s="9"/>
      <c r="C162" s="9"/>
    </row>
    <row r="163" spans="2:3" ht="19.5" customHeight="1" x14ac:dyDescent="0.25">
      <c r="B163" s="9"/>
      <c r="C163" s="9"/>
    </row>
    <row r="164" spans="2:3" ht="19.5" customHeight="1" x14ac:dyDescent="0.25">
      <c r="B164" s="9"/>
      <c r="C164" s="9"/>
    </row>
    <row r="165" spans="2:3" ht="19.5" customHeight="1" x14ac:dyDescent="0.25">
      <c r="B165" s="9"/>
      <c r="C165" s="9"/>
    </row>
    <row r="166" spans="2:3" ht="19.5" customHeight="1" x14ac:dyDescent="0.25">
      <c r="B166" s="9"/>
      <c r="C166" s="9"/>
    </row>
    <row r="167" spans="2:3" ht="19.5" customHeight="1" x14ac:dyDescent="0.25">
      <c r="B167" s="9"/>
      <c r="C167" s="9"/>
    </row>
    <row r="168" spans="2:3" ht="19.5" customHeight="1" x14ac:dyDescent="0.25">
      <c r="B168" s="9"/>
      <c r="C168" s="9"/>
    </row>
    <row r="169" spans="2:3" ht="19.5" customHeight="1" x14ac:dyDescent="0.25">
      <c r="B169" s="9"/>
      <c r="C169" s="9"/>
    </row>
    <row r="170" spans="2:3" ht="19.5" customHeight="1" x14ac:dyDescent="0.25">
      <c r="B170" s="9"/>
      <c r="C170" s="9"/>
    </row>
    <row r="171" spans="2:3" ht="19.5" customHeight="1" x14ac:dyDescent="0.25">
      <c r="B171" s="9"/>
      <c r="C171" s="9"/>
    </row>
    <row r="172" spans="2:3" ht="19.5" customHeight="1" x14ac:dyDescent="0.25">
      <c r="B172" s="9"/>
      <c r="C172" s="9"/>
    </row>
    <row r="173" spans="2:3" ht="19.5" customHeight="1" x14ac:dyDescent="0.25">
      <c r="B173" s="9"/>
      <c r="C173" s="9"/>
    </row>
    <row r="174" spans="2:3" ht="19.5" customHeight="1" x14ac:dyDescent="0.25">
      <c r="B174" s="9"/>
      <c r="C174" s="9"/>
    </row>
    <row r="175" spans="2:3" ht="19.5" customHeight="1" x14ac:dyDescent="0.25">
      <c r="B175" s="9"/>
      <c r="C175" s="9"/>
    </row>
    <row r="176" spans="2:3" ht="19.5" customHeight="1" x14ac:dyDescent="0.25">
      <c r="B176" s="9"/>
      <c r="C176" s="9"/>
    </row>
    <row r="177" spans="2:3" ht="19.5" customHeight="1" x14ac:dyDescent="0.25">
      <c r="B177" s="9"/>
      <c r="C177" s="9"/>
    </row>
    <row r="178" spans="2:3" ht="19.5" customHeight="1" x14ac:dyDescent="0.25">
      <c r="B178" s="9"/>
      <c r="C178" s="9"/>
    </row>
    <row r="179" spans="2:3" ht="19.5" customHeight="1" x14ac:dyDescent="0.25">
      <c r="B179" s="9"/>
      <c r="C179" s="9"/>
    </row>
    <row r="180" spans="2:3" ht="19.5" customHeight="1" x14ac:dyDescent="0.25">
      <c r="B180" s="9"/>
      <c r="C180" s="9"/>
    </row>
    <row r="181" spans="2:3" ht="19.5" customHeight="1" x14ac:dyDescent="0.25">
      <c r="B181" s="9"/>
      <c r="C181" s="9"/>
    </row>
    <row r="182" spans="2:3" ht="19.5" customHeight="1" x14ac:dyDescent="0.25">
      <c r="B182" s="9"/>
      <c r="C182" s="9"/>
    </row>
    <row r="183" spans="2:3" ht="19.5" customHeight="1" x14ac:dyDescent="0.25">
      <c r="B183" s="9"/>
      <c r="C183" s="9"/>
    </row>
    <row r="184" spans="2:3" ht="19.5" customHeight="1" x14ac:dyDescent="0.25">
      <c r="B184" s="9"/>
      <c r="C184" s="9"/>
    </row>
    <row r="185" spans="2:3" ht="19.5" customHeight="1" x14ac:dyDescent="0.25">
      <c r="B185" s="9"/>
      <c r="C185" s="9"/>
    </row>
    <row r="186" spans="2:3" ht="19.5" customHeight="1" x14ac:dyDescent="0.25">
      <c r="B186" s="9"/>
      <c r="C186" s="9"/>
    </row>
    <row r="187" spans="2:3" ht="19.5" customHeight="1" x14ac:dyDescent="0.25">
      <c r="B187" s="9"/>
      <c r="C187" s="9"/>
    </row>
    <row r="188" spans="2:3" ht="19.5" customHeight="1" x14ac:dyDescent="0.25">
      <c r="B188" s="9"/>
      <c r="C188" s="9"/>
    </row>
    <row r="189" spans="2:3" ht="19.5" customHeight="1" x14ac:dyDescent="0.25">
      <c r="B189" s="9"/>
      <c r="C189" s="9"/>
    </row>
    <row r="190" spans="2:3" ht="19.5" customHeight="1" x14ac:dyDescent="0.25">
      <c r="B190" s="9"/>
      <c r="C190" s="9"/>
    </row>
    <row r="191" spans="2:3" ht="19.5" customHeight="1" x14ac:dyDescent="0.25">
      <c r="B191" s="9"/>
      <c r="C191" s="9"/>
    </row>
    <row r="192" spans="2:3" ht="19.5" customHeight="1" x14ac:dyDescent="0.25">
      <c r="B192" s="9"/>
      <c r="C192" s="9"/>
    </row>
    <row r="193" spans="2:3" ht="19.5" customHeight="1" x14ac:dyDescent="0.25">
      <c r="B193" s="9"/>
      <c r="C193" s="9"/>
    </row>
    <row r="194" spans="2:3" ht="19.5" customHeight="1" x14ac:dyDescent="0.25">
      <c r="B194" s="9"/>
      <c r="C194" s="9"/>
    </row>
    <row r="195" spans="2:3" ht="19.5" customHeight="1" x14ac:dyDescent="0.25">
      <c r="B195" s="9"/>
      <c r="C195" s="9"/>
    </row>
    <row r="196" spans="2:3" ht="19.5" customHeight="1" x14ac:dyDescent="0.25">
      <c r="B196" s="9"/>
      <c r="C196" s="9"/>
    </row>
    <row r="197" spans="2:3" ht="19.5" customHeight="1" x14ac:dyDescent="0.25">
      <c r="B197" s="9"/>
      <c r="C197" s="9"/>
    </row>
    <row r="198" spans="2:3" ht="19.5" customHeight="1" x14ac:dyDescent="0.25">
      <c r="B198" s="9"/>
      <c r="C198" s="9"/>
    </row>
    <row r="199" spans="2:3" ht="19.5" customHeight="1" x14ac:dyDescent="0.25">
      <c r="B199" s="9"/>
      <c r="C199" s="9"/>
    </row>
    <row r="200" spans="2:3" ht="19.5" customHeight="1" x14ac:dyDescent="0.25">
      <c r="B200" s="9"/>
      <c r="C200" s="9"/>
    </row>
    <row r="201" spans="2:3" ht="19.5" customHeight="1" x14ac:dyDescent="0.25">
      <c r="B201" s="9"/>
      <c r="C201" s="9"/>
    </row>
    <row r="202" spans="2:3" ht="19.5" customHeight="1" x14ac:dyDescent="0.25">
      <c r="B202" s="9"/>
      <c r="C202" s="9"/>
    </row>
    <row r="203" spans="2:3" ht="19.5" customHeight="1" x14ac:dyDescent="0.25">
      <c r="B203" s="9"/>
      <c r="C203" s="9"/>
    </row>
    <row r="204" spans="2:3" ht="19.5" customHeight="1" x14ac:dyDescent="0.25">
      <c r="B204" s="9"/>
      <c r="C204" s="9"/>
    </row>
    <row r="205" spans="2:3" ht="19.5" customHeight="1" x14ac:dyDescent="0.25">
      <c r="B205" s="9"/>
      <c r="C205" s="9"/>
    </row>
    <row r="206" spans="2:3" ht="19.5" customHeight="1" x14ac:dyDescent="0.25">
      <c r="B206" s="9"/>
      <c r="C206" s="9"/>
    </row>
    <row r="207" spans="2:3" ht="19.5" customHeight="1" x14ac:dyDescent="0.25">
      <c r="B207" s="9"/>
      <c r="C207" s="9"/>
    </row>
    <row r="208" spans="2:3" ht="19.5" customHeight="1" x14ac:dyDescent="0.25">
      <c r="B208" s="9"/>
      <c r="C208" s="9"/>
    </row>
    <row r="209" spans="2:3" ht="19.5" customHeight="1" x14ac:dyDescent="0.25">
      <c r="B209" s="9"/>
      <c r="C209" s="9"/>
    </row>
    <row r="210" spans="2:3" ht="19.5" customHeight="1" x14ac:dyDescent="0.25">
      <c r="B210" s="9"/>
      <c r="C210" s="9"/>
    </row>
    <row r="211" spans="2:3" ht="19.5" customHeight="1" x14ac:dyDescent="0.25">
      <c r="B211" s="9"/>
      <c r="C211" s="9"/>
    </row>
    <row r="212" spans="2:3" ht="19.5" customHeight="1" x14ac:dyDescent="0.25">
      <c r="B212" s="9"/>
      <c r="C212" s="9"/>
    </row>
    <row r="213" spans="2:3" ht="19.5" customHeight="1" x14ac:dyDescent="0.25">
      <c r="B213" s="9"/>
      <c r="C213" s="9"/>
    </row>
    <row r="214" spans="2:3" ht="19.5" customHeight="1" x14ac:dyDescent="0.25">
      <c r="B214" s="9"/>
      <c r="C214" s="9"/>
    </row>
    <row r="215" spans="2:3" ht="19.5" customHeight="1" x14ac:dyDescent="0.25">
      <c r="B215" s="9"/>
      <c r="C215" s="9"/>
    </row>
    <row r="216" spans="2:3" ht="19.5" customHeight="1" x14ac:dyDescent="0.25">
      <c r="B216" s="9"/>
      <c r="C216" s="9"/>
    </row>
    <row r="217" spans="2:3" ht="19.5" customHeight="1" x14ac:dyDescent="0.25">
      <c r="B217" s="9"/>
      <c r="C217" s="9"/>
    </row>
    <row r="218" spans="2:3" ht="19.5" customHeight="1" x14ac:dyDescent="0.25">
      <c r="B218" s="9"/>
      <c r="C218" s="9"/>
    </row>
    <row r="219" spans="2:3" ht="19.5" customHeight="1" x14ac:dyDescent="0.25">
      <c r="B219" s="9"/>
      <c r="C219" s="9"/>
    </row>
    <row r="220" spans="2:3" ht="19.5" customHeight="1" x14ac:dyDescent="0.25">
      <c r="B220" s="9"/>
      <c r="C220" s="9"/>
    </row>
    <row r="221" spans="2:3" ht="19.5" customHeight="1" x14ac:dyDescent="0.25">
      <c r="B221" s="9"/>
      <c r="C221" s="9"/>
    </row>
    <row r="222" spans="2:3" ht="19.5" customHeight="1" x14ac:dyDescent="0.25">
      <c r="B222" s="9"/>
      <c r="C222" s="9"/>
    </row>
    <row r="223" spans="2:3" ht="19.5" customHeight="1" x14ac:dyDescent="0.25">
      <c r="B223" s="9"/>
      <c r="C223" s="9"/>
    </row>
    <row r="224" spans="2:3" ht="19.5" customHeight="1" x14ac:dyDescent="0.25">
      <c r="B224" s="9"/>
      <c r="C224" s="9"/>
    </row>
    <row r="225" spans="2:3" ht="19.5" customHeight="1" x14ac:dyDescent="0.25">
      <c r="B225" s="9"/>
      <c r="C225" s="9"/>
    </row>
    <row r="226" spans="2:3" ht="19.5" customHeight="1" x14ac:dyDescent="0.25">
      <c r="B226" s="9"/>
      <c r="C226" s="9"/>
    </row>
    <row r="227" spans="2:3" ht="19.5" customHeight="1" x14ac:dyDescent="0.25">
      <c r="B227" s="9"/>
      <c r="C227" s="9"/>
    </row>
    <row r="228" spans="2:3" ht="19.5" customHeight="1" x14ac:dyDescent="0.25">
      <c r="B228" s="9"/>
      <c r="C228" s="9"/>
    </row>
    <row r="229" spans="2:3" ht="19.5" customHeight="1" x14ac:dyDescent="0.25">
      <c r="B229" s="9"/>
      <c r="C229" s="9"/>
    </row>
    <row r="230" spans="2:3" ht="19.5" customHeight="1" x14ac:dyDescent="0.25">
      <c r="B230" s="9"/>
      <c r="C230" s="9"/>
    </row>
    <row r="231" spans="2:3" ht="19.5" customHeight="1" x14ac:dyDescent="0.25">
      <c r="B231" s="9"/>
      <c r="C231" s="9"/>
    </row>
    <row r="232" spans="2:3" ht="19.5" customHeight="1" x14ac:dyDescent="0.25">
      <c r="B232" s="9"/>
      <c r="C232" s="9"/>
    </row>
    <row r="233" spans="2:3" ht="19.5" customHeight="1" x14ac:dyDescent="0.25">
      <c r="B233" s="9"/>
      <c r="C233" s="9"/>
    </row>
    <row r="234" spans="2:3" ht="19.5" customHeight="1" x14ac:dyDescent="0.25">
      <c r="B234" s="9"/>
      <c r="C234" s="9"/>
    </row>
    <row r="235" spans="2:3" ht="19.5" customHeight="1" x14ac:dyDescent="0.25">
      <c r="B235" s="9"/>
      <c r="C235" s="9"/>
    </row>
    <row r="236" spans="2:3" ht="19.5" customHeight="1" x14ac:dyDescent="0.25">
      <c r="B236" s="9"/>
      <c r="C236" s="9"/>
    </row>
    <row r="237" spans="2:3" ht="19.5" customHeight="1" x14ac:dyDescent="0.25">
      <c r="B237" s="9"/>
      <c r="C237" s="9"/>
    </row>
    <row r="238" spans="2:3" ht="19.5" customHeight="1" x14ac:dyDescent="0.25">
      <c r="B238" s="9"/>
      <c r="C238" s="9"/>
    </row>
    <row r="239" spans="2:3" ht="19.5" customHeight="1" x14ac:dyDescent="0.25">
      <c r="B239" s="9"/>
      <c r="C239" s="9"/>
    </row>
    <row r="240" spans="2:3" ht="19.5" customHeight="1" x14ac:dyDescent="0.25">
      <c r="B240" s="9"/>
      <c r="C240" s="9"/>
    </row>
    <row r="241" spans="2:3" ht="19.5" customHeight="1" x14ac:dyDescent="0.25">
      <c r="B241" s="9"/>
      <c r="C241" s="9"/>
    </row>
    <row r="242" spans="2:3" ht="19.5" customHeight="1" x14ac:dyDescent="0.25">
      <c r="B242" s="9"/>
      <c r="C242" s="9"/>
    </row>
    <row r="243" spans="2:3" ht="19.5" customHeight="1" x14ac:dyDescent="0.25">
      <c r="B243" s="9"/>
      <c r="C243" s="9"/>
    </row>
    <row r="244" spans="2:3" ht="19.5" customHeight="1" x14ac:dyDescent="0.25">
      <c r="B244" s="9"/>
      <c r="C244" s="9"/>
    </row>
    <row r="245" spans="2:3" ht="19.5" customHeight="1" x14ac:dyDescent="0.25">
      <c r="B245" s="9"/>
      <c r="C245" s="9"/>
    </row>
    <row r="246" spans="2:3" ht="19.5" customHeight="1" x14ac:dyDescent="0.25">
      <c r="B246" s="9"/>
      <c r="C246" s="9"/>
    </row>
    <row r="247" spans="2:3" ht="19.5" customHeight="1" x14ac:dyDescent="0.25">
      <c r="B247" s="9"/>
      <c r="C247" s="9"/>
    </row>
    <row r="248" spans="2:3" ht="19.5" customHeight="1" x14ac:dyDescent="0.25">
      <c r="B248" s="9"/>
      <c r="C248" s="9"/>
    </row>
    <row r="249" spans="2:3" ht="19.5" customHeight="1" x14ac:dyDescent="0.25">
      <c r="B249" s="9"/>
      <c r="C249" s="9"/>
    </row>
    <row r="250" spans="2:3" ht="19.5" customHeight="1" x14ac:dyDescent="0.25">
      <c r="B250" s="9"/>
      <c r="C250" s="9"/>
    </row>
    <row r="251" spans="2:3" ht="19.5" customHeight="1" x14ac:dyDescent="0.25">
      <c r="B251" s="9"/>
      <c r="C251" s="9"/>
    </row>
    <row r="252" spans="2:3" ht="19.5" customHeight="1" x14ac:dyDescent="0.25">
      <c r="B252" s="9"/>
      <c r="C252" s="9"/>
    </row>
    <row r="253" spans="2:3" ht="19.5" customHeight="1" x14ac:dyDescent="0.25">
      <c r="B253" s="9"/>
      <c r="C253" s="9"/>
    </row>
    <row r="254" spans="2:3" ht="19.5" customHeight="1" x14ac:dyDescent="0.25">
      <c r="B254" s="9"/>
      <c r="C254" s="9"/>
    </row>
    <row r="255" spans="2:3" ht="19.5" customHeight="1" x14ac:dyDescent="0.25">
      <c r="B255" s="9"/>
      <c r="C255" s="9"/>
    </row>
    <row r="256" spans="2:3" ht="19.5" customHeight="1" x14ac:dyDescent="0.25">
      <c r="B256" s="9"/>
      <c r="C256" s="9"/>
    </row>
    <row r="257" spans="2:3" ht="19.5" customHeight="1" x14ac:dyDescent="0.25">
      <c r="B257" s="9"/>
      <c r="C257" s="9"/>
    </row>
    <row r="258" spans="2:3" ht="19.5" customHeight="1" x14ac:dyDescent="0.25">
      <c r="B258" s="9"/>
      <c r="C258" s="9"/>
    </row>
    <row r="259" spans="2:3" ht="19.5" customHeight="1" x14ac:dyDescent="0.25">
      <c r="B259" s="9"/>
      <c r="C259" s="9"/>
    </row>
    <row r="260" spans="2:3" ht="19.5" customHeight="1" x14ac:dyDescent="0.25">
      <c r="B260" s="9"/>
      <c r="C260" s="9"/>
    </row>
    <row r="261" spans="2:3" ht="19.5" customHeight="1" x14ac:dyDescent="0.25">
      <c r="B261" s="9"/>
      <c r="C261" s="9"/>
    </row>
    <row r="262" spans="2:3" ht="19.5" customHeight="1" x14ac:dyDescent="0.25">
      <c r="B262" s="9"/>
      <c r="C262" s="9"/>
    </row>
    <row r="263" spans="2:3" ht="19.5" customHeight="1" x14ac:dyDescent="0.25">
      <c r="B263" s="9"/>
      <c r="C263" s="9"/>
    </row>
    <row r="264" spans="2:3" ht="19.5" customHeight="1" x14ac:dyDescent="0.25">
      <c r="B264" s="9"/>
      <c r="C264" s="9"/>
    </row>
    <row r="265" spans="2:3" ht="19.5" customHeight="1" x14ac:dyDescent="0.25">
      <c r="B265" s="9"/>
      <c r="C265" s="9"/>
    </row>
    <row r="266" spans="2:3" ht="19.5" customHeight="1" x14ac:dyDescent="0.25">
      <c r="B266" s="9"/>
      <c r="C266" s="9"/>
    </row>
    <row r="267" spans="2:3" ht="19.5" customHeight="1" x14ac:dyDescent="0.25">
      <c r="B267" s="9"/>
      <c r="C267" s="9"/>
    </row>
    <row r="268" spans="2:3" ht="19.5" customHeight="1" x14ac:dyDescent="0.25">
      <c r="B268" s="9"/>
      <c r="C268" s="9"/>
    </row>
    <row r="269" spans="2:3" ht="19.5" customHeight="1" x14ac:dyDescent="0.25">
      <c r="B269" s="9"/>
      <c r="C269" s="9"/>
    </row>
    <row r="270" spans="2:3" ht="19.5" customHeight="1" x14ac:dyDescent="0.25">
      <c r="B270" s="9"/>
      <c r="C270" s="9"/>
    </row>
    <row r="271" spans="2:3" ht="19.5" customHeight="1" x14ac:dyDescent="0.25">
      <c r="B271" s="9"/>
      <c r="C271" s="9"/>
    </row>
    <row r="272" spans="2:3" ht="19.5" customHeight="1" x14ac:dyDescent="0.25">
      <c r="B272" s="9"/>
      <c r="C272" s="9"/>
    </row>
    <row r="273" spans="2:3" ht="19.5" customHeight="1" x14ac:dyDescent="0.25">
      <c r="B273" s="9"/>
      <c r="C273" s="9"/>
    </row>
    <row r="274" spans="2:3" ht="19.5" customHeight="1" x14ac:dyDescent="0.25">
      <c r="B274" s="9"/>
      <c r="C274" s="9"/>
    </row>
    <row r="275" spans="2:3" ht="19.5" customHeight="1" x14ac:dyDescent="0.25">
      <c r="B275" s="9"/>
      <c r="C275" s="9"/>
    </row>
    <row r="276" spans="2:3" ht="19.5" customHeight="1" x14ac:dyDescent="0.25">
      <c r="B276" s="9"/>
      <c r="C276" s="9"/>
    </row>
    <row r="277" spans="2:3" ht="19.5" customHeight="1" x14ac:dyDescent="0.25">
      <c r="B277" s="9"/>
      <c r="C277" s="9"/>
    </row>
    <row r="278" spans="2:3" ht="19.5" customHeight="1" x14ac:dyDescent="0.25">
      <c r="B278" s="9"/>
      <c r="C278" s="9"/>
    </row>
    <row r="279" spans="2:3" ht="19.5" customHeight="1" x14ac:dyDescent="0.25">
      <c r="B279" s="9"/>
      <c r="C279" s="9"/>
    </row>
    <row r="280" spans="2:3" ht="19.5" customHeight="1" x14ac:dyDescent="0.25">
      <c r="B280" s="9"/>
      <c r="C280" s="9"/>
    </row>
    <row r="281" spans="2:3" ht="19.5" customHeight="1" x14ac:dyDescent="0.25">
      <c r="B281" s="9"/>
      <c r="C281" s="9"/>
    </row>
    <row r="282" spans="2:3" ht="19.5" customHeight="1" x14ac:dyDescent="0.25">
      <c r="B282" s="9"/>
      <c r="C282" s="9"/>
    </row>
    <row r="283" spans="2:3" ht="19.5" customHeight="1" x14ac:dyDescent="0.25">
      <c r="B283" s="9"/>
      <c r="C283" s="9"/>
    </row>
    <row r="284" spans="2:3" ht="19.5" customHeight="1" x14ac:dyDescent="0.25">
      <c r="B284" s="9"/>
      <c r="C284" s="9"/>
    </row>
    <row r="285" spans="2:3" ht="19.5" customHeight="1" x14ac:dyDescent="0.25">
      <c r="B285" s="9"/>
      <c r="C285" s="9"/>
    </row>
    <row r="286" spans="2:3" ht="19.5" customHeight="1" x14ac:dyDescent="0.25">
      <c r="B286" s="9"/>
      <c r="C286" s="9"/>
    </row>
    <row r="287" spans="2:3" ht="19.5" customHeight="1" x14ac:dyDescent="0.25">
      <c r="B287" s="9"/>
      <c r="C287" s="9"/>
    </row>
    <row r="288" spans="2:3" ht="19.5" customHeight="1" x14ac:dyDescent="0.25">
      <c r="B288" s="9"/>
      <c r="C288" s="9"/>
    </row>
    <row r="289" spans="2:3" ht="19.5" customHeight="1" x14ac:dyDescent="0.25">
      <c r="B289" s="9"/>
      <c r="C289" s="9"/>
    </row>
    <row r="290" spans="2:3" ht="19.5" customHeight="1" x14ac:dyDescent="0.25">
      <c r="B290" s="9"/>
      <c r="C290" s="9"/>
    </row>
    <row r="291" spans="2:3" ht="19.5" customHeight="1" x14ac:dyDescent="0.25">
      <c r="B291" s="9"/>
      <c r="C291" s="9"/>
    </row>
    <row r="292" spans="2:3" ht="19.5" customHeight="1" x14ac:dyDescent="0.25">
      <c r="B292" s="9"/>
      <c r="C292" s="9"/>
    </row>
    <row r="293" spans="2:3" ht="19.5" customHeight="1" x14ac:dyDescent="0.25">
      <c r="B293" s="9"/>
      <c r="C293" s="9"/>
    </row>
    <row r="294" spans="2:3" ht="19.5" customHeight="1" x14ac:dyDescent="0.25">
      <c r="B294" s="9"/>
      <c r="C294" s="9"/>
    </row>
    <row r="295" spans="2:3" ht="19.5" customHeight="1" x14ac:dyDescent="0.25">
      <c r="B295" s="9"/>
      <c r="C295" s="9"/>
    </row>
    <row r="296" spans="2:3" ht="19.5" customHeight="1" x14ac:dyDescent="0.25">
      <c r="B296" s="9"/>
      <c r="C296" s="9"/>
    </row>
    <row r="297" spans="2:3" ht="19.5" customHeight="1" x14ac:dyDescent="0.25">
      <c r="B297" s="9"/>
      <c r="C297" s="9"/>
    </row>
    <row r="298" spans="2:3" ht="19.5" customHeight="1" x14ac:dyDescent="0.25">
      <c r="B298" s="9"/>
      <c r="C298" s="9"/>
    </row>
    <row r="299" spans="2:3" ht="19.5" customHeight="1" x14ac:dyDescent="0.25">
      <c r="B299" s="9"/>
      <c r="C299" s="9"/>
    </row>
    <row r="300" spans="2:3" ht="19.5" customHeight="1" x14ac:dyDescent="0.25">
      <c r="B300" s="9"/>
      <c r="C300" s="9"/>
    </row>
    <row r="301" spans="2:3" ht="19.5" customHeight="1" x14ac:dyDescent="0.25">
      <c r="B301" s="9"/>
      <c r="C301" s="9"/>
    </row>
    <row r="302" spans="2:3" ht="19.5" customHeight="1" x14ac:dyDescent="0.25">
      <c r="B302" s="9"/>
      <c r="C302" s="9"/>
    </row>
    <row r="303" spans="2:3" ht="19.5" customHeight="1" x14ac:dyDescent="0.25">
      <c r="B303" s="9"/>
      <c r="C303" s="9"/>
    </row>
    <row r="304" spans="2:3" ht="19.5" customHeight="1" x14ac:dyDescent="0.25">
      <c r="B304" s="9"/>
      <c r="C304" s="9"/>
    </row>
    <row r="305" spans="2:3" ht="19.5" customHeight="1" x14ac:dyDescent="0.25">
      <c r="B305" s="9"/>
      <c r="C305" s="9"/>
    </row>
    <row r="306" spans="2:3" ht="19.5" customHeight="1" x14ac:dyDescent="0.25">
      <c r="B306" s="9"/>
      <c r="C306" s="9"/>
    </row>
    <row r="307" spans="2:3" ht="19.5" customHeight="1" x14ac:dyDescent="0.25">
      <c r="B307" s="9"/>
      <c r="C307" s="9"/>
    </row>
    <row r="308" spans="2:3" ht="19.5" customHeight="1" x14ac:dyDescent="0.25">
      <c r="B308" s="9"/>
      <c r="C308" s="9"/>
    </row>
    <row r="309" spans="2:3" ht="19.5" customHeight="1" x14ac:dyDescent="0.25">
      <c r="B309" s="9"/>
      <c r="C309" s="9"/>
    </row>
    <row r="310" spans="2:3" ht="19.5" customHeight="1" x14ac:dyDescent="0.25">
      <c r="B310" s="9"/>
      <c r="C310" s="9"/>
    </row>
    <row r="311" spans="2:3" ht="19.5" customHeight="1" x14ac:dyDescent="0.25">
      <c r="B311" s="9"/>
      <c r="C311" s="9"/>
    </row>
    <row r="312" spans="2:3" ht="19.5" customHeight="1" x14ac:dyDescent="0.25">
      <c r="B312" s="9"/>
      <c r="C312" s="9"/>
    </row>
    <row r="313" spans="2:3" ht="19.5" customHeight="1" x14ac:dyDescent="0.25">
      <c r="B313" s="9"/>
      <c r="C313" s="9"/>
    </row>
    <row r="314" spans="2:3" ht="19.5" customHeight="1" x14ac:dyDescent="0.25">
      <c r="B314" s="9"/>
      <c r="C314" s="9"/>
    </row>
    <row r="315" spans="2:3" ht="19.5" customHeight="1" x14ac:dyDescent="0.25">
      <c r="B315" s="9"/>
      <c r="C315" s="9"/>
    </row>
    <row r="316" spans="2:3" ht="19.5" customHeight="1" x14ac:dyDescent="0.25">
      <c r="B316" s="9"/>
      <c r="C316" s="9"/>
    </row>
    <row r="317" spans="2:3" ht="19.5" customHeight="1" x14ac:dyDescent="0.25">
      <c r="B317" s="9"/>
      <c r="C317" s="9"/>
    </row>
    <row r="318" spans="2:3" ht="19.5" customHeight="1" x14ac:dyDescent="0.25">
      <c r="B318" s="9"/>
      <c r="C318" s="9"/>
    </row>
    <row r="319" spans="2:3" ht="19.5" customHeight="1" x14ac:dyDescent="0.25">
      <c r="B319" s="9"/>
      <c r="C319" s="9"/>
    </row>
    <row r="320" spans="2:3" ht="19.5" customHeight="1" x14ac:dyDescent="0.25">
      <c r="B320" s="9"/>
      <c r="C320" s="9"/>
    </row>
    <row r="321" spans="2:3" ht="19.5" customHeight="1" x14ac:dyDescent="0.25">
      <c r="B321" s="9"/>
      <c r="C321" s="9"/>
    </row>
    <row r="322" spans="2:3" ht="19.5" customHeight="1" x14ac:dyDescent="0.25">
      <c r="B322" s="9"/>
      <c r="C322" s="9"/>
    </row>
    <row r="323" spans="2:3" ht="19.5" customHeight="1" x14ac:dyDescent="0.25">
      <c r="B323" s="9"/>
      <c r="C323" s="9"/>
    </row>
    <row r="324" spans="2:3" ht="19.5" customHeight="1" x14ac:dyDescent="0.25">
      <c r="B324" s="9"/>
      <c r="C324" s="9"/>
    </row>
    <row r="325" spans="2:3" ht="19.5" customHeight="1" x14ac:dyDescent="0.25">
      <c r="B325" s="9"/>
      <c r="C325" s="9"/>
    </row>
    <row r="326" spans="2:3" ht="19.5" customHeight="1" x14ac:dyDescent="0.25">
      <c r="B326" s="9"/>
      <c r="C326" s="9"/>
    </row>
    <row r="327" spans="2:3" ht="19.5" customHeight="1" x14ac:dyDescent="0.25">
      <c r="B327" s="9"/>
      <c r="C327" s="9"/>
    </row>
    <row r="328" spans="2:3" ht="19.5" customHeight="1" x14ac:dyDescent="0.25">
      <c r="B328" s="9"/>
      <c r="C328" s="9"/>
    </row>
    <row r="329" spans="2:3" ht="19.5" customHeight="1" x14ac:dyDescent="0.25">
      <c r="B329" s="9"/>
      <c r="C329" s="9"/>
    </row>
    <row r="330" spans="2:3" ht="19.5" customHeight="1" x14ac:dyDescent="0.25">
      <c r="B330" s="9"/>
      <c r="C330" s="9"/>
    </row>
    <row r="331" spans="2:3" ht="19.5" customHeight="1" x14ac:dyDescent="0.25">
      <c r="B331" s="9"/>
      <c r="C331" s="9"/>
    </row>
    <row r="332" spans="2:3" ht="19.5" customHeight="1" x14ac:dyDescent="0.25">
      <c r="B332" s="9"/>
      <c r="C332" s="9"/>
    </row>
    <row r="333" spans="2:3" ht="19.5" customHeight="1" x14ac:dyDescent="0.25">
      <c r="B333" s="9"/>
      <c r="C333" s="9"/>
    </row>
    <row r="334" spans="2:3" ht="19.5" customHeight="1" x14ac:dyDescent="0.25">
      <c r="B334" s="9"/>
      <c r="C334" s="9"/>
    </row>
    <row r="335" spans="2:3" ht="19.5" customHeight="1" x14ac:dyDescent="0.25">
      <c r="B335" s="9"/>
      <c r="C335" s="9"/>
    </row>
    <row r="336" spans="2:3" ht="19.5" customHeight="1" x14ac:dyDescent="0.25">
      <c r="B336" s="9"/>
      <c r="C336" s="9"/>
    </row>
    <row r="337" spans="2:3" ht="19.5" customHeight="1" x14ac:dyDescent="0.25">
      <c r="B337" s="9"/>
      <c r="C337" s="9"/>
    </row>
    <row r="338" spans="2:3" ht="19.5" customHeight="1" x14ac:dyDescent="0.25">
      <c r="B338" s="9"/>
      <c r="C338" s="9"/>
    </row>
    <row r="339" spans="2:3" ht="19.5" customHeight="1" x14ac:dyDescent="0.25">
      <c r="B339" s="9"/>
      <c r="C339" s="9"/>
    </row>
    <row r="340" spans="2:3" ht="19.5" customHeight="1" x14ac:dyDescent="0.25">
      <c r="B340" s="9"/>
      <c r="C340" s="9"/>
    </row>
    <row r="341" spans="2:3" ht="19.5" customHeight="1" x14ac:dyDescent="0.25">
      <c r="B341" s="9"/>
      <c r="C341" s="9"/>
    </row>
    <row r="342" spans="2:3" ht="19.5" customHeight="1" x14ac:dyDescent="0.25">
      <c r="B342" s="9"/>
      <c r="C342" s="9"/>
    </row>
    <row r="343" spans="2:3" ht="19.5" customHeight="1" x14ac:dyDescent="0.25">
      <c r="B343" s="9"/>
      <c r="C343" s="9"/>
    </row>
    <row r="344" spans="2:3" ht="19.5" customHeight="1" x14ac:dyDescent="0.25">
      <c r="B344" s="9"/>
      <c r="C344" s="9"/>
    </row>
    <row r="345" spans="2:3" ht="19.5" customHeight="1" x14ac:dyDescent="0.25">
      <c r="B345" s="9"/>
      <c r="C345" s="9"/>
    </row>
    <row r="346" spans="2:3" ht="19.5" customHeight="1" x14ac:dyDescent="0.25">
      <c r="B346" s="9"/>
      <c r="C346" s="9"/>
    </row>
    <row r="347" spans="2:3" ht="19.5" customHeight="1" x14ac:dyDescent="0.25">
      <c r="B347" s="9"/>
      <c r="C347" s="9"/>
    </row>
    <row r="348" spans="2:3" ht="19.5" customHeight="1" x14ac:dyDescent="0.25">
      <c r="B348" s="9"/>
      <c r="C348" s="9"/>
    </row>
    <row r="349" spans="2:3" ht="19.5" customHeight="1" x14ac:dyDescent="0.25">
      <c r="B349" s="9"/>
      <c r="C349" s="9"/>
    </row>
    <row r="350" spans="2:3" ht="19.5" customHeight="1" x14ac:dyDescent="0.25">
      <c r="B350" s="9"/>
      <c r="C350" s="9"/>
    </row>
    <row r="351" spans="2:3" ht="19.5" customHeight="1" x14ac:dyDescent="0.25">
      <c r="B351" s="9"/>
      <c r="C351" s="9"/>
    </row>
    <row r="352" spans="2:3" ht="19.5" customHeight="1" x14ac:dyDescent="0.25">
      <c r="B352" s="9"/>
      <c r="C352" s="9"/>
    </row>
    <row r="353" spans="2:3" ht="19.5" customHeight="1" x14ac:dyDescent="0.25">
      <c r="B353" s="9"/>
      <c r="C353" s="9"/>
    </row>
    <row r="354" spans="2:3" ht="19.5" customHeight="1" x14ac:dyDescent="0.25">
      <c r="B354" s="9"/>
      <c r="C354" s="9"/>
    </row>
    <row r="355" spans="2:3" ht="19.5" customHeight="1" x14ac:dyDescent="0.25">
      <c r="B355" s="9"/>
      <c r="C355" s="9"/>
    </row>
    <row r="356" spans="2:3" ht="19.5" customHeight="1" x14ac:dyDescent="0.25">
      <c r="B356" s="9"/>
      <c r="C356" s="9"/>
    </row>
    <row r="357" spans="2:3" ht="19.5" customHeight="1" x14ac:dyDescent="0.25">
      <c r="B357" s="9"/>
      <c r="C357" s="9"/>
    </row>
    <row r="358" spans="2:3" ht="19.5" customHeight="1" x14ac:dyDescent="0.25">
      <c r="B358" s="9"/>
      <c r="C358" s="9"/>
    </row>
    <row r="359" spans="2:3" ht="19.5" customHeight="1" x14ac:dyDescent="0.25">
      <c r="B359" s="9"/>
      <c r="C359" s="9"/>
    </row>
    <row r="360" spans="2:3" ht="19.5" customHeight="1" x14ac:dyDescent="0.25">
      <c r="B360" s="9"/>
      <c r="C360" s="9"/>
    </row>
    <row r="361" spans="2:3" ht="19.5" customHeight="1" x14ac:dyDescent="0.25">
      <c r="B361" s="9"/>
      <c r="C361" s="9"/>
    </row>
    <row r="362" spans="2:3" ht="19.5" customHeight="1" x14ac:dyDescent="0.25">
      <c r="B362" s="9"/>
      <c r="C362" s="9"/>
    </row>
    <row r="363" spans="2:3" ht="19.5" customHeight="1" x14ac:dyDescent="0.25">
      <c r="B363" s="9"/>
      <c r="C363" s="9"/>
    </row>
    <row r="364" spans="2:3" ht="19.5" customHeight="1" x14ac:dyDescent="0.25">
      <c r="B364" s="9"/>
      <c r="C364" s="9"/>
    </row>
    <row r="365" spans="2:3" ht="19.5" customHeight="1" x14ac:dyDescent="0.25">
      <c r="B365" s="9"/>
      <c r="C365" s="9"/>
    </row>
    <row r="366" spans="2:3" ht="19.5" customHeight="1" x14ac:dyDescent="0.25">
      <c r="B366" s="9"/>
      <c r="C366" s="9"/>
    </row>
    <row r="367" spans="2:3" ht="19.5" customHeight="1" x14ac:dyDescent="0.25">
      <c r="B367" s="9"/>
      <c r="C367" s="9"/>
    </row>
    <row r="368" spans="2:3" ht="19.5" customHeight="1" x14ac:dyDescent="0.25">
      <c r="B368" s="9"/>
      <c r="C368" s="9"/>
    </row>
    <row r="369" spans="2:3" ht="19.5" customHeight="1" x14ac:dyDescent="0.25">
      <c r="B369" s="9"/>
      <c r="C369" s="9"/>
    </row>
    <row r="370" spans="2:3" ht="19.5" customHeight="1" x14ac:dyDescent="0.25">
      <c r="B370" s="9"/>
      <c r="C370" s="9"/>
    </row>
    <row r="371" spans="2:3" ht="19.5" customHeight="1" x14ac:dyDescent="0.25">
      <c r="B371" s="9"/>
      <c r="C371" s="9"/>
    </row>
    <row r="372" spans="2:3" ht="19.5" customHeight="1" x14ac:dyDescent="0.25">
      <c r="B372" s="9"/>
      <c r="C372" s="9"/>
    </row>
    <row r="373" spans="2:3" ht="19.5" customHeight="1" x14ac:dyDescent="0.25">
      <c r="B373" s="9"/>
      <c r="C373" s="9"/>
    </row>
    <row r="374" spans="2:3" ht="19.5" customHeight="1" x14ac:dyDescent="0.25">
      <c r="B374" s="9"/>
      <c r="C374" s="9"/>
    </row>
    <row r="375" spans="2:3" ht="19.5" customHeight="1" x14ac:dyDescent="0.25">
      <c r="B375" s="9"/>
      <c r="C375" s="9"/>
    </row>
    <row r="376" spans="2:3" ht="19.5" customHeight="1" x14ac:dyDescent="0.25">
      <c r="B376" s="9"/>
      <c r="C376" s="9"/>
    </row>
    <row r="377" spans="2:3" ht="19.5" customHeight="1" x14ac:dyDescent="0.25">
      <c r="B377" s="9"/>
      <c r="C377" s="9"/>
    </row>
    <row r="378" spans="2:3" ht="19.5" customHeight="1" x14ac:dyDescent="0.25">
      <c r="B378" s="9"/>
      <c r="C378" s="9"/>
    </row>
    <row r="379" spans="2:3" ht="19.5" customHeight="1" x14ac:dyDescent="0.25">
      <c r="B379" s="9"/>
      <c r="C379" s="9"/>
    </row>
    <row r="380" spans="2:3" ht="19.5" customHeight="1" x14ac:dyDescent="0.25">
      <c r="B380" s="9"/>
      <c r="C380" s="9"/>
    </row>
    <row r="381" spans="2:3" ht="19.5" customHeight="1" x14ac:dyDescent="0.25">
      <c r="B381" s="9"/>
      <c r="C381" s="9"/>
    </row>
    <row r="382" spans="2:3" ht="19.5" customHeight="1" x14ac:dyDescent="0.25">
      <c r="B382" s="9"/>
      <c r="C382" s="9"/>
    </row>
    <row r="383" spans="2:3" ht="19.5" customHeight="1" x14ac:dyDescent="0.25">
      <c r="B383" s="9"/>
      <c r="C383" s="9"/>
    </row>
    <row r="384" spans="2:3" ht="19.5" customHeight="1" x14ac:dyDescent="0.25">
      <c r="B384" s="9"/>
      <c r="C384" s="9"/>
    </row>
    <row r="385" spans="2:3" ht="19.5" customHeight="1" x14ac:dyDescent="0.25">
      <c r="B385" s="9"/>
      <c r="C385" s="9"/>
    </row>
    <row r="386" spans="2:3" ht="19.5" customHeight="1" x14ac:dyDescent="0.25">
      <c r="B386" s="9"/>
      <c r="C386" s="9"/>
    </row>
    <row r="387" spans="2:3" ht="19.5" customHeight="1" x14ac:dyDescent="0.25">
      <c r="B387" s="9"/>
      <c r="C387" s="9"/>
    </row>
    <row r="388" spans="2:3" ht="19.5" customHeight="1" x14ac:dyDescent="0.25">
      <c r="B388" s="9"/>
      <c r="C388" s="9"/>
    </row>
    <row r="389" spans="2:3" ht="19.5" customHeight="1" x14ac:dyDescent="0.25">
      <c r="B389" s="9"/>
      <c r="C389" s="9"/>
    </row>
    <row r="390" spans="2:3" ht="19.5" customHeight="1" x14ac:dyDescent="0.25">
      <c r="B390" s="9"/>
      <c r="C390" s="9"/>
    </row>
    <row r="391" spans="2:3" ht="19.5" customHeight="1" x14ac:dyDescent="0.25">
      <c r="B391" s="9"/>
      <c r="C391" s="9"/>
    </row>
    <row r="392" spans="2:3" ht="19.5" customHeight="1" x14ac:dyDescent="0.25">
      <c r="B392" s="9"/>
      <c r="C392" s="9"/>
    </row>
    <row r="393" spans="2:3" ht="19.5" customHeight="1" x14ac:dyDescent="0.25">
      <c r="B393" s="9"/>
      <c r="C393" s="9"/>
    </row>
    <row r="394" spans="2:3" ht="19.5" customHeight="1" x14ac:dyDescent="0.25">
      <c r="B394" s="9"/>
      <c r="C394" s="9"/>
    </row>
    <row r="395" spans="2:3" ht="19.5" customHeight="1" x14ac:dyDescent="0.25">
      <c r="B395" s="9"/>
      <c r="C395" s="9"/>
    </row>
    <row r="396" spans="2:3" ht="19.5" customHeight="1" x14ac:dyDescent="0.25">
      <c r="B396" s="9"/>
      <c r="C396" s="9"/>
    </row>
    <row r="397" spans="2:3" ht="19.5" customHeight="1" x14ac:dyDescent="0.25">
      <c r="B397" s="9"/>
      <c r="C397" s="9"/>
    </row>
    <row r="398" spans="2:3" ht="19.5" customHeight="1" x14ac:dyDescent="0.25">
      <c r="B398" s="9"/>
      <c r="C398" s="9"/>
    </row>
    <row r="399" spans="2:3" ht="19.5" customHeight="1" x14ac:dyDescent="0.25">
      <c r="B399" s="9"/>
      <c r="C399" s="9"/>
    </row>
    <row r="400" spans="2:3" ht="19.5" customHeight="1" x14ac:dyDescent="0.25">
      <c r="B400" s="9"/>
      <c r="C400" s="9"/>
    </row>
    <row r="401" spans="2:3" ht="19.5" customHeight="1" x14ac:dyDescent="0.25">
      <c r="B401" s="9"/>
      <c r="C401" s="9"/>
    </row>
    <row r="402" spans="2:3" ht="19.5" customHeight="1" x14ac:dyDescent="0.25">
      <c r="B402" s="9"/>
      <c r="C402" s="9"/>
    </row>
    <row r="403" spans="2:3" ht="19.5" customHeight="1" x14ac:dyDescent="0.25">
      <c r="B403" s="9"/>
      <c r="C403" s="9"/>
    </row>
    <row r="404" spans="2:3" ht="19.5" customHeight="1" x14ac:dyDescent="0.25">
      <c r="B404" s="9"/>
      <c r="C404" s="9"/>
    </row>
    <row r="405" spans="2:3" ht="19.5" customHeight="1" x14ac:dyDescent="0.25">
      <c r="B405" s="9"/>
      <c r="C405" s="9"/>
    </row>
    <row r="406" spans="2:3" ht="19.5" customHeight="1" x14ac:dyDescent="0.25">
      <c r="B406" s="9"/>
      <c r="C406" s="9"/>
    </row>
    <row r="407" spans="2:3" ht="19.5" customHeight="1" x14ac:dyDescent="0.25">
      <c r="B407" s="9"/>
      <c r="C407" s="9"/>
    </row>
    <row r="408" spans="2:3" ht="19.5" customHeight="1" x14ac:dyDescent="0.25">
      <c r="B408" s="9"/>
      <c r="C408" s="9"/>
    </row>
    <row r="409" spans="2:3" ht="19.5" customHeight="1" x14ac:dyDescent="0.25">
      <c r="B409" s="9"/>
      <c r="C409" s="9"/>
    </row>
    <row r="410" spans="2:3" ht="19.5" customHeight="1" x14ac:dyDescent="0.25">
      <c r="B410" s="9"/>
      <c r="C410" s="9"/>
    </row>
    <row r="411" spans="2:3" ht="19.5" customHeight="1" x14ac:dyDescent="0.25">
      <c r="B411" s="9"/>
      <c r="C411" s="9"/>
    </row>
    <row r="412" spans="2:3" ht="19.5" customHeight="1" x14ac:dyDescent="0.25">
      <c r="B412" s="9"/>
      <c r="C412" s="9"/>
    </row>
    <row r="413" spans="2:3" ht="19.5" customHeight="1" x14ac:dyDescent="0.25">
      <c r="B413" s="9"/>
      <c r="C413" s="9"/>
    </row>
    <row r="414" spans="2:3" ht="19.5" customHeight="1" x14ac:dyDescent="0.25">
      <c r="B414" s="9"/>
      <c r="C414" s="9"/>
    </row>
    <row r="415" spans="2:3" ht="19.5" customHeight="1" x14ac:dyDescent="0.25">
      <c r="B415" s="9"/>
      <c r="C415" s="9"/>
    </row>
    <row r="416" spans="2:3" ht="19.5" customHeight="1" x14ac:dyDescent="0.25">
      <c r="B416" s="9"/>
      <c r="C416" s="9"/>
    </row>
    <row r="417" spans="2:3" ht="19.5" customHeight="1" x14ac:dyDescent="0.25">
      <c r="B417" s="9"/>
      <c r="C417" s="9"/>
    </row>
    <row r="418" spans="2:3" ht="19.5" customHeight="1" x14ac:dyDescent="0.25">
      <c r="B418" s="9"/>
      <c r="C418" s="9"/>
    </row>
    <row r="419" spans="2:3" ht="19.5" customHeight="1" x14ac:dyDescent="0.25">
      <c r="B419" s="9"/>
      <c r="C419" s="9"/>
    </row>
    <row r="420" spans="2:3" ht="19.5" customHeight="1" x14ac:dyDescent="0.25">
      <c r="B420" s="9"/>
      <c r="C420" s="9"/>
    </row>
    <row r="421" spans="2:3" ht="19.5" customHeight="1" x14ac:dyDescent="0.25">
      <c r="B421" s="9"/>
      <c r="C421" s="9"/>
    </row>
    <row r="422" spans="2:3" ht="19.5" customHeight="1" x14ac:dyDescent="0.25">
      <c r="B422" s="9"/>
      <c r="C422" s="9"/>
    </row>
    <row r="423" spans="2:3" ht="19.5" customHeight="1" x14ac:dyDescent="0.25">
      <c r="B423" s="9"/>
      <c r="C423" s="9"/>
    </row>
    <row r="424" spans="2:3" ht="19.5" customHeight="1" x14ac:dyDescent="0.25">
      <c r="B424" s="9"/>
      <c r="C424" s="9"/>
    </row>
    <row r="425" spans="2:3" ht="19.5" customHeight="1" x14ac:dyDescent="0.25">
      <c r="B425" s="9"/>
      <c r="C425" s="9"/>
    </row>
    <row r="426" spans="2:3" ht="19.5" customHeight="1" x14ac:dyDescent="0.25">
      <c r="B426" s="9"/>
      <c r="C426" s="9"/>
    </row>
    <row r="427" spans="2:3" ht="19.5" customHeight="1" x14ac:dyDescent="0.25">
      <c r="B427" s="9"/>
      <c r="C427" s="9"/>
    </row>
    <row r="428" spans="2:3" ht="19.5" customHeight="1" x14ac:dyDescent="0.25">
      <c r="B428" s="9"/>
      <c r="C428" s="9"/>
    </row>
    <row r="429" spans="2:3" ht="19.5" customHeight="1" x14ac:dyDescent="0.25">
      <c r="B429" s="9"/>
      <c r="C429" s="9"/>
    </row>
    <row r="430" spans="2:3" ht="19.5" customHeight="1" x14ac:dyDescent="0.25">
      <c r="B430" s="9"/>
      <c r="C430" s="9"/>
    </row>
    <row r="431" spans="2:3" ht="19.5" customHeight="1" x14ac:dyDescent="0.25">
      <c r="B431" s="9"/>
      <c r="C431" s="9"/>
    </row>
    <row r="432" spans="2:3" ht="19.5" customHeight="1" x14ac:dyDescent="0.25">
      <c r="B432" s="9"/>
      <c r="C432" s="9"/>
    </row>
    <row r="433" spans="2:3" ht="19.5" customHeight="1" x14ac:dyDescent="0.25">
      <c r="B433" s="9"/>
      <c r="C433" s="9"/>
    </row>
    <row r="434" spans="2:3" ht="19.5" customHeight="1" x14ac:dyDescent="0.25">
      <c r="B434" s="9"/>
      <c r="C434" s="9"/>
    </row>
    <row r="435" spans="2:3" ht="19.5" customHeight="1" x14ac:dyDescent="0.25">
      <c r="B435" s="9"/>
      <c r="C435" s="9"/>
    </row>
    <row r="436" spans="2:3" ht="19.5" customHeight="1" x14ac:dyDescent="0.25">
      <c r="B436" s="9"/>
      <c r="C436" s="9"/>
    </row>
    <row r="437" spans="2:3" ht="19.5" customHeight="1" x14ac:dyDescent="0.25">
      <c r="B437" s="9"/>
      <c r="C437" s="9"/>
    </row>
    <row r="438" spans="2:3" ht="19.5" customHeight="1" x14ac:dyDescent="0.25">
      <c r="B438" s="9"/>
      <c r="C438" s="9"/>
    </row>
    <row r="439" spans="2:3" ht="19.5" customHeight="1" x14ac:dyDescent="0.25">
      <c r="B439" s="9"/>
      <c r="C439" s="9"/>
    </row>
    <row r="440" spans="2:3" ht="19.5" customHeight="1" x14ac:dyDescent="0.25">
      <c r="B440" s="9"/>
      <c r="C440" s="9"/>
    </row>
    <row r="441" spans="2:3" ht="19.5" customHeight="1" x14ac:dyDescent="0.25">
      <c r="B441" s="9"/>
      <c r="C441" s="9"/>
    </row>
    <row r="442" spans="2:3" ht="19.5" customHeight="1" x14ac:dyDescent="0.25">
      <c r="B442" s="9"/>
      <c r="C442" s="9"/>
    </row>
    <row r="443" spans="2:3" ht="19.5" customHeight="1" x14ac:dyDescent="0.25">
      <c r="B443" s="9"/>
      <c r="C443" s="9"/>
    </row>
    <row r="444" spans="2:3" ht="19.5" customHeight="1" x14ac:dyDescent="0.25">
      <c r="B444" s="9"/>
      <c r="C444" s="9"/>
    </row>
    <row r="445" spans="2:3" ht="19.5" customHeight="1" x14ac:dyDescent="0.25">
      <c r="B445" s="9"/>
      <c r="C445" s="9"/>
    </row>
    <row r="446" spans="2:3" ht="19.5" customHeight="1" x14ac:dyDescent="0.25">
      <c r="B446" s="9"/>
      <c r="C446" s="9"/>
    </row>
    <row r="447" spans="2:3" ht="19.5" customHeight="1" x14ac:dyDescent="0.25">
      <c r="B447" s="9"/>
      <c r="C447" s="9"/>
    </row>
    <row r="448" spans="2:3" ht="19.5" customHeight="1" x14ac:dyDescent="0.25">
      <c r="B448" s="9"/>
      <c r="C448" s="9"/>
    </row>
    <row r="449" spans="2:3" ht="19.5" customHeight="1" x14ac:dyDescent="0.25">
      <c r="B449" s="9"/>
      <c r="C449" s="9"/>
    </row>
    <row r="450" spans="2:3" ht="19.5" customHeight="1" x14ac:dyDescent="0.25">
      <c r="B450" s="9"/>
      <c r="C450" s="9"/>
    </row>
    <row r="451" spans="2:3" ht="19.5" customHeight="1" x14ac:dyDescent="0.25">
      <c r="B451" s="9"/>
      <c r="C451" s="9"/>
    </row>
    <row r="452" spans="2:3" ht="19.5" customHeight="1" x14ac:dyDescent="0.25">
      <c r="B452" s="9"/>
      <c r="C452" s="9"/>
    </row>
    <row r="453" spans="2:3" ht="19.5" customHeight="1" x14ac:dyDescent="0.25">
      <c r="B453" s="9"/>
      <c r="C453" s="9"/>
    </row>
    <row r="454" spans="2:3" ht="19.5" customHeight="1" x14ac:dyDescent="0.25">
      <c r="B454" s="9"/>
      <c r="C454" s="9"/>
    </row>
    <row r="455" spans="2:3" ht="19.5" customHeight="1" x14ac:dyDescent="0.25">
      <c r="B455" s="9"/>
      <c r="C455" s="9"/>
    </row>
    <row r="456" spans="2:3" ht="19.5" customHeight="1" x14ac:dyDescent="0.25">
      <c r="B456" s="9"/>
      <c r="C456" s="9"/>
    </row>
    <row r="457" spans="2:3" ht="19.5" customHeight="1" x14ac:dyDescent="0.25">
      <c r="B457" s="9"/>
      <c r="C457" s="9"/>
    </row>
    <row r="458" spans="2:3" ht="19.5" customHeight="1" x14ac:dyDescent="0.25">
      <c r="B458" s="9"/>
      <c r="C458" s="9"/>
    </row>
    <row r="459" spans="2:3" ht="19.5" customHeight="1" x14ac:dyDescent="0.25">
      <c r="B459" s="9"/>
      <c r="C459" s="9"/>
    </row>
    <row r="460" spans="2:3" ht="19.5" customHeight="1" x14ac:dyDescent="0.25">
      <c r="B460" s="9"/>
      <c r="C460" s="9"/>
    </row>
    <row r="461" spans="2:3" ht="19.5" customHeight="1" x14ac:dyDescent="0.25">
      <c r="B461" s="9"/>
      <c r="C461" s="9"/>
    </row>
    <row r="462" spans="2:3" ht="19.5" customHeight="1" x14ac:dyDescent="0.25">
      <c r="B462" s="9"/>
      <c r="C462" s="9"/>
    </row>
    <row r="463" spans="2:3" ht="19.5" customHeight="1" x14ac:dyDescent="0.25">
      <c r="B463" s="9"/>
      <c r="C463" s="9"/>
    </row>
    <row r="464" spans="2:3" ht="19.5" customHeight="1" x14ac:dyDescent="0.25">
      <c r="B464" s="9"/>
      <c r="C464" s="9"/>
    </row>
    <row r="465" spans="2:3" ht="19.5" customHeight="1" x14ac:dyDescent="0.25">
      <c r="B465" s="9"/>
      <c r="C465" s="9"/>
    </row>
    <row r="466" spans="2:3" ht="19.5" customHeight="1" x14ac:dyDescent="0.25">
      <c r="B466" s="9"/>
      <c r="C466" s="9"/>
    </row>
    <row r="467" spans="2:3" ht="19.5" customHeight="1" x14ac:dyDescent="0.25">
      <c r="B467" s="9"/>
      <c r="C467" s="9"/>
    </row>
    <row r="468" spans="2:3" ht="19.5" customHeight="1" x14ac:dyDescent="0.25">
      <c r="B468" s="9"/>
      <c r="C468" s="9"/>
    </row>
    <row r="469" spans="2:3" ht="19.5" customHeight="1" x14ac:dyDescent="0.25">
      <c r="B469" s="9"/>
      <c r="C469" s="9"/>
    </row>
    <row r="470" spans="2:3" ht="19.5" customHeight="1" x14ac:dyDescent="0.25">
      <c r="B470" s="9"/>
      <c r="C470" s="9"/>
    </row>
    <row r="471" spans="2:3" ht="19.5" customHeight="1" x14ac:dyDescent="0.25">
      <c r="B471" s="9"/>
      <c r="C471" s="9"/>
    </row>
    <row r="472" spans="2:3" ht="19.5" customHeight="1" x14ac:dyDescent="0.25">
      <c r="B472" s="9"/>
      <c r="C472" s="9"/>
    </row>
    <row r="473" spans="2:3" ht="19.5" customHeight="1" x14ac:dyDescent="0.25">
      <c r="B473" s="9"/>
      <c r="C473" s="9"/>
    </row>
    <row r="474" spans="2:3" ht="19.5" customHeight="1" x14ac:dyDescent="0.25">
      <c r="B474" s="9"/>
      <c r="C474" s="9"/>
    </row>
    <row r="475" spans="2:3" ht="19.5" customHeight="1" x14ac:dyDescent="0.25">
      <c r="B475" s="9"/>
      <c r="C475" s="9"/>
    </row>
    <row r="476" spans="2:3" ht="19.5" customHeight="1" x14ac:dyDescent="0.25">
      <c r="B476" s="9"/>
      <c r="C476" s="9"/>
    </row>
    <row r="477" spans="2:3" ht="19.5" customHeight="1" x14ac:dyDescent="0.25">
      <c r="B477" s="9"/>
      <c r="C477" s="9"/>
    </row>
    <row r="478" spans="2:3" ht="19.5" customHeight="1" x14ac:dyDescent="0.25">
      <c r="B478" s="9"/>
      <c r="C478" s="9"/>
    </row>
    <row r="479" spans="2:3" ht="19.5" customHeight="1" x14ac:dyDescent="0.25">
      <c r="B479" s="9"/>
      <c r="C479" s="9"/>
    </row>
    <row r="480" spans="2:3" ht="19.5" customHeight="1" x14ac:dyDescent="0.25">
      <c r="B480" s="9"/>
      <c r="C480" s="9"/>
    </row>
    <row r="481" spans="2:3" ht="19.5" customHeight="1" x14ac:dyDescent="0.25">
      <c r="B481" s="9"/>
      <c r="C481" s="9"/>
    </row>
    <row r="482" spans="2:3" ht="19.5" customHeight="1" x14ac:dyDescent="0.25">
      <c r="B482" s="9"/>
      <c r="C482" s="9"/>
    </row>
    <row r="483" spans="2:3" ht="19.5" customHeight="1" x14ac:dyDescent="0.25">
      <c r="B483" s="9"/>
      <c r="C483" s="9"/>
    </row>
    <row r="484" spans="2:3" ht="19.5" customHeight="1" x14ac:dyDescent="0.25">
      <c r="B484" s="9"/>
      <c r="C484" s="9"/>
    </row>
    <row r="485" spans="2:3" ht="19.5" customHeight="1" x14ac:dyDescent="0.25">
      <c r="B485" s="9"/>
      <c r="C485" s="9"/>
    </row>
    <row r="486" spans="2:3" ht="19.5" customHeight="1" x14ac:dyDescent="0.25">
      <c r="B486" s="9"/>
      <c r="C486" s="9"/>
    </row>
    <row r="487" spans="2:3" ht="19.5" customHeight="1" x14ac:dyDescent="0.25">
      <c r="B487" s="9"/>
      <c r="C487" s="9"/>
    </row>
    <row r="488" spans="2:3" ht="19.5" customHeight="1" x14ac:dyDescent="0.25">
      <c r="B488" s="9"/>
      <c r="C488" s="9"/>
    </row>
    <row r="489" spans="2:3" ht="19.5" customHeight="1" x14ac:dyDescent="0.25">
      <c r="B489" s="9"/>
      <c r="C489" s="9"/>
    </row>
    <row r="490" spans="2:3" ht="19.5" customHeight="1" x14ac:dyDescent="0.25">
      <c r="B490" s="9"/>
      <c r="C490" s="9"/>
    </row>
    <row r="491" spans="2:3" ht="19.5" customHeight="1" x14ac:dyDescent="0.25">
      <c r="B491" s="9"/>
      <c r="C491" s="9"/>
    </row>
    <row r="492" spans="2:3" ht="19.5" customHeight="1" x14ac:dyDescent="0.25">
      <c r="B492" s="9"/>
      <c r="C492" s="9"/>
    </row>
    <row r="493" spans="2:3" ht="19.5" customHeight="1" x14ac:dyDescent="0.25">
      <c r="B493" s="9"/>
      <c r="C493" s="9"/>
    </row>
    <row r="494" spans="2:3" ht="19.5" customHeight="1" x14ac:dyDescent="0.25">
      <c r="B494" s="9"/>
      <c r="C494" s="9"/>
    </row>
    <row r="495" spans="2:3" ht="19.5" customHeight="1" x14ac:dyDescent="0.25">
      <c r="B495" s="9"/>
      <c r="C495" s="9"/>
    </row>
    <row r="496" spans="2:3" ht="19.5" customHeight="1" x14ac:dyDescent="0.25">
      <c r="B496" s="9"/>
      <c r="C496" s="9"/>
    </row>
    <row r="497" spans="2:3" ht="19.5" customHeight="1" x14ac:dyDescent="0.25">
      <c r="B497" s="9"/>
      <c r="C497" s="9"/>
    </row>
    <row r="498" spans="2:3" ht="19.5" customHeight="1" x14ac:dyDescent="0.25">
      <c r="B498" s="9"/>
      <c r="C498" s="9"/>
    </row>
    <row r="499" spans="2:3" ht="19.5" customHeight="1" x14ac:dyDescent="0.25">
      <c r="B499" s="9"/>
      <c r="C499" s="9"/>
    </row>
    <row r="500" spans="2:3" ht="19.5" customHeight="1" x14ac:dyDescent="0.25">
      <c r="B500" s="9"/>
      <c r="C500" s="9"/>
    </row>
    <row r="501" spans="2:3" ht="19.5" customHeight="1" x14ac:dyDescent="0.25">
      <c r="B501" s="9"/>
      <c r="C501" s="9"/>
    </row>
    <row r="502" spans="2:3" ht="19.5" customHeight="1" x14ac:dyDescent="0.25">
      <c r="B502" s="9"/>
      <c r="C502" s="9"/>
    </row>
    <row r="503" spans="2:3" ht="19.5" customHeight="1" x14ac:dyDescent="0.25">
      <c r="B503" s="9"/>
      <c r="C503" s="9"/>
    </row>
    <row r="504" spans="2:3" ht="19.5" customHeight="1" x14ac:dyDescent="0.25">
      <c r="B504" s="9"/>
      <c r="C504" s="9"/>
    </row>
    <row r="505" spans="2:3" ht="19.5" customHeight="1" x14ac:dyDescent="0.25">
      <c r="B505" s="9"/>
      <c r="C505" s="9"/>
    </row>
    <row r="506" spans="2:3" ht="19.5" customHeight="1" x14ac:dyDescent="0.25">
      <c r="B506" s="9"/>
      <c r="C506" s="9"/>
    </row>
    <row r="507" spans="2:3" ht="19.5" customHeight="1" x14ac:dyDescent="0.25">
      <c r="B507" s="9"/>
      <c r="C507" s="9"/>
    </row>
    <row r="508" spans="2:3" ht="19.5" customHeight="1" x14ac:dyDescent="0.25">
      <c r="B508" s="9"/>
      <c r="C508" s="9"/>
    </row>
    <row r="509" spans="2:3" ht="19.5" customHeight="1" x14ac:dyDescent="0.25">
      <c r="B509" s="9"/>
      <c r="C509" s="9"/>
    </row>
    <row r="510" spans="2:3" ht="19.5" customHeight="1" x14ac:dyDescent="0.25">
      <c r="B510" s="9"/>
      <c r="C510" s="9"/>
    </row>
    <row r="511" spans="2:3" ht="19.5" customHeight="1" x14ac:dyDescent="0.25">
      <c r="B511" s="9"/>
      <c r="C511" s="9"/>
    </row>
    <row r="512" spans="2:3" ht="19.5" customHeight="1" x14ac:dyDescent="0.25">
      <c r="B512" s="9"/>
      <c r="C512" s="9"/>
    </row>
    <row r="513" spans="2:3" ht="19.5" customHeight="1" x14ac:dyDescent="0.25">
      <c r="B513" s="9"/>
      <c r="C513" s="9"/>
    </row>
    <row r="514" spans="2:3" ht="19.5" customHeight="1" x14ac:dyDescent="0.25">
      <c r="B514" s="9"/>
      <c r="C514" s="9"/>
    </row>
    <row r="515" spans="2:3" ht="19.5" customHeight="1" x14ac:dyDescent="0.25">
      <c r="B515" s="9"/>
      <c r="C515" s="9"/>
    </row>
    <row r="516" spans="2:3" ht="19.5" customHeight="1" x14ac:dyDescent="0.25">
      <c r="B516" s="9"/>
      <c r="C516" s="9"/>
    </row>
    <row r="517" spans="2:3" ht="19.5" customHeight="1" x14ac:dyDescent="0.25">
      <c r="B517" s="9"/>
      <c r="C517" s="9"/>
    </row>
    <row r="518" spans="2:3" ht="19.5" customHeight="1" x14ac:dyDescent="0.25">
      <c r="B518" s="9"/>
      <c r="C518" s="9"/>
    </row>
    <row r="519" spans="2:3" ht="19.5" customHeight="1" x14ac:dyDescent="0.25">
      <c r="B519" s="9"/>
      <c r="C519" s="9"/>
    </row>
    <row r="520" spans="2:3" ht="19.5" customHeight="1" x14ac:dyDescent="0.25">
      <c r="B520" s="9"/>
      <c r="C520" s="9"/>
    </row>
    <row r="521" spans="2:3" ht="19.5" customHeight="1" x14ac:dyDescent="0.25">
      <c r="B521" s="9"/>
      <c r="C521" s="9"/>
    </row>
    <row r="522" spans="2:3" ht="19.5" customHeight="1" x14ac:dyDescent="0.25">
      <c r="B522" s="9"/>
      <c r="C522" s="9"/>
    </row>
    <row r="523" spans="2:3" ht="19.5" customHeight="1" x14ac:dyDescent="0.25">
      <c r="B523" s="9"/>
      <c r="C523" s="9"/>
    </row>
    <row r="524" spans="2:3" ht="19.5" customHeight="1" x14ac:dyDescent="0.25">
      <c r="B524" s="9"/>
      <c r="C524" s="9"/>
    </row>
    <row r="525" spans="2:3" ht="19.5" customHeight="1" x14ac:dyDescent="0.25">
      <c r="B525" s="9"/>
      <c r="C525" s="9"/>
    </row>
    <row r="526" spans="2:3" ht="19.5" customHeight="1" x14ac:dyDescent="0.25">
      <c r="B526" s="9"/>
      <c r="C526" s="9"/>
    </row>
    <row r="527" spans="2:3" ht="19.5" customHeight="1" x14ac:dyDescent="0.25">
      <c r="B527" s="9"/>
      <c r="C527" s="9"/>
    </row>
    <row r="528" spans="2:3" ht="19.5" customHeight="1" x14ac:dyDescent="0.25">
      <c r="B528" s="9"/>
      <c r="C528" s="9"/>
    </row>
    <row r="529" spans="2:3" ht="19.5" customHeight="1" x14ac:dyDescent="0.25">
      <c r="B529" s="9"/>
      <c r="C529" s="9"/>
    </row>
    <row r="530" spans="2:3" ht="19.5" customHeight="1" x14ac:dyDescent="0.25">
      <c r="B530" s="9"/>
      <c r="C530" s="9"/>
    </row>
    <row r="531" spans="2:3" ht="19.5" customHeight="1" x14ac:dyDescent="0.25">
      <c r="B531" s="9"/>
      <c r="C531" s="9"/>
    </row>
    <row r="532" spans="2:3" ht="19.5" customHeight="1" x14ac:dyDescent="0.25">
      <c r="B532" s="9"/>
      <c r="C532" s="9"/>
    </row>
    <row r="533" spans="2:3" ht="19.5" customHeight="1" x14ac:dyDescent="0.25">
      <c r="B533" s="9"/>
      <c r="C533" s="9"/>
    </row>
    <row r="534" spans="2:3" ht="19.5" customHeight="1" x14ac:dyDescent="0.25">
      <c r="B534" s="9"/>
      <c r="C534" s="9"/>
    </row>
    <row r="535" spans="2:3" ht="19.5" customHeight="1" x14ac:dyDescent="0.25">
      <c r="B535" s="9"/>
      <c r="C535" s="9"/>
    </row>
    <row r="536" spans="2:3" ht="19.5" customHeight="1" x14ac:dyDescent="0.25">
      <c r="B536" s="9"/>
      <c r="C536" s="9"/>
    </row>
    <row r="537" spans="2:3" ht="19.5" customHeight="1" x14ac:dyDescent="0.25">
      <c r="B537" s="9"/>
      <c r="C537" s="9"/>
    </row>
    <row r="538" spans="2:3" ht="19.5" customHeight="1" x14ac:dyDescent="0.25">
      <c r="B538" s="9"/>
      <c r="C538" s="9"/>
    </row>
    <row r="539" spans="2:3" ht="19.5" customHeight="1" x14ac:dyDescent="0.25">
      <c r="B539" s="9"/>
      <c r="C539" s="9"/>
    </row>
    <row r="540" spans="2:3" ht="19.5" customHeight="1" x14ac:dyDescent="0.25">
      <c r="B540" s="9"/>
      <c r="C540" s="9"/>
    </row>
    <row r="541" spans="2:3" ht="19.5" customHeight="1" x14ac:dyDescent="0.25">
      <c r="B541" s="9"/>
      <c r="C541" s="9"/>
    </row>
    <row r="542" spans="2:3" ht="19.5" customHeight="1" x14ac:dyDescent="0.25">
      <c r="B542" s="9"/>
      <c r="C542" s="9"/>
    </row>
    <row r="543" spans="2:3" ht="19.5" customHeight="1" x14ac:dyDescent="0.25">
      <c r="B543" s="9"/>
      <c r="C543" s="9"/>
    </row>
    <row r="544" spans="2:3" ht="19.5" customHeight="1" x14ac:dyDescent="0.25">
      <c r="B544" s="9"/>
      <c r="C544" s="9"/>
    </row>
    <row r="545" spans="2:3" ht="19.5" customHeight="1" x14ac:dyDescent="0.25">
      <c r="B545" s="9"/>
      <c r="C545" s="9"/>
    </row>
    <row r="546" spans="2:3" ht="19.5" customHeight="1" x14ac:dyDescent="0.25">
      <c r="B546" s="9"/>
      <c r="C546" s="9"/>
    </row>
    <row r="547" spans="2:3" ht="19.5" customHeight="1" x14ac:dyDescent="0.25">
      <c r="B547" s="9"/>
      <c r="C547" s="9"/>
    </row>
    <row r="548" spans="2:3" ht="19.5" customHeight="1" x14ac:dyDescent="0.25">
      <c r="B548" s="9"/>
      <c r="C548" s="9"/>
    </row>
    <row r="549" spans="2:3" ht="19.5" customHeight="1" x14ac:dyDescent="0.25">
      <c r="B549" s="9"/>
      <c r="C549" s="9"/>
    </row>
    <row r="550" spans="2:3" ht="19.5" customHeight="1" x14ac:dyDescent="0.25">
      <c r="B550" s="9"/>
      <c r="C550" s="9"/>
    </row>
    <row r="551" spans="2:3" ht="19.5" customHeight="1" x14ac:dyDescent="0.25">
      <c r="B551" s="9"/>
      <c r="C551" s="9"/>
    </row>
    <row r="552" spans="2:3" ht="19.5" customHeight="1" x14ac:dyDescent="0.25">
      <c r="B552" s="9"/>
      <c r="C552" s="9"/>
    </row>
    <row r="553" spans="2:3" ht="19.5" customHeight="1" x14ac:dyDescent="0.25">
      <c r="B553" s="9"/>
      <c r="C553" s="9"/>
    </row>
    <row r="554" spans="2:3" ht="19.5" customHeight="1" x14ac:dyDescent="0.25">
      <c r="B554" s="9"/>
      <c r="C554" s="9"/>
    </row>
    <row r="555" spans="2:3" ht="19.5" customHeight="1" x14ac:dyDescent="0.25">
      <c r="B555" s="9"/>
      <c r="C555" s="9"/>
    </row>
    <row r="556" spans="2:3" ht="19.5" customHeight="1" x14ac:dyDescent="0.25">
      <c r="B556" s="9"/>
      <c r="C556" s="9"/>
    </row>
    <row r="557" spans="2:3" ht="19.5" customHeight="1" x14ac:dyDescent="0.25">
      <c r="B557" s="9"/>
      <c r="C557" s="9"/>
    </row>
    <row r="558" spans="2:3" ht="19.5" customHeight="1" x14ac:dyDescent="0.25">
      <c r="B558" s="9"/>
      <c r="C558" s="9"/>
    </row>
    <row r="559" spans="2:3" ht="19.5" customHeight="1" x14ac:dyDescent="0.25">
      <c r="B559" s="9"/>
      <c r="C559" s="9"/>
    </row>
    <row r="560" spans="2:3" ht="19.5" customHeight="1" x14ac:dyDescent="0.25">
      <c r="B560" s="9"/>
      <c r="C560" s="9"/>
    </row>
    <row r="561" spans="2:3" ht="19.5" customHeight="1" x14ac:dyDescent="0.25">
      <c r="B561" s="9"/>
      <c r="C561" s="9"/>
    </row>
    <row r="562" spans="2:3" ht="19.5" customHeight="1" x14ac:dyDescent="0.25">
      <c r="B562" s="9"/>
      <c r="C562" s="9"/>
    </row>
    <row r="563" spans="2:3" ht="19.5" customHeight="1" x14ac:dyDescent="0.25">
      <c r="B563" s="9"/>
      <c r="C563" s="9"/>
    </row>
    <row r="564" spans="2:3" ht="19.5" customHeight="1" x14ac:dyDescent="0.25">
      <c r="B564" s="9"/>
      <c r="C564" s="9"/>
    </row>
    <row r="565" spans="2:3" ht="19.5" customHeight="1" x14ac:dyDescent="0.25">
      <c r="B565" s="9"/>
      <c r="C565" s="9"/>
    </row>
    <row r="566" spans="2:3" ht="19.5" customHeight="1" x14ac:dyDescent="0.25">
      <c r="B566" s="9"/>
      <c r="C566" s="9"/>
    </row>
    <row r="567" spans="2:3" ht="19.5" customHeight="1" x14ac:dyDescent="0.25">
      <c r="B567" s="9"/>
      <c r="C567" s="9"/>
    </row>
    <row r="568" spans="2:3" ht="19.5" customHeight="1" x14ac:dyDescent="0.25">
      <c r="B568" s="9"/>
      <c r="C568" s="9"/>
    </row>
    <row r="569" spans="2:3" ht="19.5" customHeight="1" x14ac:dyDescent="0.25">
      <c r="B569" s="9"/>
      <c r="C569" s="9"/>
    </row>
    <row r="570" spans="2:3" ht="19.5" customHeight="1" x14ac:dyDescent="0.25">
      <c r="B570" s="9"/>
      <c r="C570" s="9"/>
    </row>
    <row r="571" spans="2:3" ht="19.5" customHeight="1" x14ac:dyDescent="0.25">
      <c r="B571" s="9"/>
      <c r="C571" s="9"/>
    </row>
    <row r="572" spans="2:3" ht="19.5" customHeight="1" x14ac:dyDescent="0.25">
      <c r="B572" s="9"/>
      <c r="C572" s="9"/>
    </row>
    <row r="573" spans="2:3" ht="19.5" customHeight="1" x14ac:dyDescent="0.25">
      <c r="B573" s="9"/>
      <c r="C573" s="9"/>
    </row>
    <row r="574" spans="2:3" ht="19.5" customHeight="1" x14ac:dyDescent="0.25">
      <c r="B574" s="9"/>
      <c r="C574" s="9"/>
    </row>
    <row r="575" spans="2:3" ht="19.5" customHeight="1" x14ac:dyDescent="0.25">
      <c r="B575" s="9"/>
      <c r="C575" s="9"/>
    </row>
    <row r="576" spans="2:3" ht="19.5" customHeight="1" x14ac:dyDescent="0.25">
      <c r="B576" s="9"/>
      <c r="C576" s="9"/>
    </row>
    <row r="577" spans="2:3" ht="19.5" customHeight="1" x14ac:dyDescent="0.25">
      <c r="B577" s="9"/>
      <c r="C577" s="9"/>
    </row>
    <row r="578" spans="2:3" ht="19.5" customHeight="1" x14ac:dyDescent="0.25">
      <c r="B578" s="9"/>
      <c r="C578" s="9"/>
    </row>
    <row r="579" spans="2:3" ht="19.5" customHeight="1" x14ac:dyDescent="0.25">
      <c r="B579" s="9"/>
      <c r="C579" s="9"/>
    </row>
    <row r="580" spans="2:3" ht="19.5" customHeight="1" x14ac:dyDescent="0.25">
      <c r="B580" s="9"/>
      <c r="C580" s="9"/>
    </row>
    <row r="581" spans="2:3" ht="19.5" customHeight="1" x14ac:dyDescent="0.25">
      <c r="B581" s="9"/>
      <c r="C581" s="9"/>
    </row>
    <row r="582" spans="2:3" ht="19.5" customHeight="1" x14ac:dyDescent="0.25">
      <c r="B582" s="9"/>
      <c r="C582" s="9"/>
    </row>
    <row r="583" spans="2:3" ht="19.5" customHeight="1" x14ac:dyDescent="0.25">
      <c r="B583" s="9"/>
      <c r="C583" s="9"/>
    </row>
    <row r="584" spans="2:3" ht="19.5" customHeight="1" x14ac:dyDescent="0.25">
      <c r="B584" s="9"/>
      <c r="C584" s="9"/>
    </row>
    <row r="585" spans="2:3" ht="19.5" customHeight="1" x14ac:dyDescent="0.25">
      <c r="B585" s="9"/>
      <c r="C585" s="9"/>
    </row>
    <row r="586" spans="2:3" ht="19.5" customHeight="1" x14ac:dyDescent="0.25">
      <c r="B586" s="9"/>
      <c r="C586" s="9"/>
    </row>
    <row r="587" spans="2:3" ht="19.5" customHeight="1" x14ac:dyDescent="0.25">
      <c r="B587" s="9"/>
      <c r="C587" s="9"/>
    </row>
    <row r="588" spans="2:3" ht="19.5" customHeight="1" x14ac:dyDescent="0.25">
      <c r="B588" s="9"/>
      <c r="C588" s="9"/>
    </row>
    <row r="589" spans="2:3" ht="19.5" customHeight="1" x14ac:dyDescent="0.25">
      <c r="B589" s="9"/>
      <c r="C589" s="9"/>
    </row>
    <row r="590" spans="2:3" ht="19.5" customHeight="1" x14ac:dyDescent="0.25">
      <c r="B590" s="9"/>
      <c r="C590" s="9"/>
    </row>
    <row r="591" spans="2:3" ht="19.5" customHeight="1" x14ac:dyDescent="0.25">
      <c r="B591" s="9"/>
      <c r="C591" s="9"/>
    </row>
    <row r="592" spans="2:3" ht="19.5" customHeight="1" x14ac:dyDescent="0.25">
      <c r="B592" s="9"/>
      <c r="C592" s="9"/>
    </row>
    <row r="593" spans="2:3" ht="19.5" customHeight="1" x14ac:dyDescent="0.25">
      <c r="B593" s="9"/>
      <c r="C593" s="9"/>
    </row>
    <row r="594" spans="2:3" ht="19.5" customHeight="1" x14ac:dyDescent="0.25">
      <c r="B594" s="9"/>
      <c r="C594" s="9"/>
    </row>
    <row r="595" spans="2:3" ht="19.5" customHeight="1" x14ac:dyDescent="0.25">
      <c r="B595" s="9"/>
      <c r="C595" s="9"/>
    </row>
    <row r="596" spans="2:3" ht="19.5" customHeight="1" x14ac:dyDescent="0.25">
      <c r="B596" s="9"/>
      <c r="C596" s="9"/>
    </row>
    <row r="597" spans="2:3" ht="19.5" customHeight="1" x14ac:dyDescent="0.25">
      <c r="B597" s="9"/>
      <c r="C597" s="9"/>
    </row>
    <row r="598" spans="2:3" ht="19.5" customHeight="1" x14ac:dyDescent="0.25">
      <c r="B598" s="9"/>
      <c r="C598" s="9"/>
    </row>
    <row r="599" spans="2:3" ht="19.5" customHeight="1" x14ac:dyDescent="0.25">
      <c r="B599" s="9"/>
      <c r="C599" s="9"/>
    </row>
    <row r="600" spans="2:3" ht="19.5" customHeight="1" x14ac:dyDescent="0.25">
      <c r="B600" s="9"/>
      <c r="C600" s="9"/>
    </row>
    <row r="601" spans="2:3" ht="19.5" customHeight="1" x14ac:dyDescent="0.25">
      <c r="B601" s="9"/>
      <c r="C601" s="9"/>
    </row>
    <row r="602" spans="2:3" ht="19.5" customHeight="1" x14ac:dyDescent="0.25">
      <c r="B602" s="9"/>
      <c r="C602" s="9"/>
    </row>
    <row r="603" spans="2:3" ht="19.5" customHeight="1" x14ac:dyDescent="0.25">
      <c r="B603" s="9"/>
      <c r="C603" s="9"/>
    </row>
    <row r="604" spans="2:3" ht="19.5" customHeight="1" x14ac:dyDescent="0.25">
      <c r="B604" s="9"/>
      <c r="C604" s="9"/>
    </row>
    <row r="605" spans="2:3" ht="19.5" customHeight="1" x14ac:dyDescent="0.25">
      <c r="B605" s="9"/>
      <c r="C605" s="9"/>
    </row>
    <row r="606" spans="2:3" ht="19.5" customHeight="1" x14ac:dyDescent="0.25">
      <c r="B606" s="9"/>
      <c r="C606" s="9"/>
    </row>
    <row r="607" spans="2:3" ht="19.5" customHeight="1" x14ac:dyDescent="0.25">
      <c r="B607" s="9"/>
      <c r="C607" s="9"/>
    </row>
    <row r="608" spans="2:3" ht="19.5" customHeight="1" x14ac:dyDescent="0.25">
      <c r="B608" s="9"/>
      <c r="C608" s="9"/>
    </row>
    <row r="609" spans="2:3" ht="19.5" customHeight="1" x14ac:dyDescent="0.25">
      <c r="B609" s="9"/>
      <c r="C609" s="9"/>
    </row>
    <row r="610" spans="2:3" ht="19.5" customHeight="1" x14ac:dyDescent="0.25">
      <c r="B610" s="9"/>
      <c r="C610" s="9"/>
    </row>
    <row r="611" spans="2:3" ht="19.5" customHeight="1" x14ac:dyDescent="0.25">
      <c r="B611" s="9"/>
      <c r="C611" s="9"/>
    </row>
    <row r="612" spans="2:3" ht="19.5" customHeight="1" x14ac:dyDescent="0.25">
      <c r="B612" s="9"/>
      <c r="C612" s="9"/>
    </row>
    <row r="613" spans="2:3" ht="19.5" customHeight="1" x14ac:dyDescent="0.25">
      <c r="B613" s="9"/>
      <c r="C613" s="9"/>
    </row>
    <row r="614" spans="2:3" ht="19.5" customHeight="1" x14ac:dyDescent="0.25">
      <c r="B614" s="9"/>
      <c r="C614" s="9"/>
    </row>
    <row r="615" spans="2:3" ht="19.5" customHeight="1" x14ac:dyDescent="0.25">
      <c r="B615" s="9"/>
      <c r="C615" s="9"/>
    </row>
    <row r="616" spans="2:3" ht="19.5" customHeight="1" x14ac:dyDescent="0.25">
      <c r="B616" s="9"/>
      <c r="C616" s="9"/>
    </row>
    <row r="617" spans="2:3" ht="19.5" customHeight="1" x14ac:dyDescent="0.25">
      <c r="B617" s="9"/>
      <c r="C617" s="9"/>
    </row>
    <row r="618" spans="2:3" ht="19.5" customHeight="1" x14ac:dyDescent="0.25">
      <c r="B618" s="9"/>
      <c r="C618" s="9"/>
    </row>
    <row r="619" spans="2:3" ht="19.5" customHeight="1" x14ac:dyDescent="0.25">
      <c r="B619" s="9"/>
      <c r="C619" s="9"/>
    </row>
    <row r="620" spans="2:3" ht="19.5" customHeight="1" x14ac:dyDescent="0.25">
      <c r="B620" s="9"/>
      <c r="C620" s="9"/>
    </row>
    <row r="621" spans="2:3" ht="19.5" customHeight="1" x14ac:dyDescent="0.25">
      <c r="B621" s="9"/>
      <c r="C621" s="9"/>
    </row>
    <row r="622" spans="2:3" ht="19.5" customHeight="1" x14ac:dyDescent="0.25">
      <c r="B622" s="9"/>
      <c r="C622" s="9"/>
    </row>
    <row r="623" spans="2:3" ht="19.5" customHeight="1" x14ac:dyDescent="0.25">
      <c r="B623" s="9"/>
      <c r="C623" s="9"/>
    </row>
    <row r="624" spans="2:3" ht="19.5" customHeight="1" x14ac:dyDescent="0.25">
      <c r="B624" s="9"/>
      <c r="C624" s="9"/>
    </row>
    <row r="625" spans="2:3" ht="19.5" customHeight="1" x14ac:dyDescent="0.25">
      <c r="B625" s="9"/>
      <c r="C625" s="9"/>
    </row>
    <row r="626" spans="2:3" ht="19.5" customHeight="1" x14ac:dyDescent="0.25">
      <c r="B626" s="9"/>
      <c r="C626" s="9"/>
    </row>
    <row r="627" spans="2:3" ht="19.5" customHeight="1" x14ac:dyDescent="0.25">
      <c r="B627" s="9"/>
      <c r="C627" s="9"/>
    </row>
    <row r="628" spans="2:3" ht="19.5" customHeight="1" x14ac:dyDescent="0.25">
      <c r="B628" s="9"/>
      <c r="C628" s="9"/>
    </row>
    <row r="629" spans="2:3" ht="19.5" customHeight="1" x14ac:dyDescent="0.25">
      <c r="B629" s="9"/>
      <c r="C629" s="9"/>
    </row>
    <row r="630" spans="2:3" ht="19.5" customHeight="1" x14ac:dyDescent="0.25">
      <c r="B630" s="9"/>
      <c r="C630" s="9"/>
    </row>
    <row r="631" spans="2:3" ht="19.5" customHeight="1" x14ac:dyDescent="0.25">
      <c r="B631" s="9"/>
      <c r="C631" s="9"/>
    </row>
    <row r="632" spans="2:3" ht="19.5" customHeight="1" x14ac:dyDescent="0.25">
      <c r="B632" s="9"/>
      <c r="C632" s="9"/>
    </row>
    <row r="633" spans="2:3" ht="19.5" customHeight="1" x14ac:dyDescent="0.25">
      <c r="B633" s="9"/>
      <c r="C633" s="9"/>
    </row>
    <row r="634" spans="2:3" ht="19.5" customHeight="1" x14ac:dyDescent="0.25">
      <c r="B634" s="9"/>
      <c r="C634" s="9"/>
    </row>
    <row r="635" spans="2:3" ht="19.5" customHeight="1" x14ac:dyDescent="0.25">
      <c r="B635" s="9"/>
      <c r="C635" s="9"/>
    </row>
    <row r="636" spans="2:3" ht="19.5" customHeight="1" x14ac:dyDescent="0.25">
      <c r="B636" s="9"/>
      <c r="C636" s="9"/>
    </row>
    <row r="637" spans="2:3" ht="19.5" customHeight="1" x14ac:dyDescent="0.25">
      <c r="B637" s="9"/>
      <c r="C637" s="9"/>
    </row>
    <row r="638" spans="2:3" ht="19.5" customHeight="1" x14ac:dyDescent="0.25">
      <c r="B638" s="9"/>
      <c r="C638" s="9"/>
    </row>
    <row r="639" spans="2:3" ht="19.5" customHeight="1" x14ac:dyDescent="0.25">
      <c r="B639" s="9"/>
      <c r="C639" s="9"/>
    </row>
    <row r="640" spans="2:3" ht="19.5" customHeight="1" x14ac:dyDescent="0.25">
      <c r="B640" s="9"/>
      <c r="C640" s="9"/>
    </row>
    <row r="641" spans="2:3" ht="19.5" customHeight="1" x14ac:dyDescent="0.25">
      <c r="B641" s="9"/>
      <c r="C641" s="9"/>
    </row>
    <row r="642" spans="2:3" ht="19.5" customHeight="1" x14ac:dyDescent="0.25">
      <c r="B642" s="9"/>
      <c r="C642" s="9"/>
    </row>
    <row r="643" spans="2:3" ht="19.5" customHeight="1" x14ac:dyDescent="0.25">
      <c r="B643" s="9"/>
      <c r="C643" s="9"/>
    </row>
    <row r="644" spans="2:3" ht="19.5" customHeight="1" x14ac:dyDescent="0.25">
      <c r="B644" s="9"/>
      <c r="C644" s="9"/>
    </row>
    <row r="645" spans="2:3" ht="19.5" customHeight="1" x14ac:dyDescent="0.25">
      <c r="B645" s="9"/>
      <c r="C645" s="9"/>
    </row>
    <row r="646" spans="2:3" ht="19.5" customHeight="1" x14ac:dyDescent="0.25">
      <c r="B646" s="9"/>
      <c r="C646" s="9"/>
    </row>
    <row r="647" spans="2:3" ht="19.5" customHeight="1" x14ac:dyDescent="0.25">
      <c r="B647" s="9"/>
      <c r="C647" s="9"/>
    </row>
    <row r="648" spans="2:3" ht="19.5" customHeight="1" x14ac:dyDescent="0.25">
      <c r="B648" s="9"/>
      <c r="C648" s="9"/>
    </row>
    <row r="649" spans="2:3" ht="19.5" customHeight="1" x14ac:dyDescent="0.25">
      <c r="B649" s="9"/>
      <c r="C649" s="9"/>
    </row>
    <row r="650" spans="2:3" ht="19.5" customHeight="1" x14ac:dyDescent="0.25">
      <c r="B650" s="9"/>
      <c r="C650" s="9"/>
    </row>
    <row r="651" spans="2:3" ht="19.5" customHeight="1" x14ac:dyDescent="0.25">
      <c r="B651" s="9"/>
      <c r="C651" s="9"/>
    </row>
    <row r="652" spans="2:3" ht="19.5" customHeight="1" x14ac:dyDescent="0.25">
      <c r="B652" s="9"/>
      <c r="C652" s="9"/>
    </row>
    <row r="653" spans="2:3" ht="19.5" customHeight="1" x14ac:dyDescent="0.25">
      <c r="B653" s="9"/>
      <c r="C653" s="9"/>
    </row>
    <row r="654" spans="2:3" ht="19.5" customHeight="1" x14ac:dyDescent="0.25">
      <c r="B654" s="9"/>
      <c r="C654" s="9"/>
    </row>
    <row r="655" spans="2:3" ht="19.5" customHeight="1" x14ac:dyDescent="0.25">
      <c r="B655" s="9"/>
      <c r="C655" s="9"/>
    </row>
    <row r="656" spans="2:3" ht="19.5" customHeight="1" x14ac:dyDescent="0.25">
      <c r="B656" s="9"/>
      <c r="C656" s="9"/>
    </row>
    <row r="657" spans="2:3" ht="19.5" customHeight="1" x14ac:dyDescent="0.25">
      <c r="B657" s="9"/>
      <c r="C657" s="9"/>
    </row>
    <row r="658" spans="2:3" ht="19.5" customHeight="1" x14ac:dyDescent="0.25">
      <c r="B658" s="9"/>
      <c r="C658" s="9"/>
    </row>
    <row r="659" spans="2:3" ht="19.5" customHeight="1" x14ac:dyDescent="0.25">
      <c r="B659" s="9"/>
      <c r="C659" s="9"/>
    </row>
    <row r="660" spans="2:3" ht="19.5" customHeight="1" x14ac:dyDescent="0.25">
      <c r="B660" s="9"/>
      <c r="C660" s="9"/>
    </row>
    <row r="661" spans="2:3" ht="19.5" customHeight="1" x14ac:dyDescent="0.25">
      <c r="B661" s="9"/>
      <c r="C661" s="9"/>
    </row>
    <row r="662" spans="2:3" ht="19.5" customHeight="1" x14ac:dyDescent="0.25">
      <c r="B662" s="9"/>
      <c r="C662" s="9"/>
    </row>
    <row r="663" spans="2:3" ht="19.5" customHeight="1" x14ac:dyDescent="0.25">
      <c r="B663" s="9"/>
      <c r="C663" s="9"/>
    </row>
    <row r="664" spans="2:3" ht="19.5" customHeight="1" x14ac:dyDescent="0.25">
      <c r="B664" s="9"/>
      <c r="C664" s="9"/>
    </row>
    <row r="665" spans="2:3" ht="19.5" customHeight="1" x14ac:dyDescent="0.25">
      <c r="B665" s="9"/>
      <c r="C665" s="9"/>
    </row>
    <row r="666" spans="2:3" ht="19.5" customHeight="1" x14ac:dyDescent="0.25">
      <c r="B666" s="9"/>
      <c r="C666" s="9"/>
    </row>
    <row r="667" spans="2:3" ht="19.5" customHeight="1" x14ac:dyDescent="0.25">
      <c r="B667" s="9"/>
      <c r="C667" s="9"/>
    </row>
    <row r="668" spans="2:3" ht="19.5" customHeight="1" x14ac:dyDescent="0.25">
      <c r="B668" s="9"/>
      <c r="C668" s="9"/>
    </row>
    <row r="669" spans="2:3" ht="19.5" customHeight="1" x14ac:dyDescent="0.25">
      <c r="B669" s="9"/>
      <c r="C669" s="9"/>
    </row>
    <row r="670" spans="2:3" ht="19.5" customHeight="1" x14ac:dyDescent="0.25">
      <c r="B670" s="9"/>
      <c r="C670" s="9"/>
    </row>
    <row r="671" spans="2:3" ht="19.5" customHeight="1" x14ac:dyDescent="0.25">
      <c r="B671" s="9"/>
      <c r="C671" s="9"/>
    </row>
    <row r="672" spans="2:3" ht="19.5" customHeight="1" x14ac:dyDescent="0.25">
      <c r="B672" s="9"/>
      <c r="C672" s="9"/>
    </row>
    <row r="673" spans="2:3" ht="19.5" customHeight="1" x14ac:dyDescent="0.25">
      <c r="B673" s="9"/>
      <c r="C673" s="9"/>
    </row>
    <row r="674" spans="2:3" ht="19.5" customHeight="1" x14ac:dyDescent="0.25">
      <c r="B674" s="9"/>
      <c r="C674" s="9"/>
    </row>
    <row r="675" spans="2:3" ht="19.5" customHeight="1" x14ac:dyDescent="0.25">
      <c r="B675" s="9"/>
      <c r="C675" s="9"/>
    </row>
    <row r="676" spans="2:3" ht="19.5" customHeight="1" x14ac:dyDescent="0.25">
      <c r="B676" s="9"/>
      <c r="C676" s="9"/>
    </row>
    <row r="677" spans="2:3" ht="19.5" customHeight="1" x14ac:dyDescent="0.25">
      <c r="B677" s="9"/>
      <c r="C677" s="9"/>
    </row>
    <row r="678" spans="2:3" ht="19.5" customHeight="1" x14ac:dyDescent="0.25">
      <c r="B678" s="9"/>
      <c r="C678" s="9"/>
    </row>
    <row r="679" spans="2:3" ht="19.5" customHeight="1" x14ac:dyDescent="0.25">
      <c r="B679" s="9"/>
      <c r="C679" s="9"/>
    </row>
    <row r="680" spans="2:3" ht="19.5" customHeight="1" x14ac:dyDescent="0.25">
      <c r="B680" s="9"/>
      <c r="C680" s="9"/>
    </row>
    <row r="681" spans="2:3" ht="19.5" customHeight="1" x14ac:dyDescent="0.25">
      <c r="B681" s="9"/>
      <c r="C681" s="9"/>
    </row>
    <row r="682" spans="2:3" ht="19.5" customHeight="1" x14ac:dyDescent="0.25">
      <c r="B682" s="9"/>
      <c r="C682" s="9"/>
    </row>
    <row r="683" spans="2:3" ht="19.5" customHeight="1" x14ac:dyDescent="0.25">
      <c r="B683" s="9"/>
      <c r="C683" s="9"/>
    </row>
    <row r="684" spans="2:3" ht="19.5" customHeight="1" x14ac:dyDescent="0.25">
      <c r="B684" s="9"/>
      <c r="C684" s="9"/>
    </row>
    <row r="685" spans="2:3" ht="19.5" customHeight="1" x14ac:dyDescent="0.25">
      <c r="B685" s="9"/>
      <c r="C685" s="9"/>
    </row>
    <row r="686" spans="2:3" ht="19.5" customHeight="1" x14ac:dyDescent="0.25">
      <c r="B686" s="9"/>
      <c r="C686" s="9"/>
    </row>
    <row r="687" spans="2:3" ht="19.5" customHeight="1" x14ac:dyDescent="0.25">
      <c r="B687" s="9"/>
      <c r="C687" s="9"/>
    </row>
    <row r="688" spans="2:3" ht="19.5" customHeight="1" x14ac:dyDescent="0.25">
      <c r="B688" s="9"/>
      <c r="C688" s="9"/>
    </row>
    <row r="689" spans="2:3" ht="19.5" customHeight="1" x14ac:dyDescent="0.25">
      <c r="B689" s="9"/>
      <c r="C689" s="9"/>
    </row>
    <row r="690" spans="2:3" ht="19.5" customHeight="1" x14ac:dyDescent="0.25">
      <c r="B690" s="9"/>
      <c r="C690" s="9"/>
    </row>
    <row r="691" spans="2:3" ht="19.5" customHeight="1" x14ac:dyDescent="0.25">
      <c r="B691" s="9"/>
      <c r="C691" s="9"/>
    </row>
    <row r="692" spans="2:3" ht="19.5" customHeight="1" x14ac:dyDescent="0.25">
      <c r="B692" s="9"/>
      <c r="C692" s="9"/>
    </row>
    <row r="693" spans="2:3" ht="19.5" customHeight="1" x14ac:dyDescent="0.25">
      <c r="B693" s="9"/>
      <c r="C693" s="9"/>
    </row>
    <row r="694" spans="2:3" ht="19.5" customHeight="1" x14ac:dyDescent="0.25">
      <c r="B694" s="9"/>
      <c r="C694" s="9"/>
    </row>
    <row r="695" spans="2:3" ht="19.5" customHeight="1" x14ac:dyDescent="0.25">
      <c r="B695" s="9"/>
      <c r="C695" s="9"/>
    </row>
    <row r="696" spans="2:3" ht="19.5" customHeight="1" x14ac:dyDescent="0.25">
      <c r="B696" s="9"/>
      <c r="C696" s="9"/>
    </row>
    <row r="697" spans="2:3" ht="19.5" customHeight="1" x14ac:dyDescent="0.25">
      <c r="B697" s="9"/>
      <c r="C697" s="9"/>
    </row>
    <row r="698" spans="2:3" ht="19.5" customHeight="1" x14ac:dyDescent="0.25">
      <c r="B698" s="9"/>
      <c r="C698" s="9"/>
    </row>
    <row r="699" spans="2:3" ht="19.5" customHeight="1" x14ac:dyDescent="0.25">
      <c r="B699" s="9"/>
      <c r="C699" s="9"/>
    </row>
    <row r="700" spans="2:3" ht="19.5" customHeight="1" x14ac:dyDescent="0.25">
      <c r="B700" s="9"/>
      <c r="C700" s="9"/>
    </row>
    <row r="701" spans="2:3" ht="19.5" customHeight="1" x14ac:dyDescent="0.25">
      <c r="B701" s="9"/>
      <c r="C701" s="9"/>
    </row>
    <row r="702" spans="2:3" ht="19.5" customHeight="1" x14ac:dyDescent="0.25">
      <c r="B702" s="9"/>
      <c r="C702" s="9"/>
    </row>
    <row r="703" spans="2:3" ht="19.5" customHeight="1" x14ac:dyDescent="0.25">
      <c r="B703" s="9"/>
      <c r="C703" s="9"/>
    </row>
    <row r="704" spans="2:3" ht="19.5" customHeight="1" x14ac:dyDescent="0.25">
      <c r="B704" s="9"/>
      <c r="C704" s="9"/>
    </row>
    <row r="705" spans="2:3" ht="19.5" customHeight="1" x14ac:dyDescent="0.25">
      <c r="B705" s="9"/>
      <c r="C705" s="9"/>
    </row>
    <row r="706" spans="2:3" ht="19.5" customHeight="1" x14ac:dyDescent="0.25">
      <c r="B706" s="9"/>
      <c r="C706" s="9"/>
    </row>
    <row r="707" spans="2:3" ht="19.5" customHeight="1" x14ac:dyDescent="0.25">
      <c r="B707" s="9"/>
      <c r="C707" s="9"/>
    </row>
    <row r="708" spans="2:3" ht="19.5" customHeight="1" x14ac:dyDescent="0.25">
      <c r="B708" s="9"/>
      <c r="C708" s="9"/>
    </row>
    <row r="709" spans="2:3" ht="19.5" customHeight="1" x14ac:dyDescent="0.25">
      <c r="B709" s="9"/>
      <c r="C709" s="9"/>
    </row>
    <row r="710" spans="2:3" ht="19.5" customHeight="1" x14ac:dyDescent="0.25">
      <c r="B710" s="9"/>
      <c r="C710" s="9"/>
    </row>
    <row r="711" spans="2:3" ht="19.5" customHeight="1" x14ac:dyDescent="0.25">
      <c r="B711" s="9"/>
      <c r="C711" s="9"/>
    </row>
    <row r="712" spans="2:3" ht="19.5" customHeight="1" x14ac:dyDescent="0.25">
      <c r="B712" s="9"/>
      <c r="C712" s="9"/>
    </row>
    <row r="713" spans="2:3" ht="19.5" customHeight="1" x14ac:dyDescent="0.25">
      <c r="B713" s="9"/>
      <c r="C713" s="9"/>
    </row>
    <row r="714" spans="2:3" ht="19.5" customHeight="1" x14ac:dyDescent="0.25">
      <c r="B714" s="9"/>
      <c r="C714" s="9"/>
    </row>
    <row r="715" spans="2:3" ht="19.5" customHeight="1" x14ac:dyDescent="0.25">
      <c r="B715" s="9"/>
      <c r="C715" s="9"/>
    </row>
    <row r="716" spans="2:3" ht="19.5" customHeight="1" x14ac:dyDescent="0.25">
      <c r="B716" s="9"/>
      <c r="C716" s="9"/>
    </row>
    <row r="717" spans="2:3" ht="19.5" customHeight="1" x14ac:dyDescent="0.25">
      <c r="B717" s="9"/>
      <c r="C717" s="9"/>
    </row>
    <row r="718" spans="2:3" ht="19.5" customHeight="1" x14ac:dyDescent="0.25">
      <c r="B718" s="9"/>
      <c r="C718" s="9"/>
    </row>
    <row r="719" spans="2:3" ht="19.5" customHeight="1" x14ac:dyDescent="0.25">
      <c r="B719" s="9"/>
      <c r="C719" s="9"/>
    </row>
    <row r="720" spans="2:3" ht="19.5" customHeight="1" x14ac:dyDescent="0.25">
      <c r="B720" s="9"/>
      <c r="C720" s="9"/>
    </row>
    <row r="721" spans="2:3" ht="19.5" customHeight="1" x14ac:dyDescent="0.25">
      <c r="B721" s="9"/>
      <c r="C721" s="9"/>
    </row>
    <row r="722" spans="2:3" ht="19.5" customHeight="1" x14ac:dyDescent="0.25">
      <c r="B722" s="9"/>
      <c r="C722" s="9"/>
    </row>
    <row r="723" spans="2:3" ht="19.5" customHeight="1" x14ac:dyDescent="0.25">
      <c r="B723" s="9"/>
      <c r="C723" s="9"/>
    </row>
    <row r="724" spans="2:3" ht="19.5" customHeight="1" x14ac:dyDescent="0.25">
      <c r="B724" s="9"/>
      <c r="C724" s="9"/>
    </row>
    <row r="725" spans="2:3" ht="19.5" customHeight="1" x14ac:dyDescent="0.25">
      <c r="B725" s="9"/>
      <c r="C725" s="9"/>
    </row>
    <row r="726" spans="2:3" ht="19.5" customHeight="1" x14ac:dyDescent="0.25">
      <c r="B726" s="9"/>
      <c r="C726" s="9"/>
    </row>
    <row r="727" spans="2:3" ht="19.5" customHeight="1" x14ac:dyDescent="0.25">
      <c r="B727" s="9"/>
      <c r="C727" s="9"/>
    </row>
    <row r="728" spans="2:3" ht="19.5" customHeight="1" x14ac:dyDescent="0.25">
      <c r="B728" s="9"/>
      <c r="C728" s="9"/>
    </row>
    <row r="729" spans="2:3" ht="19.5" customHeight="1" x14ac:dyDescent="0.25">
      <c r="B729" s="9"/>
      <c r="C729" s="9"/>
    </row>
    <row r="730" spans="2:3" ht="19.5" customHeight="1" x14ac:dyDescent="0.25">
      <c r="B730" s="9"/>
      <c r="C730" s="9"/>
    </row>
    <row r="731" spans="2:3" ht="19.5" customHeight="1" x14ac:dyDescent="0.25">
      <c r="B731" s="9"/>
      <c r="C731" s="9"/>
    </row>
    <row r="732" spans="2:3" ht="19.5" customHeight="1" x14ac:dyDescent="0.25">
      <c r="B732" s="9"/>
      <c r="C732" s="9"/>
    </row>
    <row r="733" spans="2:3" ht="19.5" customHeight="1" x14ac:dyDescent="0.25">
      <c r="B733" s="9"/>
      <c r="C733" s="9"/>
    </row>
    <row r="734" spans="2:3" ht="19.5" customHeight="1" x14ac:dyDescent="0.25">
      <c r="B734" s="9"/>
      <c r="C734" s="9"/>
    </row>
    <row r="735" spans="2:3" ht="19.5" customHeight="1" x14ac:dyDescent="0.25">
      <c r="B735" s="9"/>
      <c r="C735" s="9"/>
    </row>
    <row r="736" spans="2:3" ht="19.5" customHeight="1" x14ac:dyDescent="0.25">
      <c r="B736" s="9"/>
      <c r="C736" s="9"/>
    </row>
    <row r="737" spans="2:3" ht="19.5" customHeight="1" x14ac:dyDescent="0.25">
      <c r="B737" s="9"/>
      <c r="C737" s="9"/>
    </row>
    <row r="738" spans="2:3" ht="19.5" customHeight="1" x14ac:dyDescent="0.25">
      <c r="B738" s="9"/>
      <c r="C738" s="9"/>
    </row>
    <row r="739" spans="2:3" ht="19.5" customHeight="1" x14ac:dyDescent="0.25">
      <c r="B739" s="9"/>
      <c r="C739" s="9"/>
    </row>
    <row r="740" spans="2:3" ht="19.5" customHeight="1" x14ac:dyDescent="0.25">
      <c r="B740" s="9"/>
      <c r="C740" s="9"/>
    </row>
    <row r="741" spans="2:3" ht="19.5" customHeight="1" x14ac:dyDescent="0.25">
      <c r="B741" s="9"/>
      <c r="C741" s="9"/>
    </row>
    <row r="742" spans="2:3" ht="19.5" customHeight="1" x14ac:dyDescent="0.25">
      <c r="B742" s="9"/>
      <c r="C742" s="9"/>
    </row>
    <row r="743" spans="2:3" ht="19.5" customHeight="1" x14ac:dyDescent="0.25">
      <c r="B743" s="9"/>
      <c r="C743" s="9"/>
    </row>
    <row r="744" spans="2:3" ht="19.5" customHeight="1" x14ac:dyDescent="0.25">
      <c r="B744" s="9"/>
      <c r="C744" s="9"/>
    </row>
    <row r="745" spans="2:3" ht="19.5" customHeight="1" x14ac:dyDescent="0.25">
      <c r="B745" s="9"/>
      <c r="C745" s="9"/>
    </row>
    <row r="746" spans="2:3" ht="19.5" customHeight="1" x14ac:dyDescent="0.25">
      <c r="B746" s="9"/>
      <c r="C746" s="9"/>
    </row>
    <row r="747" spans="2:3" ht="19.5" customHeight="1" x14ac:dyDescent="0.25">
      <c r="B747" s="9"/>
      <c r="C747" s="9"/>
    </row>
    <row r="748" spans="2:3" ht="19.5" customHeight="1" x14ac:dyDescent="0.25">
      <c r="B748" s="9"/>
      <c r="C748" s="9"/>
    </row>
    <row r="749" spans="2:3" ht="19.5" customHeight="1" x14ac:dyDescent="0.25">
      <c r="B749" s="9"/>
      <c r="C749" s="9"/>
    </row>
    <row r="750" spans="2:3" ht="19.5" customHeight="1" x14ac:dyDescent="0.25">
      <c r="B750" s="9"/>
      <c r="C750" s="9"/>
    </row>
    <row r="751" spans="2:3" ht="19.5" customHeight="1" x14ac:dyDescent="0.25">
      <c r="B751" s="9"/>
      <c r="C751" s="9"/>
    </row>
    <row r="752" spans="2:3" ht="19.5" customHeight="1" x14ac:dyDescent="0.25">
      <c r="B752" s="9"/>
      <c r="C752" s="9"/>
    </row>
    <row r="753" spans="2:3" ht="19.5" customHeight="1" x14ac:dyDescent="0.25">
      <c r="B753" s="9"/>
      <c r="C753" s="9"/>
    </row>
    <row r="754" spans="2:3" ht="19.5" customHeight="1" x14ac:dyDescent="0.25">
      <c r="B754" s="9"/>
      <c r="C754" s="9"/>
    </row>
    <row r="755" spans="2:3" ht="19.5" customHeight="1" x14ac:dyDescent="0.25">
      <c r="B755" s="9"/>
      <c r="C755" s="9"/>
    </row>
    <row r="756" spans="2:3" ht="19.5" customHeight="1" x14ac:dyDescent="0.25">
      <c r="B756" s="9"/>
      <c r="C756" s="9"/>
    </row>
    <row r="757" spans="2:3" ht="19.5" customHeight="1" x14ac:dyDescent="0.25">
      <c r="B757" s="9"/>
      <c r="C757" s="9"/>
    </row>
    <row r="758" spans="2:3" ht="19.5" customHeight="1" x14ac:dyDescent="0.25">
      <c r="B758" s="9"/>
      <c r="C758" s="9"/>
    </row>
    <row r="759" spans="2:3" ht="19.5" customHeight="1" x14ac:dyDescent="0.25">
      <c r="B759" s="9"/>
      <c r="C759" s="9"/>
    </row>
    <row r="760" spans="2:3" ht="19.5" customHeight="1" x14ac:dyDescent="0.25">
      <c r="B760" s="9"/>
      <c r="C760" s="9"/>
    </row>
    <row r="761" spans="2:3" ht="19.5" customHeight="1" x14ac:dyDescent="0.25">
      <c r="B761" s="9"/>
      <c r="C761" s="9"/>
    </row>
    <row r="762" spans="2:3" ht="19.5" customHeight="1" x14ac:dyDescent="0.25">
      <c r="B762" s="9"/>
      <c r="C762" s="9"/>
    </row>
    <row r="763" spans="2:3" ht="19.5" customHeight="1" x14ac:dyDescent="0.25">
      <c r="B763" s="9"/>
      <c r="C763" s="9"/>
    </row>
    <row r="764" spans="2:3" ht="19.5" customHeight="1" x14ac:dyDescent="0.25">
      <c r="B764" s="9"/>
      <c r="C764" s="9"/>
    </row>
    <row r="765" spans="2:3" ht="19.5" customHeight="1" x14ac:dyDescent="0.25">
      <c r="B765" s="9"/>
      <c r="C765" s="9"/>
    </row>
    <row r="766" spans="2:3" ht="19.5" customHeight="1" x14ac:dyDescent="0.25">
      <c r="B766" s="9"/>
      <c r="C766" s="9"/>
    </row>
    <row r="767" spans="2:3" ht="19.5" customHeight="1" x14ac:dyDescent="0.25">
      <c r="B767" s="9"/>
      <c r="C767" s="9"/>
    </row>
    <row r="768" spans="2:3" ht="19.5" customHeight="1" x14ac:dyDescent="0.25">
      <c r="B768" s="9"/>
      <c r="C768" s="9"/>
    </row>
    <row r="769" spans="2:3" ht="19.5" customHeight="1" x14ac:dyDescent="0.25">
      <c r="B769" s="9"/>
      <c r="C769" s="9"/>
    </row>
    <row r="770" spans="2:3" ht="19.5" customHeight="1" x14ac:dyDescent="0.25">
      <c r="B770" s="9"/>
      <c r="C770" s="9"/>
    </row>
    <row r="771" spans="2:3" ht="19.5" customHeight="1" x14ac:dyDescent="0.25">
      <c r="B771" s="9"/>
      <c r="C771" s="9"/>
    </row>
    <row r="772" spans="2:3" ht="19.5" customHeight="1" x14ac:dyDescent="0.25">
      <c r="B772" s="9"/>
      <c r="C772" s="9"/>
    </row>
    <row r="773" spans="2:3" ht="19.5" customHeight="1" x14ac:dyDescent="0.25">
      <c r="B773" s="9"/>
      <c r="C773" s="9"/>
    </row>
    <row r="774" spans="2:3" ht="19.5" customHeight="1" x14ac:dyDescent="0.25">
      <c r="B774" s="9"/>
      <c r="C774" s="9"/>
    </row>
    <row r="775" spans="2:3" ht="19.5" customHeight="1" x14ac:dyDescent="0.25">
      <c r="B775" s="9"/>
      <c r="C775" s="9"/>
    </row>
    <row r="776" spans="2:3" ht="19.5" customHeight="1" x14ac:dyDescent="0.25">
      <c r="B776" s="9"/>
      <c r="C776" s="9"/>
    </row>
    <row r="777" spans="2:3" ht="19.5" customHeight="1" x14ac:dyDescent="0.25">
      <c r="B777" s="9"/>
      <c r="C777" s="9"/>
    </row>
    <row r="778" spans="2:3" ht="19.5" customHeight="1" x14ac:dyDescent="0.25">
      <c r="B778" s="9"/>
      <c r="C778" s="9"/>
    </row>
    <row r="779" spans="2:3" ht="19.5" customHeight="1" x14ac:dyDescent="0.25">
      <c r="B779" s="9"/>
      <c r="C779" s="9"/>
    </row>
    <row r="780" spans="2:3" ht="19.5" customHeight="1" x14ac:dyDescent="0.25">
      <c r="B780" s="9"/>
      <c r="C780" s="9"/>
    </row>
    <row r="781" spans="2:3" ht="19.5" customHeight="1" x14ac:dyDescent="0.25">
      <c r="B781" s="9"/>
      <c r="C781" s="9"/>
    </row>
    <row r="782" spans="2:3" ht="19.5" customHeight="1" x14ac:dyDescent="0.25">
      <c r="B782" s="9"/>
      <c r="C782" s="9"/>
    </row>
    <row r="783" spans="2:3" ht="19.5" customHeight="1" x14ac:dyDescent="0.25">
      <c r="B783" s="9"/>
      <c r="C783" s="9"/>
    </row>
    <row r="784" spans="2:3" ht="19.5" customHeight="1" x14ac:dyDescent="0.25">
      <c r="B784" s="9"/>
      <c r="C784" s="9"/>
    </row>
    <row r="785" spans="2:3" ht="19.5" customHeight="1" x14ac:dyDescent="0.25">
      <c r="B785" s="9"/>
      <c r="C785" s="9"/>
    </row>
    <row r="786" spans="2:3" ht="19.5" customHeight="1" x14ac:dyDescent="0.25">
      <c r="B786" s="9"/>
      <c r="C786" s="9"/>
    </row>
    <row r="787" spans="2:3" ht="19.5" customHeight="1" x14ac:dyDescent="0.25">
      <c r="B787" s="9"/>
      <c r="C787" s="9"/>
    </row>
    <row r="788" spans="2:3" ht="19.5" customHeight="1" x14ac:dyDescent="0.25">
      <c r="B788" s="9"/>
      <c r="C788" s="9"/>
    </row>
    <row r="789" spans="2:3" ht="19.5" customHeight="1" x14ac:dyDescent="0.25">
      <c r="B789" s="9"/>
      <c r="C789" s="9"/>
    </row>
    <row r="790" spans="2:3" ht="19.5" customHeight="1" x14ac:dyDescent="0.25">
      <c r="B790" s="9"/>
      <c r="C790" s="9"/>
    </row>
    <row r="791" spans="2:3" ht="19.5" customHeight="1" x14ac:dyDescent="0.25">
      <c r="B791" s="9"/>
      <c r="C791" s="9"/>
    </row>
    <row r="792" spans="2:3" ht="19.5" customHeight="1" x14ac:dyDescent="0.25">
      <c r="B792" s="9"/>
      <c r="C792" s="9"/>
    </row>
    <row r="793" spans="2:3" ht="19.5" customHeight="1" x14ac:dyDescent="0.25">
      <c r="B793" s="9"/>
      <c r="C793" s="9"/>
    </row>
    <row r="794" spans="2:3" ht="19.5" customHeight="1" x14ac:dyDescent="0.25">
      <c r="B794" s="9"/>
      <c r="C794" s="9"/>
    </row>
    <row r="795" spans="2:3" ht="19.5" customHeight="1" x14ac:dyDescent="0.25">
      <c r="B795" s="9"/>
      <c r="C795" s="9"/>
    </row>
    <row r="796" spans="2:3" ht="19.5" customHeight="1" x14ac:dyDescent="0.25">
      <c r="B796" s="9"/>
      <c r="C796" s="9"/>
    </row>
    <row r="797" spans="2:3" ht="19.5" customHeight="1" x14ac:dyDescent="0.25">
      <c r="B797" s="9"/>
      <c r="C797" s="9"/>
    </row>
    <row r="798" spans="2:3" ht="19.5" customHeight="1" x14ac:dyDescent="0.25">
      <c r="B798" s="9"/>
      <c r="C798" s="9"/>
    </row>
    <row r="799" spans="2:3" ht="19.5" customHeight="1" x14ac:dyDescent="0.25">
      <c r="B799" s="9"/>
      <c r="C799" s="9"/>
    </row>
    <row r="800" spans="2:3" ht="19.5" customHeight="1" x14ac:dyDescent="0.25">
      <c r="B800" s="9"/>
      <c r="C800" s="9"/>
    </row>
    <row r="801" spans="2:3" ht="19.5" customHeight="1" x14ac:dyDescent="0.25">
      <c r="B801" s="9"/>
      <c r="C801" s="9"/>
    </row>
    <row r="802" spans="2:3" ht="19.5" customHeight="1" x14ac:dyDescent="0.25">
      <c r="B802" s="9"/>
      <c r="C802" s="9"/>
    </row>
    <row r="803" spans="2:3" ht="19.5" customHeight="1" x14ac:dyDescent="0.25">
      <c r="B803" s="9"/>
      <c r="C803" s="9"/>
    </row>
    <row r="804" spans="2:3" ht="19.5" customHeight="1" x14ac:dyDescent="0.25">
      <c r="B804" s="9"/>
      <c r="C804" s="9"/>
    </row>
    <row r="805" spans="2:3" ht="19.5" customHeight="1" x14ac:dyDescent="0.25">
      <c r="B805" s="9"/>
      <c r="C805" s="9"/>
    </row>
    <row r="806" spans="2:3" ht="19.5" customHeight="1" x14ac:dyDescent="0.25">
      <c r="B806" s="9"/>
      <c r="C806" s="9"/>
    </row>
    <row r="807" spans="2:3" ht="19.5" customHeight="1" x14ac:dyDescent="0.25">
      <c r="B807" s="9"/>
      <c r="C807" s="9"/>
    </row>
    <row r="808" spans="2:3" ht="19.5" customHeight="1" x14ac:dyDescent="0.25">
      <c r="B808" s="9"/>
      <c r="C808" s="9"/>
    </row>
    <row r="809" spans="2:3" ht="19.5" customHeight="1" x14ac:dyDescent="0.25">
      <c r="B809" s="9"/>
      <c r="C809" s="9"/>
    </row>
    <row r="810" spans="2:3" ht="19.5" customHeight="1" x14ac:dyDescent="0.25">
      <c r="B810" s="9"/>
      <c r="C810" s="9"/>
    </row>
    <row r="811" spans="2:3" ht="19.5" customHeight="1" x14ac:dyDescent="0.25">
      <c r="B811" s="9"/>
      <c r="C811" s="9"/>
    </row>
    <row r="812" spans="2:3" ht="19.5" customHeight="1" x14ac:dyDescent="0.25">
      <c r="B812" s="9"/>
      <c r="C812" s="9"/>
    </row>
    <row r="813" spans="2:3" ht="19.5" customHeight="1" x14ac:dyDescent="0.25">
      <c r="B813" s="9"/>
      <c r="C813" s="9"/>
    </row>
    <row r="814" spans="2:3" ht="19.5" customHeight="1" x14ac:dyDescent="0.25">
      <c r="B814" s="9"/>
      <c r="C814" s="9"/>
    </row>
    <row r="815" spans="2:3" ht="19.5" customHeight="1" x14ac:dyDescent="0.25">
      <c r="B815" s="9"/>
      <c r="C815" s="9"/>
    </row>
    <row r="816" spans="2:3" ht="19.5" customHeight="1" x14ac:dyDescent="0.25">
      <c r="B816" s="9"/>
      <c r="C816" s="9"/>
    </row>
    <row r="817" spans="2:3" ht="19.5" customHeight="1" x14ac:dyDescent="0.25">
      <c r="B817" s="9"/>
      <c r="C817" s="9"/>
    </row>
    <row r="818" spans="2:3" ht="19.5" customHeight="1" x14ac:dyDescent="0.25">
      <c r="B818" s="9"/>
      <c r="C818" s="9"/>
    </row>
    <row r="819" spans="2:3" ht="19.5" customHeight="1" x14ac:dyDescent="0.25">
      <c r="B819" s="9"/>
      <c r="C819" s="9"/>
    </row>
    <row r="820" spans="2:3" ht="19.5" customHeight="1" x14ac:dyDescent="0.25">
      <c r="B820" s="9"/>
      <c r="C820" s="9"/>
    </row>
    <row r="821" spans="2:3" ht="19.5" customHeight="1" x14ac:dyDescent="0.25">
      <c r="B821" s="9"/>
      <c r="C821" s="9"/>
    </row>
    <row r="822" spans="2:3" ht="19.5" customHeight="1" x14ac:dyDescent="0.25">
      <c r="B822" s="9"/>
      <c r="C822" s="9"/>
    </row>
    <row r="823" spans="2:3" ht="19.5" customHeight="1" x14ac:dyDescent="0.25">
      <c r="B823" s="9"/>
      <c r="C823" s="9"/>
    </row>
    <row r="824" spans="2:3" ht="19.5" customHeight="1" x14ac:dyDescent="0.25">
      <c r="B824" s="9"/>
      <c r="C824" s="9"/>
    </row>
    <row r="825" spans="2:3" ht="19.5" customHeight="1" x14ac:dyDescent="0.25">
      <c r="B825" s="9"/>
      <c r="C825" s="9"/>
    </row>
    <row r="826" spans="2:3" ht="19.5" customHeight="1" x14ac:dyDescent="0.25">
      <c r="B826" s="9"/>
      <c r="C826" s="9"/>
    </row>
    <row r="827" spans="2:3" ht="19.5" customHeight="1" x14ac:dyDescent="0.25">
      <c r="B827" s="9"/>
      <c r="C827" s="9"/>
    </row>
    <row r="828" spans="2:3" ht="19.5" customHeight="1" x14ac:dyDescent="0.25">
      <c r="B828" s="9"/>
      <c r="C828" s="9"/>
    </row>
    <row r="829" spans="2:3" ht="19.5" customHeight="1" x14ac:dyDescent="0.25">
      <c r="B829" s="9"/>
      <c r="C829" s="9"/>
    </row>
    <row r="830" spans="2:3" ht="19.5" customHeight="1" x14ac:dyDescent="0.25">
      <c r="B830" s="9"/>
      <c r="C830" s="9"/>
    </row>
    <row r="831" spans="2:3" ht="19.5" customHeight="1" x14ac:dyDescent="0.25">
      <c r="B831" s="9"/>
      <c r="C831" s="9"/>
    </row>
    <row r="832" spans="2:3" ht="19.5" customHeight="1" x14ac:dyDescent="0.25">
      <c r="B832" s="9"/>
      <c r="C832" s="9"/>
    </row>
    <row r="833" spans="2:3" ht="19.5" customHeight="1" x14ac:dyDescent="0.25">
      <c r="B833" s="9"/>
      <c r="C833" s="9"/>
    </row>
    <row r="834" spans="2:3" ht="19.5" customHeight="1" x14ac:dyDescent="0.25">
      <c r="B834" s="9"/>
      <c r="C834" s="9"/>
    </row>
    <row r="835" spans="2:3" ht="19.5" customHeight="1" x14ac:dyDescent="0.25">
      <c r="B835" s="9"/>
      <c r="C835" s="9"/>
    </row>
    <row r="836" spans="2:3" ht="19.5" customHeight="1" x14ac:dyDescent="0.25">
      <c r="B836" s="9"/>
      <c r="C836" s="9"/>
    </row>
    <row r="837" spans="2:3" ht="19.5" customHeight="1" x14ac:dyDescent="0.25">
      <c r="B837" s="9"/>
      <c r="C837" s="9"/>
    </row>
    <row r="838" spans="2:3" ht="19.5" customHeight="1" x14ac:dyDescent="0.25">
      <c r="B838" s="9"/>
      <c r="C838" s="9"/>
    </row>
    <row r="839" spans="2:3" ht="19.5" customHeight="1" x14ac:dyDescent="0.25">
      <c r="B839" s="9"/>
      <c r="C839" s="9"/>
    </row>
    <row r="840" spans="2:3" ht="19.5" customHeight="1" x14ac:dyDescent="0.25">
      <c r="B840" s="9"/>
      <c r="C840" s="9"/>
    </row>
    <row r="841" spans="2:3" ht="19.5" customHeight="1" x14ac:dyDescent="0.25">
      <c r="B841" s="9"/>
      <c r="C841" s="9"/>
    </row>
    <row r="842" spans="2:3" ht="19.5" customHeight="1" x14ac:dyDescent="0.25">
      <c r="B842" s="9"/>
      <c r="C842" s="9"/>
    </row>
    <row r="843" spans="2:3" ht="19.5" customHeight="1" x14ac:dyDescent="0.25">
      <c r="B843" s="9"/>
      <c r="C843" s="9"/>
    </row>
    <row r="844" spans="2:3" ht="19.5" customHeight="1" x14ac:dyDescent="0.25">
      <c r="B844" s="9"/>
      <c r="C844" s="9"/>
    </row>
    <row r="845" spans="2:3" ht="19.5" customHeight="1" x14ac:dyDescent="0.25">
      <c r="B845" s="9"/>
      <c r="C845" s="9"/>
    </row>
    <row r="846" spans="2:3" ht="19.5" customHeight="1" x14ac:dyDescent="0.25">
      <c r="B846" s="9"/>
      <c r="C846" s="9"/>
    </row>
    <row r="847" spans="2:3" ht="19.5" customHeight="1" x14ac:dyDescent="0.25">
      <c r="B847" s="9"/>
      <c r="C847" s="9"/>
    </row>
    <row r="848" spans="2:3" ht="19.5" customHeight="1" x14ac:dyDescent="0.25">
      <c r="B848" s="9"/>
      <c r="C848" s="9"/>
    </row>
    <row r="849" spans="2:3" ht="19.5" customHeight="1" x14ac:dyDescent="0.25">
      <c r="B849" s="9"/>
      <c r="C849" s="9"/>
    </row>
    <row r="850" spans="2:3" ht="19.5" customHeight="1" x14ac:dyDescent="0.25">
      <c r="B850" s="9"/>
      <c r="C850" s="9"/>
    </row>
    <row r="851" spans="2:3" ht="19.5" customHeight="1" x14ac:dyDescent="0.25">
      <c r="B851" s="9"/>
      <c r="C851" s="9"/>
    </row>
    <row r="852" spans="2:3" ht="19.5" customHeight="1" x14ac:dyDescent="0.25">
      <c r="B852" s="9"/>
      <c r="C852" s="9"/>
    </row>
    <row r="853" spans="2:3" ht="19.5" customHeight="1" x14ac:dyDescent="0.25">
      <c r="B853" s="9"/>
      <c r="C853" s="9"/>
    </row>
    <row r="854" spans="2:3" ht="19.5" customHeight="1" x14ac:dyDescent="0.25">
      <c r="B854" s="9"/>
      <c r="C854" s="9"/>
    </row>
    <row r="855" spans="2:3" ht="19.5" customHeight="1" x14ac:dyDescent="0.25">
      <c r="B855" s="9"/>
      <c r="C855" s="9"/>
    </row>
    <row r="856" spans="2:3" ht="19.5" customHeight="1" x14ac:dyDescent="0.25">
      <c r="B856" s="9"/>
      <c r="C856" s="9"/>
    </row>
    <row r="857" spans="2:3" ht="19.5" customHeight="1" x14ac:dyDescent="0.25">
      <c r="B857" s="9"/>
      <c r="C857" s="9"/>
    </row>
    <row r="858" spans="2:3" ht="19.5" customHeight="1" x14ac:dyDescent="0.25">
      <c r="B858" s="9"/>
      <c r="C858" s="9"/>
    </row>
    <row r="859" spans="2:3" ht="19.5" customHeight="1" x14ac:dyDescent="0.25">
      <c r="B859" s="9"/>
      <c r="C859" s="9"/>
    </row>
    <row r="860" spans="2:3" ht="19.5" customHeight="1" x14ac:dyDescent="0.25">
      <c r="B860" s="9"/>
      <c r="C860" s="9"/>
    </row>
    <row r="861" spans="2:3" ht="19.5" customHeight="1" x14ac:dyDescent="0.25">
      <c r="B861" s="9"/>
      <c r="C861" s="9"/>
    </row>
    <row r="862" spans="2:3" ht="19.5" customHeight="1" x14ac:dyDescent="0.25">
      <c r="B862" s="9"/>
      <c r="C862" s="9"/>
    </row>
    <row r="863" spans="2:3" ht="19.5" customHeight="1" x14ac:dyDescent="0.25">
      <c r="B863" s="9"/>
      <c r="C863" s="9"/>
    </row>
    <row r="864" spans="2:3" ht="19.5" customHeight="1" x14ac:dyDescent="0.25">
      <c r="B864" s="9"/>
      <c r="C864" s="9"/>
    </row>
    <row r="865" spans="2:3" ht="19.5" customHeight="1" x14ac:dyDescent="0.25">
      <c r="B865" s="9"/>
      <c r="C865" s="9"/>
    </row>
    <row r="866" spans="2:3" ht="19.5" customHeight="1" x14ac:dyDescent="0.25">
      <c r="B866" s="9"/>
      <c r="C866" s="9"/>
    </row>
    <row r="867" spans="2:3" ht="19.5" customHeight="1" x14ac:dyDescent="0.25">
      <c r="B867" s="9"/>
      <c r="C867" s="9"/>
    </row>
    <row r="868" spans="2:3" ht="19.5" customHeight="1" x14ac:dyDescent="0.25">
      <c r="B868" s="9"/>
      <c r="C868" s="9"/>
    </row>
    <row r="869" spans="2:3" ht="19.5" customHeight="1" x14ac:dyDescent="0.25">
      <c r="B869" s="9"/>
      <c r="C869" s="9"/>
    </row>
    <row r="870" spans="2:3" ht="19.5" customHeight="1" x14ac:dyDescent="0.25">
      <c r="B870" s="9"/>
      <c r="C870" s="9"/>
    </row>
    <row r="871" spans="2:3" ht="19.5" customHeight="1" x14ac:dyDescent="0.25">
      <c r="B871" s="9"/>
      <c r="C871" s="9"/>
    </row>
    <row r="872" spans="2:3" ht="19.5" customHeight="1" x14ac:dyDescent="0.25">
      <c r="B872" s="9"/>
      <c r="C872" s="9"/>
    </row>
    <row r="873" spans="2:3" ht="19.5" customHeight="1" x14ac:dyDescent="0.25">
      <c r="B873" s="9"/>
      <c r="C873" s="9"/>
    </row>
    <row r="874" spans="2:3" ht="19.5" customHeight="1" x14ac:dyDescent="0.25">
      <c r="B874" s="9"/>
      <c r="C874" s="9"/>
    </row>
    <row r="875" spans="2:3" ht="19.5" customHeight="1" x14ac:dyDescent="0.25">
      <c r="B875" s="9"/>
      <c r="C875" s="9"/>
    </row>
    <row r="876" spans="2:3" ht="19.5" customHeight="1" x14ac:dyDescent="0.25">
      <c r="B876" s="9"/>
      <c r="C876" s="9"/>
    </row>
    <row r="877" spans="2:3" ht="19.5" customHeight="1" x14ac:dyDescent="0.25">
      <c r="B877" s="9"/>
      <c r="C877" s="9"/>
    </row>
    <row r="878" spans="2:3" ht="19.5" customHeight="1" x14ac:dyDescent="0.25">
      <c r="B878" s="9"/>
      <c r="C878" s="9"/>
    </row>
    <row r="879" spans="2:3" ht="19.5" customHeight="1" x14ac:dyDescent="0.25">
      <c r="B879" s="9"/>
      <c r="C879" s="9"/>
    </row>
    <row r="880" spans="2:3" ht="19.5" customHeight="1" x14ac:dyDescent="0.25">
      <c r="B880" s="9"/>
      <c r="C880" s="9"/>
    </row>
    <row r="881" spans="2:3" ht="19.5" customHeight="1" x14ac:dyDescent="0.25">
      <c r="B881" s="9"/>
      <c r="C881" s="9"/>
    </row>
    <row r="882" spans="2:3" ht="19.5" customHeight="1" x14ac:dyDescent="0.25">
      <c r="B882" s="9"/>
      <c r="C882" s="9"/>
    </row>
    <row r="883" spans="2:3" ht="19.5" customHeight="1" x14ac:dyDescent="0.25">
      <c r="B883" s="9"/>
      <c r="C883" s="9"/>
    </row>
    <row r="884" spans="2:3" ht="19.5" customHeight="1" x14ac:dyDescent="0.25">
      <c r="B884" s="9"/>
      <c r="C884" s="9"/>
    </row>
    <row r="885" spans="2:3" ht="19.5" customHeight="1" x14ac:dyDescent="0.25">
      <c r="B885" s="9"/>
      <c r="C885" s="9"/>
    </row>
    <row r="886" spans="2:3" ht="19.5" customHeight="1" x14ac:dyDescent="0.25">
      <c r="B886" s="9"/>
      <c r="C886" s="9"/>
    </row>
    <row r="887" spans="2:3" ht="19.5" customHeight="1" x14ac:dyDescent="0.25">
      <c r="B887" s="9"/>
      <c r="C887" s="9"/>
    </row>
    <row r="888" spans="2:3" ht="19.5" customHeight="1" x14ac:dyDescent="0.25">
      <c r="B888" s="9"/>
      <c r="C888" s="9"/>
    </row>
    <row r="889" spans="2:3" ht="19.5" customHeight="1" x14ac:dyDescent="0.25">
      <c r="B889" s="9"/>
      <c r="C889" s="9"/>
    </row>
    <row r="890" spans="2:3" ht="19.5" customHeight="1" x14ac:dyDescent="0.25">
      <c r="B890" s="9"/>
      <c r="C890" s="9"/>
    </row>
    <row r="891" spans="2:3" ht="19.5" customHeight="1" x14ac:dyDescent="0.25">
      <c r="B891" s="9"/>
      <c r="C891" s="9"/>
    </row>
    <row r="892" spans="2:3" ht="19.5" customHeight="1" x14ac:dyDescent="0.25">
      <c r="B892" s="9"/>
      <c r="C892" s="9"/>
    </row>
    <row r="893" spans="2:3" ht="19.5" customHeight="1" x14ac:dyDescent="0.25">
      <c r="B893" s="9"/>
      <c r="C893" s="9"/>
    </row>
    <row r="894" spans="2:3" ht="19.5" customHeight="1" x14ac:dyDescent="0.25">
      <c r="B894" s="9"/>
      <c r="C894" s="9"/>
    </row>
    <row r="895" spans="2:3" ht="19.5" customHeight="1" x14ac:dyDescent="0.25">
      <c r="B895" s="9"/>
      <c r="C895" s="9"/>
    </row>
    <row r="896" spans="2:3" ht="19.5" customHeight="1" x14ac:dyDescent="0.25">
      <c r="B896" s="9"/>
      <c r="C896" s="9"/>
    </row>
    <row r="897" spans="2:3" ht="19.5" customHeight="1" x14ac:dyDescent="0.25">
      <c r="B897" s="9"/>
      <c r="C897" s="9"/>
    </row>
    <row r="898" spans="2:3" ht="19.5" customHeight="1" x14ac:dyDescent="0.25">
      <c r="B898" s="9"/>
      <c r="C898" s="9"/>
    </row>
    <row r="899" spans="2:3" ht="19.5" customHeight="1" x14ac:dyDescent="0.25">
      <c r="B899" s="9"/>
      <c r="C899" s="9"/>
    </row>
    <row r="900" spans="2:3" ht="19.5" customHeight="1" x14ac:dyDescent="0.25">
      <c r="B900" s="9"/>
      <c r="C900" s="9"/>
    </row>
    <row r="901" spans="2:3" ht="19.5" customHeight="1" x14ac:dyDescent="0.25">
      <c r="B901" s="9"/>
      <c r="C901" s="9"/>
    </row>
    <row r="902" spans="2:3" ht="19.5" customHeight="1" x14ac:dyDescent="0.25">
      <c r="B902" s="9"/>
      <c r="C902" s="9"/>
    </row>
    <row r="903" spans="2:3" ht="19.5" customHeight="1" x14ac:dyDescent="0.25">
      <c r="B903" s="9"/>
      <c r="C903" s="9"/>
    </row>
    <row r="904" spans="2:3" ht="19.5" customHeight="1" x14ac:dyDescent="0.25">
      <c r="B904" s="9"/>
      <c r="C904" s="9"/>
    </row>
    <row r="905" spans="2:3" ht="19.5" customHeight="1" x14ac:dyDescent="0.25">
      <c r="B905" s="9"/>
      <c r="C905" s="9"/>
    </row>
    <row r="906" spans="2:3" ht="19.5" customHeight="1" x14ac:dyDescent="0.25">
      <c r="B906" s="9"/>
      <c r="C906" s="9"/>
    </row>
    <row r="907" spans="2:3" ht="19.5" customHeight="1" x14ac:dyDescent="0.25">
      <c r="B907" s="9"/>
      <c r="C907" s="9"/>
    </row>
    <row r="908" spans="2:3" ht="19.5" customHeight="1" x14ac:dyDescent="0.25">
      <c r="B908" s="9"/>
      <c r="C908" s="9"/>
    </row>
    <row r="909" spans="2:3" ht="19.5" customHeight="1" x14ac:dyDescent="0.25">
      <c r="B909" s="9"/>
      <c r="C909" s="9"/>
    </row>
    <row r="910" spans="2:3" ht="19.5" customHeight="1" x14ac:dyDescent="0.25">
      <c r="B910" s="9"/>
      <c r="C910" s="9"/>
    </row>
    <row r="911" spans="2:3" ht="19.5" customHeight="1" x14ac:dyDescent="0.25">
      <c r="B911" s="9"/>
      <c r="C911" s="9"/>
    </row>
    <row r="912" spans="2:3" ht="19.5" customHeight="1" x14ac:dyDescent="0.25">
      <c r="B912" s="9"/>
      <c r="C912" s="9"/>
    </row>
    <row r="913" spans="2:3" ht="19.5" customHeight="1" x14ac:dyDescent="0.25">
      <c r="B913" s="9"/>
      <c r="C913" s="9"/>
    </row>
    <row r="914" spans="2:3" ht="19.5" customHeight="1" x14ac:dyDescent="0.25">
      <c r="B914" s="9"/>
      <c r="C914" s="9"/>
    </row>
    <row r="915" spans="2:3" ht="19.5" customHeight="1" x14ac:dyDescent="0.25">
      <c r="B915" s="9"/>
      <c r="C915" s="9"/>
    </row>
    <row r="916" spans="2:3" ht="19.5" customHeight="1" x14ac:dyDescent="0.25">
      <c r="B916" s="9"/>
      <c r="C916" s="9"/>
    </row>
    <row r="917" spans="2:3" ht="19.5" customHeight="1" x14ac:dyDescent="0.25">
      <c r="B917" s="9"/>
      <c r="C917" s="9"/>
    </row>
    <row r="918" spans="2:3" ht="19.5" customHeight="1" x14ac:dyDescent="0.25">
      <c r="B918" s="9"/>
      <c r="C918" s="9"/>
    </row>
    <row r="919" spans="2:3" ht="19.5" customHeight="1" x14ac:dyDescent="0.25">
      <c r="B919" s="9"/>
      <c r="C919" s="9"/>
    </row>
    <row r="920" spans="2:3" ht="19.5" customHeight="1" x14ac:dyDescent="0.25">
      <c r="B920" s="9"/>
      <c r="C920" s="9"/>
    </row>
    <row r="921" spans="2:3" ht="19.5" customHeight="1" x14ac:dyDescent="0.25">
      <c r="B921" s="9"/>
      <c r="C921" s="9"/>
    </row>
    <row r="922" spans="2:3" ht="19.5" customHeight="1" x14ac:dyDescent="0.25">
      <c r="B922" s="9"/>
      <c r="C922" s="9"/>
    </row>
    <row r="923" spans="2:3" ht="19.5" customHeight="1" x14ac:dyDescent="0.25">
      <c r="B923" s="9"/>
      <c r="C923" s="9"/>
    </row>
    <row r="924" spans="2:3" ht="19.5" customHeight="1" x14ac:dyDescent="0.25">
      <c r="B924" s="9"/>
      <c r="C924" s="9"/>
    </row>
    <row r="925" spans="2:3" ht="19.5" customHeight="1" x14ac:dyDescent="0.25">
      <c r="B925" s="9"/>
      <c r="C925" s="9"/>
    </row>
    <row r="926" spans="2:3" ht="19.5" customHeight="1" x14ac:dyDescent="0.25">
      <c r="B926" s="9"/>
      <c r="C926" s="9"/>
    </row>
    <row r="927" spans="2:3" ht="19.5" customHeight="1" x14ac:dyDescent="0.25">
      <c r="B927" s="9"/>
      <c r="C927" s="9"/>
    </row>
    <row r="928" spans="2:3" ht="19.5" customHeight="1" x14ac:dyDescent="0.25">
      <c r="B928" s="9"/>
      <c r="C928" s="9"/>
    </row>
    <row r="929" spans="2:3" ht="19.5" customHeight="1" x14ac:dyDescent="0.25">
      <c r="B929" s="9"/>
      <c r="C929" s="9"/>
    </row>
    <row r="930" spans="2:3" ht="19.5" customHeight="1" x14ac:dyDescent="0.25">
      <c r="B930" s="9"/>
      <c r="C930" s="9"/>
    </row>
    <row r="931" spans="2:3" ht="19.5" customHeight="1" x14ac:dyDescent="0.25">
      <c r="B931" s="9"/>
      <c r="C931" s="9"/>
    </row>
    <row r="932" spans="2:3" ht="19.5" customHeight="1" x14ac:dyDescent="0.25">
      <c r="B932" s="9"/>
      <c r="C932" s="9"/>
    </row>
    <row r="933" spans="2:3" ht="19.5" customHeight="1" x14ac:dyDescent="0.25">
      <c r="B933" s="9"/>
      <c r="C933" s="9"/>
    </row>
    <row r="934" spans="2:3" ht="19.5" customHeight="1" x14ac:dyDescent="0.25">
      <c r="B934" s="9"/>
      <c r="C934" s="9"/>
    </row>
    <row r="935" spans="2:3" ht="19.5" customHeight="1" x14ac:dyDescent="0.25">
      <c r="B935" s="9"/>
      <c r="C935" s="9"/>
    </row>
    <row r="936" spans="2:3" ht="19.5" customHeight="1" x14ac:dyDescent="0.25">
      <c r="B936" s="9"/>
      <c r="C936" s="9"/>
    </row>
    <row r="937" spans="2:3" ht="19.5" customHeight="1" x14ac:dyDescent="0.25">
      <c r="B937" s="9"/>
      <c r="C937" s="9"/>
    </row>
    <row r="938" spans="2:3" ht="19.5" customHeight="1" x14ac:dyDescent="0.25">
      <c r="B938" s="9"/>
      <c r="C938" s="9"/>
    </row>
    <row r="939" spans="2:3" ht="19.5" customHeight="1" x14ac:dyDescent="0.25">
      <c r="B939" s="9"/>
      <c r="C939" s="9"/>
    </row>
    <row r="940" spans="2:3" ht="19.5" customHeight="1" x14ac:dyDescent="0.25">
      <c r="B940" s="9"/>
      <c r="C940" s="9"/>
    </row>
    <row r="941" spans="2:3" ht="19.5" customHeight="1" x14ac:dyDescent="0.25">
      <c r="B941" s="9"/>
      <c r="C941" s="9"/>
    </row>
    <row r="942" spans="2:3" ht="19.5" customHeight="1" x14ac:dyDescent="0.25">
      <c r="B942" s="9"/>
      <c r="C942" s="9"/>
    </row>
    <row r="943" spans="2:3" ht="19.5" customHeight="1" x14ac:dyDescent="0.25">
      <c r="B943" s="9"/>
      <c r="C943" s="9"/>
    </row>
    <row r="944" spans="2:3" ht="19.5" customHeight="1" x14ac:dyDescent="0.25">
      <c r="B944" s="9"/>
      <c r="C944" s="9"/>
    </row>
    <row r="945" spans="2:3" ht="19.5" customHeight="1" x14ac:dyDescent="0.25">
      <c r="B945" s="9"/>
      <c r="C945" s="9"/>
    </row>
    <row r="946" spans="2:3" ht="19.5" customHeight="1" x14ac:dyDescent="0.25">
      <c r="B946" s="9"/>
      <c r="C946" s="9"/>
    </row>
    <row r="947" spans="2:3" ht="19.5" customHeight="1" x14ac:dyDescent="0.25">
      <c r="B947" s="9"/>
      <c r="C947" s="9"/>
    </row>
    <row r="948" spans="2:3" ht="19.5" customHeight="1" x14ac:dyDescent="0.25">
      <c r="B948" s="9"/>
      <c r="C948" s="9"/>
    </row>
    <row r="949" spans="2:3" ht="19.5" customHeight="1" x14ac:dyDescent="0.25">
      <c r="B949" s="9"/>
      <c r="C949" s="9"/>
    </row>
    <row r="950" spans="2:3" ht="19.5" customHeight="1" x14ac:dyDescent="0.25">
      <c r="B950" s="9"/>
      <c r="C950" s="9"/>
    </row>
    <row r="951" spans="2:3" ht="19.5" customHeight="1" x14ac:dyDescent="0.25">
      <c r="B951" s="9"/>
      <c r="C951" s="9"/>
    </row>
    <row r="952" spans="2:3" ht="19.5" customHeight="1" x14ac:dyDescent="0.25">
      <c r="B952" s="9"/>
      <c r="C952" s="9"/>
    </row>
    <row r="953" spans="2:3" ht="19.5" customHeight="1" x14ac:dyDescent="0.25">
      <c r="B953" s="9"/>
      <c r="C953" s="9"/>
    </row>
    <row r="954" spans="2:3" ht="19.5" customHeight="1" x14ac:dyDescent="0.25">
      <c r="B954" s="9"/>
      <c r="C954" s="9"/>
    </row>
    <row r="955" spans="2:3" ht="19.5" customHeight="1" x14ac:dyDescent="0.25">
      <c r="B955" s="9"/>
      <c r="C955" s="9"/>
    </row>
    <row r="956" spans="2:3" ht="19.5" customHeight="1" x14ac:dyDescent="0.25">
      <c r="B956" s="9"/>
      <c r="C956" s="9"/>
    </row>
    <row r="957" spans="2:3" ht="19.5" customHeight="1" x14ac:dyDescent="0.25">
      <c r="B957" s="9"/>
      <c r="C957" s="9"/>
    </row>
    <row r="958" spans="2:3" ht="19.5" customHeight="1" x14ac:dyDescent="0.25">
      <c r="B958" s="9"/>
      <c r="C958" s="9"/>
    </row>
    <row r="959" spans="2:3" ht="19.5" customHeight="1" x14ac:dyDescent="0.25">
      <c r="B959" s="9"/>
      <c r="C959" s="9"/>
    </row>
    <row r="960" spans="2:3" ht="19.5" customHeight="1" x14ac:dyDescent="0.25">
      <c r="B960" s="9"/>
      <c r="C960" s="9"/>
    </row>
    <row r="961" spans="2:3" ht="19.5" customHeight="1" x14ac:dyDescent="0.25">
      <c r="B961" s="9"/>
      <c r="C961" s="9"/>
    </row>
    <row r="962" spans="2:3" ht="19.5" customHeight="1" x14ac:dyDescent="0.25">
      <c r="B962" s="9"/>
      <c r="C962" s="9"/>
    </row>
    <row r="963" spans="2:3" ht="19.5" customHeight="1" x14ac:dyDescent="0.25">
      <c r="B963" s="9"/>
      <c r="C963" s="9"/>
    </row>
    <row r="964" spans="2:3" ht="19.5" customHeight="1" x14ac:dyDescent="0.25">
      <c r="B964" s="9"/>
      <c r="C964" s="9"/>
    </row>
    <row r="965" spans="2:3" ht="19.5" customHeight="1" x14ac:dyDescent="0.25">
      <c r="B965" s="9"/>
      <c r="C965" s="9"/>
    </row>
    <row r="966" spans="2:3" ht="19.5" customHeight="1" x14ac:dyDescent="0.25">
      <c r="B966" s="9"/>
      <c r="C966" s="9"/>
    </row>
    <row r="967" spans="2:3" ht="19.5" customHeight="1" x14ac:dyDescent="0.25">
      <c r="B967" s="9"/>
      <c r="C967" s="9"/>
    </row>
    <row r="968" spans="2:3" ht="19.5" customHeight="1" x14ac:dyDescent="0.25">
      <c r="B968" s="9"/>
      <c r="C968" s="9"/>
    </row>
    <row r="969" spans="2:3" ht="19.5" customHeight="1" x14ac:dyDescent="0.25">
      <c r="B969" s="9"/>
      <c r="C969" s="9"/>
    </row>
    <row r="970" spans="2:3" ht="19.5" customHeight="1" x14ac:dyDescent="0.25">
      <c r="B970" s="9"/>
      <c r="C970" s="9"/>
    </row>
    <row r="971" spans="2:3" ht="19.5" customHeight="1" x14ac:dyDescent="0.25">
      <c r="B971" s="9"/>
      <c r="C971" s="9"/>
    </row>
    <row r="972" spans="2:3" ht="19.5" customHeight="1" x14ac:dyDescent="0.25">
      <c r="B972" s="9"/>
      <c r="C972" s="9"/>
    </row>
    <row r="973" spans="2:3" ht="19.5" customHeight="1" x14ac:dyDescent="0.25">
      <c r="B973" s="9"/>
      <c r="C973" s="9"/>
    </row>
    <row r="974" spans="2:3" ht="19.5" customHeight="1" x14ac:dyDescent="0.25">
      <c r="B974" s="9"/>
      <c r="C974" s="9"/>
    </row>
    <row r="975" spans="2:3" ht="19.5" customHeight="1" x14ac:dyDescent="0.25">
      <c r="B975" s="9"/>
      <c r="C975" s="9"/>
    </row>
    <row r="976" spans="2:3" ht="19.5" customHeight="1" x14ac:dyDescent="0.25">
      <c r="B976" s="9"/>
      <c r="C976" s="9"/>
    </row>
    <row r="977" spans="2:3" ht="19.5" customHeight="1" x14ac:dyDescent="0.25">
      <c r="B977" s="9"/>
      <c r="C977" s="9"/>
    </row>
    <row r="978" spans="2:3" ht="19.5" customHeight="1" x14ac:dyDescent="0.25">
      <c r="B978" s="9"/>
      <c r="C978" s="9"/>
    </row>
    <row r="979" spans="2:3" ht="19.5" customHeight="1" x14ac:dyDescent="0.25">
      <c r="B979" s="9"/>
      <c r="C979" s="9"/>
    </row>
    <row r="980" spans="2:3" ht="19.5" customHeight="1" x14ac:dyDescent="0.25">
      <c r="B980" s="9"/>
      <c r="C980" s="9"/>
    </row>
    <row r="981" spans="2:3" ht="19.5" customHeight="1" x14ac:dyDescent="0.25">
      <c r="B981" s="9"/>
      <c r="C981" s="9"/>
    </row>
    <row r="982" spans="2:3" ht="19.5" customHeight="1" x14ac:dyDescent="0.25">
      <c r="B982" s="9"/>
      <c r="C982" s="9"/>
    </row>
    <row r="983" spans="2:3" ht="19.5" customHeight="1" x14ac:dyDescent="0.25">
      <c r="B983" s="9"/>
      <c r="C983" s="9"/>
    </row>
    <row r="984" spans="2:3" ht="19.5" customHeight="1" x14ac:dyDescent="0.25">
      <c r="B984" s="9"/>
      <c r="C984" s="9"/>
    </row>
    <row r="985" spans="2:3" ht="19.5" customHeight="1" x14ac:dyDescent="0.25">
      <c r="B985" s="9"/>
      <c r="C985" s="9"/>
    </row>
    <row r="986" spans="2:3" ht="19.5" customHeight="1" x14ac:dyDescent="0.25">
      <c r="B986" s="9"/>
      <c r="C986" s="9"/>
    </row>
    <row r="987" spans="2:3" ht="19.5" customHeight="1" x14ac:dyDescent="0.25">
      <c r="B987" s="9"/>
      <c r="C987" s="9"/>
    </row>
    <row r="988" spans="2:3" ht="19.5" customHeight="1" x14ac:dyDescent="0.25">
      <c r="B988" s="9"/>
      <c r="C988" s="9"/>
    </row>
    <row r="989" spans="2:3" ht="19.5" customHeight="1" x14ac:dyDescent="0.25">
      <c r="B989" s="9"/>
      <c r="C989" s="9"/>
    </row>
    <row r="990" spans="2:3" ht="19.5" customHeight="1" x14ac:dyDescent="0.25">
      <c r="B990" s="9"/>
      <c r="C990" s="9"/>
    </row>
    <row r="991" spans="2:3" ht="19.5" customHeight="1" x14ac:dyDescent="0.25">
      <c r="B991" s="9"/>
      <c r="C991" s="9"/>
    </row>
    <row r="992" spans="2:3" ht="19.5" customHeight="1" x14ac:dyDescent="0.25">
      <c r="B992" s="9"/>
      <c r="C992" s="9"/>
    </row>
    <row r="993" spans="2:3" ht="19.5" customHeight="1" x14ac:dyDescent="0.25">
      <c r="B993" s="9"/>
      <c r="C993" s="9"/>
    </row>
    <row r="994" spans="2:3" ht="19.5" customHeight="1" x14ac:dyDescent="0.25">
      <c r="B994" s="9"/>
      <c r="C994" s="9"/>
    </row>
    <row r="995" spans="2:3" ht="19.5" customHeight="1" x14ac:dyDescent="0.25">
      <c r="B995" s="9"/>
      <c r="C995" s="9"/>
    </row>
    <row r="996" spans="2:3" ht="19.5" customHeight="1" x14ac:dyDescent="0.25">
      <c r="B996" s="9"/>
      <c r="C996" s="9"/>
    </row>
    <row r="997" spans="2:3" ht="19.5" customHeight="1" x14ac:dyDescent="0.25">
      <c r="B997" s="9"/>
      <c r="C997" s="9"/>
    </row>
    <row r="998" spans="2:3" ht="19.5" customHeight="1" x14ac:dyDescent="0.25">
      <c r="B998" s="9"/>
      <c r="C998" s="9"/>
    </row>
  </sheetData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1582-F10D-44E1-A3F2-E8D53851DECB}">
  <dimension ref="A1:Q1000"/>
  <sheetViews>
    <sheetView zoomScaleNormal="100" workbookViewId="0">
      <selection activeCell="B2" sqref="B2:B22"/>
    </sheetView>
  </sheetViews>
  <sheetFormatPr defaultColWidth="14.42578125" defaultRowHeight="15" customHeight="1" x14ac:dyDescent="0.25"/>
  <cols>
    <col min="1" max="1" width="60.42578125" customWidth="1"/>
    <col min="2" max="2" width="21.7109375" customWidth="1"/>
    <col min="3" max="3" width="14.28515625" style="34" customWidth="1"/>
    <col min="4" max="4" width="19.5703125" style="34" customWidth="1"/>
    <col min="5" max="5" width="17.7109375" customWidth="1"/>
    <col min="6" max="6" width="30.42578125" customWidth="1"/>
    <col min="7" max="7" width="29.7109375" customWidth="1"/>
    <col min="8" max="17" width="9.140625" customWidth="1"/>
  </cols>
  <sheetData>
    <row r="1" spans="1:17" ht="22.5" customHeight="1" thickBot="1" x14ac:dyDescent="0.3">
      <c r="A1" s="105" t="s">
        <v>0</v>
      </c>
      <c r="B1" s="106" t="s">
        <v>33</v>
      </c>
      <c r="C1" s="106" t="s">
        <v>34</v>
      </c>
      <c r="D1" s="107" t="s">
        <v>3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2.5" customHeight="1" thickBot="1" x14ac:dyDescent="0.3">
      <c r="A2" s="108" t="s">
        <v>35</v>
      </c>
      <c r="B2" s="110">
        <f>[10]Obra!$C32</f>
        <v>9723475.2061706316</v>
      </c>
      <c r="C2" s="109">
        <f ca="1">B2/B$24</f>
        <v>0.2290963513954852</v>
      </c>
      <c r="D2" s="110">
        <f>B2/$G$2</f>
        <v>1234.1659545464579</v>
      </c>
      <c r="E2" s="9"/>
      <c r="F2" s="37" t="s">
        <v>43</v>
      </c>
      <c r="G2" s="38">
        <v>7878.58</v>
      </c>
      <c r="H2" s="39" t="s">
        <v>44</v>
      </c>
      <c r="I2" s="9"/>
      <c r="J2" s="9"/>
      <c r="K2" s="9"/>
      <c r="L2" s="9"/>
      <c r="M2" s="9"/>
      <c r="N2" s="9"/>
      <c r="O2" s="9"/>
      <c r="P2" s="9"/>
      <c r="Q2" s="9"/>
    </row>
    <row r="3" spans="1:17" ht="19.5" customHeight="1" x14ac:dyDescent="0.25">
      <c r="A3" s="111" t="s">
        <v>4</v>
      </c>
      <c r="B3" s="113">
        <f ca="1">[10]Obra!$C33</f>
        <v>1029319.7632808139</v>
      </c>
      <c r="C3" s="112">
        <f t="shared" ref="C3:C23" ca="1" si="0">B3/B$24</f>
        <v>2.4251967242868995E-2</v>
      </c>
      <c r="D3" s="113">
        <f t="shared" ref="D3:D23" ca="1" si="1">B3/$G$2</f>
        <v>130.64787858736142</v>
      </c>
      <c r="E3" s="9"/>
      <c r="F3" s="122" t="s">
        <v>139</v>
      </c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9.5" customHeight="1" x14ac:dyDescent="0.25">
      <c r="A4" s="108" t="s">
        <v>5</v>
      </c>
      <c r="B4" s="110">
        <f ca="1">[10]Obra!$C34</f>
        <v>2461562.768969317</v>
      </c>
      <c r="C4" s="109">
        <f t="shared" ca="1" si="0"/>
        <v>5.7997273314787531E-2</v>
      </c>
      <c r="D4" s="110">
        <f t="shared" ca="1" si="1"/>
        <v>312.43736421656149</v>
      </c>
      <c r="E4" s="9"/>
      <c r="F4" s="1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9.5" customHeight="1" x14ac:dyDescent="0.25">
      <c r="A5" s="111" t="s">
        <v>132</v>
      </c>
      <c r="B5" s="113">
        <f ca="1">[10]Obra!$C35</f>
        <v>767406.83704818657</v>
      </c>
      <c r="C5" s="112">
        <f t="shared" ca="1" si="0"/>
        <v>1.8080994981312652E-2</v>
      </c>
      <c r="D5" s="113">
        <f t="shared" ca="1" si="1"/>
        <v>97.404206982500213</v>
      </c>
      <c r="E5" s="9"/>
      <c r="F5" s="1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19.5" customHeight="1" x14ac:dyDescent="0.25">
      <c r="A6" s="108" t="s">
        <v>6</v>
      </c>
      <c r="B6" s="110">
        <f ca="1">[10]Obra!$C36</f>
        <v>6377074.5503137708</v>
      </c>
      <c r="C6" s="109">
        <f t="shared" ca="1" si="0"/>
        <v>0.15025127138975417</v>
      </c>
      <c r="D6" s="110">
        <f t="shared" ca="1" si="1"/>
        <v>809.41927991005628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19.5" customHeight="1" x14ac:dyDescent="0.25">
      <c r="A7" s="111" t="s">
        <v>7</v>
      </c>
      <c r="B7" s="113">
        <f ca="1">[10]Obra!$C37</f>
        <v>1138900.2884709483</v>
      </c>
      <c r="C7" s="112">
        <f t="shared" ca="1" si="0"/>
        <v>2.6833811488137314E-2</v>
      </c>
      <c r="D7" s="113">
        <f t="shared" ca="1" si="1"/>
        <v>144.55654299010081</v>
      </c>
      <c r="E7" s="9"/>
      <c r="F7" s="17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9.5" customHeight="1" x14ac:dyDescent="0.25">
      <c r="A8" s="108" t="s">
        <v>8</v>
      </c>
      <c r="B8" s="110">
        <f ca="1">[10]Obra!$C38</f>
        <v>3970610.6933449986</v>
      </c>
      <c r="C8" s="109">
        <f t="shared" ca="1" si="0"/>
        <v>9.3552192335509918E-2</v>
      </c>
      <c r="D8" s="110">
        <f t="shared" ca="1" si="1"/>
        <v>503.97542366073566</v>
      </c>
      <c r="E8" s="31"/>
      <c r="F8" s="18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9.5" customHeight="1" x14ac:dyDescent="0.25">
      <c r="A9" s="111" t="s">
        <v>109</v>
      </c>
      <c r="B9" s="113">
        <f ca="1">[10]Obra!$C39</f>
        <v>964750.26600000006</v>
      </c>
      <c r="C9" s="112">
        <f t="shared" ca="1" si="0"/>
        <v>2.273063501084072E-2</v>
      </c>
      <c r="D9" s="113">
        <f t="shared" ca="1" si="1"/>
        <v>122.45230307999665</v>
      </c>
      <c r="E9" s="9"/>
      <c r="F9" s="17"/>
      <c r="G9" s="35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19.5" customHeight="1" x14ac:dyDescent="0.25">
      <c r="A10" s="108" t="s">
        <v>133</v>
      </c>
      <c r="B10" s="110">
        <f ca="1">[10]Obra!$C40</f>
        <v>1235828.4340350174</v>
      </c>
      <c r="C10" s="109">
        <f t="shared" ca="1" si="0"/>
        <v>2.9117550997460748E-2</v>
      </c>
      <c r="D10" s="110">
        <f t="shared" ca="1" si="1"/>
        <v>156.85928606868464</v>
      </c>
      <c r="E10" s="9"/>
      <c r="F10" s="1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9.5" customHeight="1" x14ac:dyDescent="0.25">
      <c r="A11" s="111" t="s">
        <v>134</v>
      </c>
      <c r="B11" s="113">
        <f ca="1">[10]Obra!$C41</f>
        <v>142358.31315749994</v>
      </c>
      <c r="C11" s="112">
        <f t="shared" ca="1" si="0"/>
        <v>3.3541269395639586E-3</v>
      </c>
      <c r="D11" s="113">
        <f t="shared" ca="1" si="1"/>
        <v>18.06903187598526</v>
      </c>
      <c r="E11" s="9"/>
      <c r="F11" s="9"/>
      <c r="G11" s="36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19.5" customHeight="1" x14ac:dyDescent="0.25">
      <c r="A12" s="108" t="s">
        <v>9</v>
      </c>
      <c r="B12" s="110">
        <f ca="1">[10]Obra!$C42</f>
        <v>893128.61398849997</v>
      </c>
      <c r="C12" s="109">
        <f t="shared" ca="1" si="0"/>
        <v>2.1043145835536511E-2</v>
      </c>
      <c r="D12" s="110">
        <f t="shared" ca="1" si="1"/>
        <v>113.36162277827984</v>
      </c>
      <c r="E12" s="9"/>
      <c r="F12" s="9"/>
      <c r="G12" s="16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9.5" customHeight="1" x14ac:dyDescent="0.25">
      <c r="A13" s="111" t="s">
        <v>135</v>
      </c>
      <c r="B13" s="113">
        <f ca="1">[10]Obra!$C43</f>
        <v>371650.427945</v>
      </c>
      <c r="C13" s="112">
        <f t="shared" ca="1" si="0"/>
        <v>8.7565150557217392E-3</v>
      </c>
      <c r="D13" s="113">
        <f t="shared" ca="1" si="1"/>
        <v>47.172260476507191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9.5" customHeight="1" x14ac:dyDescent="0.25">
      <c r="A14" s="108" t="s">
        <v>136</v>
      </c>
      <c r="B14" s="110">
        <f ca="1">[10]Obra!$C44</f>
        <v>1398785.2627784002</v>
      </c>
      <c r="C14" s="109">
        <f t="shared" ca="1" si="0"/>
        <v>3.2957002850682537E-2</v>
      </c>
      <c r="D14" s="110">
        <f t="shared" ca="1" si="1"/>
        <v>177.54281390534845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ht="19.5" customHeight="1" x14ac:dyDescent="0.25">
      <c r="A15" s="111" t="s">
        <v>137</v>
      </c>
      <c r="B15" s="113">
        <f ca="1">[10]Obra!$C45</f>
        <v>329970.53677500004</v>
      </c>
      <c r="C15" s="112">
        <f t="shared" ca="1" si="0"/>
        <v>7.774488486913483E-3</v>
      </c>
      <c r="D15" s="113">
        <f t="shared" ca="1" si="1"/>
        <v>41.881980861398887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9.5" customHeight="1" x14ac:dyDescent="0.25">
      <c r="A16" s="108" t="s">
        <v>11</v>
      </c>
      <c r="B16" s="110">
        <f ca="1">[10]Obra!$C46</f>
        <v>1291940.085305122</v>
      </c>
      <c r="C16" s="109">
        <f t="shared" ca="1" si="0"/>
        <v>3.043960656958777E-2</v>
      </c>
      <c r="D16" s="110">
        <f t="shared" ca="1" si="1"/>
        <v>163.98133741170642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9.5" customHeight="1" x14ac:dyDescent="0.25">
      <c r="A17" s="111" t="s">
        <v>13</v>
      </c>
      <c r="B17" s="113">
        <f ca="1">[10]Obra!$C47</f>
        <v>1739136.8256623729</v>
      </c>
      <c r="C17" s="112">
        <f t="shared" ca="1" si="0"/>
        <v>4.097608035077082E-2</v>
      </c>
      <c r="D17" s="113">
        <f t="shared" ca="1" si="1"/>
        <v>220.74242130718642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9.5" customHeight="1" x14ac:dyDescent="0.25">
      <c r="A18" s="108" t="s">
        <v>12</v>
      </c>
      <c r="B18" s="110">
        <f ca="1">[10]Obra!$C48</f>
        <v>3788741.7975034215</v>
      </c>
      <c r="C18" s="109">
        <f t="shared" ca="1" si="0"/>
        <v>8.9267150250639957E-2</v>
      </c>
      <c r="D18" s="110">
        <f t="shared" ca="1" si="1"/>
        <v>480.89145474227865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19.5" customHeight="1" x14ac:dyDescent="0.25">
      <c r="A19" s="111" t="s">
        <v>120</v>
      </c>
      <c r="B19" s="113">
        <f ca="1">[10]Obra!$C49</f>
        <v>548875.06599999999</v>
      </c>
      <c r="C19" s="112">
        <f t="shared" ca="1" si="0"/>
        <v>1.2932133041564882E-2</v>
      </c>
      <c r="D19" s="113">
        <f t="shared" ca="1" si="1"/>
        <v>69.666750353490102</v>
      </c>
      <c r="E19" s="16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ht="19.5" customHeight="1" x14ac:dyDescent="0.25">
      <c r="A20" s="108" t="s">
        <v>39</v>
      </c>
      <c r="B20" s="110">
        <f ca="1">[10]Obra!$C50</f>
        <v>107939.0585592252</v>
      </c>
      <c r="C20" s="109">
        <f t="shared" ca="1" si="0"/>
        <v>2.5431693879662642E-3</v>
      </c>
      <c r="D20" s="110">
        <f t="shared" ca="1" si="1"/>
        <v>13.700318910162137</v>
      </c>
      <c r="E20" s="16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ht="22.5" customHeight="1" x14ac:dyDescent="0.25">
      <c r="A21" s="111" t="s">
        <v>40</v>
      </c>
      <c r="B21" s="113">
        <f ca="1">[10]Obra!$C51</f>
        <v>1405123.3931703204</v>
      </c>
      <c r="C21" s="112">
        <f t="shared" ca="1" si="0"/>
        <v>3.3106336552540104E-2</v>
      </c>
      <c r="D21" s="113">
        <f t="shared" ca="1" si="1"/>
        <v>178.34729014242674</v>
      </c>
      <c r="E21" s="9"/>
      <c r="F21" s="1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22.5" customHeight="1" x14ac:dyDescent="0.25">
      <c r="A22" s="108" t="s">
        <v>14</v>
      </c>
      <c r="B22" s="110">
        <f ca="1">[10]Obra!$C52</f>
        <v>2306439.4727738923</v>
      </c>
      <c r="C22" s="109">
        <f t="shared" ca="1" si="0"/>
        <v>5.4342388572318094E-2</v>
      </c>
      <c r="D22" s="110">
        <f t="shared" ca="1" si="1"/>
        <v>292.74811866781732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15" customHeight="1" x14ac:dyDescent="0.25">
      <c r="A23" s="111" t="s">
        <v>138</v>
      </c>
      <c r="B23" s="113">
        <f ca="1">[10]Obra!$C53</f>
        <v>449715.04462622717</v>
      </c>
      <c r="C23" s="112">
        <f t="shared" ca="1" si="0"/>
        <v>1.059580795003659E-2</v>
      </c>
      <c r="D23" s="113">
        <f t="shared" ca="1" si="1"/>
        <v>57.080723255488572</v>
      </c>
      <c r="E23" s="9"/>
      <c r="F23" s="1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19.5" customHeight="1" x14ac:dyDescent="0.25">
      <c r="A24" s="114" t="s">
        <v>15</v>
      </c>
      <c r="B24" s="115">
        <f ca="1">SUM(B2:B23)</f>
        <v>42442732.705878668</v>
      </c>
      <c r="C24" s="116">
        <f ca="1">SUM(C2:C23)</f>
        <v>1</v>
      </c>
      <c r="D24" s="117">
        <f ca="1">SUM(D2:D23)</f>
        <v>5387.1043647305305</v>
      </c>
      <c r="E24" s="18"/>
      <c r="F24" s="9"/>
      <c r="G24" s="16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9.5" customHeight="1" thickBot="1" x14ac:dyDescent="0.5">
      <c r="A25" s="118" t="s">
        <v>76</v>
      </c>
      <c r="B25" s="119">
        <v>2053.66</v>
      </c>
      <c r="C25" s="120">
        <v>45748</v>
      </c>
      <c r="D25" s="121" t="str">
        <f ca="1">ROUNDUP(+D24/B25,2)&amp;" CUB"</f>
        <v>2,63 CUB</v>
      </c>
      <c r="E25" s="19"/>
      <c r="F25" s="16"/>
      <c r="G25" s="16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9.5" customHeight="1" x14ac:dyDescent="0.25">
      <c r="A26" s="9"/>
      <c r="B26" s="9"/>
      <c r="C26" s="17"/>
      <c r="D26" s="17"/>
      <c r="E26" s="20"/>
      <c r="F26" s="21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9.5" customHeight="1" x14ac:dyDescent="0.25">
      <c r="A27" s="9"/>
      <c r="B27" s="123">
        <f ca="1">SUM(B2:B22)</f>
        <v>41993017.661252439</v>
      </c>
      <c r="C27" s="17"/>
      <c r="D27" s="17"/>
      <c r="E27" s="9"/>
      <c r="F27" s="2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9.5" customHeight="1" x14ac:dyDescent="0.25">
      <c r="A28" s="9"/>
      <c r="B28" s="9"/>
      <c r="C28" s="17"/>
      <c r="D28" s="1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9.5" customHeight="1" x14ac:dyDescent="0.25">
      <c r="A29" s="9"/>
      <c r="B29" s="9"/>
      <c r="C29" s="17"/>
      <c r="D29" s="1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9.5" customHeight="1" x14ac:dyDescent="0.25">
      <c r="A30" s="9"/>
      <c r="B30" s="9"/>
      <c r="C30" s="17"/>
      <c r="D30" s="17"/>
      <c r="E30" s="9"/>
      <c r="F30" s="1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9.5" customHeight="1" x14ac:dyDescent="0.25">
      <c r="A31" s="9"/>
      <c r="B31" s="9"/>
      <c r="C31" s="17"/>
      <c r="D31" s="1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9.5" customHeight="1" x14ac:dyDescent="0.25">
      <c r="A32" s="9"/>
      <c r="B32" s="9"/>
      <c r="C32" s="17"/>
      <c r="D32" s="17"/>
      <c r="E32" s="9"/>
      <c r="F32" s="1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9.5" customHeight="1" x14ac:dyDescent="0.25">
      <c r="A33" s="9"/>
      <c r="B33" s="9"/>
      <c r="C33" s="17"/>
      <c r="D33" s="1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9.5" customHeight="1" x14ac:dyDescent="0.25">
      <c r="A34" s="9"/>
      <c r="B34" s="9"/>
      <c r="C34" s="17"/>
      <c r="D34" s="1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9.5" customHeight="1" x14ac:dyDescent="0.25">
      <c r="A35" s="9"/>
      <c r="B35" s="9"/>
      <c r="C35" s="17"/>
      <c r="D35" s="1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ht="19.5" customHeight="1" x14ac:dyDescent="0.25">
      <c r="A36" s="9"/>
      <c r="B36" s="9"/>
      <c r="C36" s="17"/>
      <c r="D36" s="1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ht="19.5" customHeight="1" x14ac:dyDescent="0.25">
      <c r="A37" s="9"/>
      <c r="B37" s="9"/>
      <c r="C37" s="17"/>
      <c r="D37" s="1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ht="19.5" customHeight="1" x14ac:dyDescent="0.25">
      <c r="A38" s="9"/>
      <c r="B38" s="9"/>
      <c r="C38" s="17"/>
      <c r="D38" s="1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ht="19.5" customHeight="1" x14ac:dyDescent="0.25">
      <c r="A39" s="9"/>
      <c r="B39" s="9"/>
      <c r="C39" s="17"/>
      <c r="D39" s="1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9.5" customHeight="1" x14ac:dyDescent="0.25">
      <c r="A40" s="9"/>
      <c r="B40" s="9"/>
      <c r="C40" s="17"/>
      <c r="D40" s="1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1:17" ht="19.5" customHeight="1" x14ac:dyDescent="0.25">
      <c r="A41" s="9"/>
      <c r="B41" s="9"/>
      <c r="C41" s="17"/>
      <c r="D41" s="1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1:17" ht="19.5" customHeight="1" x14ac:dyDescent="0.25">
      <c r="A42" s="9"/>
      <c r="B42" s="9"/>
      <c r="C42" s="17"/>
      <c r="D42" s="1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ht="19.5" customHeight="1" x14ac:dyDescent="0.25">
      <c r="A43" s="9"/>
      <c r="B43" s="9"/>
      <c r="C43" s="17"/>
      <c r="D43" s="1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1:17" ht="19.5" customHeight="1" x14ac:dyDescent="0.25">
      <c r="A44" s="9"/>
      <c r="B44" s="9"/>
      <c r="C44" s="17"/>
      <c r="D44" s="1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1:17" ht="19.5" customHeight="1" x14ac:dyDescent="0.25">
      <c r="A45" s="9"/>
      <c r="B45" s="9"/>
      <c r="C45" s="17"/>
      <c r="D45" s="1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1:17" ht="19.5" customHeight="1" x14ac:dyDescent="0.25">
      <c r="A46" s="9"/>
      <c r="B46" s="9"/>
      <c r="C46" s="17"/>
      <c r="D46" s="1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ht="19.5" customHeight="1" x14ac:dyDescent="0.25">
      <c r="A47" s="9"/>
      <c r="B47" s="9"/>
      <c r="C47" s="17"/>
      <c r="D47" s="1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19.5" customHeight="1" x14ac:dyDescent="0.25">
      <c r="A48" s="9"/>
      <c r="B48" s="9"/>
      <c r="C48" s="17"/>
      <c r="D48" s="1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19.5" customHeight="1" x14ac:dyDescent="0.25">
      <c r="A49" s="9"/>
      <c r="B49" s="9"/>
      <c r="C49" s="17"/>
      <c r="D49" s="1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19.5" customHeight="1" x14ac:dyDescent="0.25">
      <c r="A50" s="9"/>
      <c r="B50" s="9"/>
      <c r="C50" s="17"/>
      <c r="D50" s="1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1:17" ht="19.5" customHeight="1" x14ac:dyDescent="0.25">
      <c r="A51" s="9"/>
      <c r="B51" s="9"/>
      <c r="C51" s="17"/>
      <c r="D51" s="1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1:17" ht="19.5" customHeight="1" x14ac:dyDescent="0.25">
      <c r="A52" s="9"/>
      <c r="B52" s="9"/>
      <c r="C52" s="17"/>
      <c r="D52" s="1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1:17" ht="19.5" customHeight="1" x14ac:dyDescent="0.25">
      <c r="A53" s="9"/>
      <c r="B53" s="9"/>
      <c r="C53" s="17"/>
      <c r="D53" s="1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1:17" ht="19.5" customHeight="1" x14ac:dyDescent="0.25">
      <c r="A54" s="9"/>
      <c r="B54" s="9"/>
      <c r="C54" s="17"/>
      <c r="D54" s="1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1:17" ht="19.5" customHeight="1" x14ac:dyDescent="0.25">
      <c r="A55" s="9"/>
      <c r="B55" s="9"/>
      <c r="C55" s="17"/>
      <c r="D55" s="1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1:17" ht="19.5" customHeight="1" x14ac:dyDescent="0.25">
      <c r="A56" s="9"/>
      <c r="B56" s="9"/>
      <c r="C56" s="17"/>
      <c r="D56" s="1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1:17" ht="19.5" customHeight="1" x14ac:dyDescent="0.25">
      <c r="A57" s="9"/>
      <c r="B57" s="9"/>
      <c r="C57" s="17"/>
      <c r="D57" s="1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spans="1:17" ht="19.5" customHeight="1" x14ac:dyDescent="0.25">
      <c r="A58" s="9"/>
      <c r="B58" s="9"/>
      <c r="C58" s="17"/>
      <c r="D58" s="1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7" ht="19.5" customHeight="1" x14ac:dyDescent="0.25">
      <c r="A59" s="9"/>
      <c r="B59" s="9"/>
      <c r="C59" s="17"/>
      <c r="D59" s="1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7" ht="19.5" customHeight="1" x14ac:dyDescent="0.25">
      <c r="A60" s="9"/>
      <c r="B60" s="9"/>
      <c r="C60" s="17"/>
      <c r="D60" s="1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</row>
    <row r="61" spans="1:17" ht="19.5" customHeight="1" x14ac:dyDescent="0.25">
      <c r="A61" s="9"/>
      <c r="B61" s="9"/>
      <c r="C61" s="17"/>
      <c r="D61" s="1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19.5" customHeight="1" x14ac:dyDescent="0.25">
      <c r="A62" s="9"/>
      <c r="B62" s="9"/>
      <c r="C62" s="17"/>
      <c r="D62" s="1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</row>
    <row r="63" spans="1:17" ht="19.5" customHeight="1" x14ac:dyDescent="0.25">
      <c r="A63" s="9"/>
      <c r="B63" s="9"/>
      <c r="C63" s="17"/>
      <c r="D63" s="1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</row>
    <row r="64" spans="1:17" ht="19.5" customHeight="1" x14ac:dyDescent="0.25">
      <c r="A64" s="9"/>
      <c r="B64" s="9"/>
      <c r="C64" s="17"/>
      <c r="D64" s="1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</row>
    <row r="65" spans="1:17" ht="19.5" customHeight="1" x14ac:dyDescent="0.25">
      <c r="A65" s="9"/>
      <c r="B65" s="9"/>
      <c r="C65" s="17"/>
      <c r="D65" s="1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19.5" customHeight="1" x14ac:dyDescent="0.25">
      <c r="A66" s="9"/>
      <c r="B66" s="9"/>
      <c r="C66" s="17"/>
      <c r="D66" s="1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19.5" customHeight="1" x14ac:dyDescent="0.25">
      <c r="A67" s="9"/>
      <c r="B67" s="9"/>
      <c r="C67" s="17"/>
      <c r="D67" s="1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19.5" customHeight="1" x14ac:dyDescent="0.25">
      <c r="A68" s="9"/>
      <c r="B68" s="9"/>
      <c r="C68" s="17"/>
      <c r="D68" s="1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19.5" customHeight="1" x14ac:dyDescent="0.25">
      <c r="A69" s="9"/>
      <c r="B69" s="9"/>
      <c r="C69" s="17"/>
      <c r="D69" s="1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19.5" customHeight="1" x14ac:dyDescent="0.25">
      <c r="A70" s="9"/>
      <c r="B70" s="9"/>
      <c r="C70" s="17"/>
      <c r="D70" s="1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19.5" customHeight="1" x14ac:dyDescent="0.25">
      <c r="A71" s="9"/>
      <c r="B71" s="9"/>
      <c r="C71" s="17"/>
      <c r="D71" s="1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19.5" customHeight="1" x14ac:dyDescent="0.25">
      <c r="A72" s="9"/>
      <c r="B72" s="9"/>
      <c r="C72" s="17"/>
      <c r="D72" s="1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</row>
    <row r="73" spans="1:17" ht="19.5" customHeight="1" x14ac:dyDescent="0.25">
      <c r="A73" s="9"/>
      <c r="B73" s="9"/>
      <c r="C73" s="17"/>
      <c r="D73" s="1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</row>
    <row r="74" spans="1:17" ht="19.5" customHeight="1" x14ac:dyDescent="0.25">
      <c r="A74" s="9"/>
      <c r="B74" s="9"/>
      <c r="C74" s="17"/>
      <c r="D74" s="1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</row>
    <row r="75" spans="1:17" ht="19.5" customHeight="1" x14ac:dyDescent="0.25">
      <c r="A75" s="9"/>
      <c r="B75" s="9"/>
      <c r="C75" s="17"/>
      <c r="D75" s="1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</row>
    <row r="76" spans="1:17" ht="19.5" customHeight="1" x14ac:dyDescent="0.25">
      <c r="A76" s="9"/>
      <c r="B76" s="9"/>
      <c r="C76" s="17"/>
      <c r="D76" s="17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</row>
    <row r="77" spans="1:17" ht="19.5" customHeight="1" x14ac:dyDescent="0.25">
      <c r="A77" s="9"/>
      <c r="B77" s="9"/>
      <c r="C77" s="17"/>
      <c r="D77" s="17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</row>
    <row r="78" spans="1:17" ht="19.5" customHeight="1" x14ac:dyDescent="0.25">
      <c r="A78" s="9"/>
      <c r="B78" s="9"/>
      <c r="C78" s="17"/>
      <c r="D78" s="1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</row>
    <row r="79" spans="1:17" ht="19.5" customHeight="1" x14ac:dyDescent="0.25">
      <c r="A79" s="9"/>
      <c r="B79" s="9"/>
      <c r="C79" s="17"/>
      <c r="D79" s="1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</row>
    <row r="80" spans="1:17" ht="19.5" customHeight="1" x14ac:dyDescent="0.25">
      <c r="A80" s="9"/>
      <c r="B80" s="9"/>
      <c r="C80" s="17"/>
      <c r="D80" s="1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</row>
    <row r="81" spans="1:17" ht="19.5" customHeight="1" x14ac:dyDescent="0.25">
      <c r="A81" s="9"/>
      <c r="B81" s="9"/>
      <c r="C81" s="17"/>
      <c r="D81" s="17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</row>
    <row r="82" spans="1:17" ht="19.5" customHeight="1" x14ac:dyDescent="0.25">
      <c r="A82" s="9"/>
      <c r="B82" s="9"/>
      <c r="C82" s="17"/>
      <c r="D82" s="17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</row>
    <row r="83" spans="1:17" ht="19.5" customHeight="1" x14ac:dyDescent="0.25">
      <c r="A83" s="9"/>
      <c r="B83" s="9"/>
      <c r="C83" s="17"/>
      <c r="D83" s="17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</row>
    <row r="84" spans="1:17" ht="19.5" customHeight="1" x14ac:dyDescent="0.25">
      <c r="A84" s="9"/>
      <c r="B84" s="9"/>
      <c r="C84" s="17"/>
      <c r="D84" s="17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 spans="1:17" ht="19.5" customHeight="1" x14ac:dyDescent="0.25">
      <c r="A85" s="9"/>
      <c r="B85" s="9"/>
      <c r="C85" s="17"/>
      <c r="D85" s="1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 spans="1:17" ht="19.5" customHeight="1" x14ac:dyDescent="0.25">
      <c r="A86" s="9"/>
      <c r="B86" s="9"/>
      <c r="C86" s="17"/>
      <c r="D86" s="1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 spans="1:17" ht="19.5" customHeight="1" x14ac:dyDescent="0.25">
      <c r="A87" s="9"/>
      <c r="B87" s="9"/>
      <c r="C87" s="17"/>
      <c r="D87" s="1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 spans="1:17" ht="19.5" customHeight="1" x14ac:dyDescent="0.25">
      <c r="A88" s="9"/>
      <c r="B88" s="9"/>
      <c r="C88" s="17"/>
      <c r="D88" s="1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 spans="1:17" ht="19.5" customHeight="1" x14ac:dyDescent="0.25">
      <c r="A89" s="9"/>
      <c r="B89" s="9"/>
      <c r="C89" s="17"/>
      <c r="D89" s="1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 spans="1:17" ht="19.5" customHeight="1" x14ac:dyDescent="0.25">
      <c r="A90" s="9"/>
      <c r="B90" s="9"/>
      <c r="C90" s="17"/>
      <c r="D90" s="1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 spans="1:17" ht="19.5" customHeight="1" x14ac:dyDescent="0.25">
      <c r="A91" s="9"/>
      <c r="B91" s="9"/>
      <c r="C91" s="17"/>
      <c r="D91" s="1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 spans="1:17" ht="19.5" customHeight="1" x14ac:dyDescent="0.25">
      <c r="A92" s="9"/>
      <c r="B92" s="9"/>
      <c r="C92" s="17"/>
      <c r="D92" s="1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 spans="1:17" ht="19.5" customHeight="1" x14ac:dyDescent="0.25">
      <c r="A93" s="9"/>
      <c r="B93" s="9"/>
      <c r="C93" s="17"/>
      <c r="D93" s="1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 spans="1:17" ht="19.5" customHeight="1" x14ac:dyDescent="0.25">
      <c r="A94" s="9"/>
      <c r="B94" s="9"/>
      <c r="C94" s="17"/>
      <c r="D94" s="1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 spans="1:17" ht="19.5" customHeight="1" x14ac:dyDescent="0.25">
      <c r="A95" s="9"/>
      <c r="B95" s="9"/>
      <c r="C95" s="17"/>
      <c r="D95" s="1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 spans="1:17" ht="19.5" customHeight="1" x14ac:dyDescent="0.25">
      <c r="A96" s="9"/>
      <c r="B96" s="9"/>
      <c r="C96" s="17"/>
      <c r="D96" s="1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 spans="1:17" ht="19.5" customHeight="1" x14ac:dyDescent="0.25">
      <c r="A97" s="9"/>
      <c r="B97" s="9"/>
      <c r="C97" s="17"/>
      <c r="D97" s="1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 spans="1:17" ht="19.5" customHeight="1" x14ac:dyDescent="0.25">
      <c r="A98" s="9"/>
      <c r="B98" s="9"/>
      <c r="C98" s="17"/>
      <c r="D98" s="1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 spans="1:17" ht="19.5" customHeight="1" x14ac:dyDescent="0.25">
      <c r="A99" s="9"/>
      <c r="B99" s="9"/>
      <c r="C99" s="17"/>
      <c r="D99" s="1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 spans="1:17" ht="19.5" customHeight="1" x14ac:dyDescent="0.25">
      <c r="A100" s="9"/>
      <c r="B100" s="9"/>
      <c r="C100" s="17"/>
      <c r="D100" s="1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 spans="1:17" ht="19.5" customHeight="1" x14ac:dyDescent="0.25">
      <c r="A101" s="9"/>
      <c r="B101" s="9"/>
      <c r="C101" s="17"/>
      <c r="D101" s="1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 spans="1:17" ht="19.5" customHeight="1" x14ac:dyDescent="0.25">
      <c r="A102" s="9"/>
      <c r="B102" s="9"/>
      <c r="C102" s="17"/>
      <c r="D102" s="1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 spans="1:17" ht="19.5" customHeight="1" x14ac:dyDescent="0.25">
      <c r="A103" s="9"/>
      <c r="B103" s="9"/>
      <c r="C103" s="17"/>
      <c r="D103" s="1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  <row r="104" spans="1:17" ht="19.5" customHeight="1" x14ac:dyDescent="0.25">
      <c r="A104" s="9"/>
      <c r="B104" s="9"/>
      <c r="C104" s="17"/>
      <c r="D104" s="17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</row>
    <row r="105" spans="1:17" ht="19.5" customHeight="1" x14ac:dyDescent="0.25">
      <c r="A105" s="9"/>
      <c r="B105" s="9"/>
      <c r="C105" s="17"/>
      <c r="D105" s="17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</row>
    <row r="106" spans="1:17" ht="19.5" customHeight="1" x14ac:dyDescent="0.25">
      <c r="A106" s="9"/>
      <c r="B106" s="9"/>
      <c r="C106" s="17"/>
      <c r="D106" s="17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</row>
    <row r="107" spans="1:17" ht="19.5" customHeight="1" x14ac:dyDescent="0.25">
      <c r="A107" s="9"/>
      <c r="B107" s="9"/>
      <c r="C107" s="17"/>
      <c r="D107" s="1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</row>
    <row r="108" spans="1:17" ht="19.5" customHeight="1" x14ac:dyDescent="0.25">
      <c r="A108" s="9"/>
      <c r="B108" s="9"/>
      <c r="C108" s="17"/>
      <c r="D108" s="17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</row>
    <row r="109" spans="1:17" ht="19.5" customHeight="1" x14ac:dyDescent="0.25">
      <c r="A109" s="9"/>
      <c r="B109" s="9"/>
      <c r="C109" s="17"/>
      <c r="D109" s="17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</row>
    <row r="110" spans="1:17" ht="19.5" customHeight="1" x14ac:dyDescent="0.25">
      <c r="A110" s="9"/>
      <c r="B110" s="9"/>
      <c r="C110" s="17"/>
      <c r="D110" s="17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</row>
    <row r="111" spans="1:17" ht="19.5" customHeight="1" x14ac:dyDescent="0.25">
      <c r="A111" s="9"/>
      <c r="B111" s="9"/>
      <c r="C111" s="17"/>
      <c r="D111" s="17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</row>
    <row r="112" spans="1:17" ht="19.5" customHeight="1" x14ac:dyDescent="0.25">
      <c r="A112" s="9"/>
      <c r="B112" s="9"/>
      <c r="C112" s="17"/>
      <c r="D112" s="17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</row>
    <row r="113" spans="1:17" ht="19.5" customHeight="1" x14ac:dyDescent="0.25">
      <c r="A113" s="9"/>
      <c r="B113" s="9"/>
      <c r="C113" s="17"/>
      <c r="D113" s="17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</row>
    <row r="114" spans="1:17" ht="19.5" customHeight="1" x14ac:dyDescent="0.25">
      <c r="A114" s="9"/>
      <c r="B114" s="9"/>
      <c r="C114" s="17"/>
      <c r="D114" s="17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</row>
    <row r="115" spans="1:17" ht="19.5" customHeight="1" x14ac:dyDescent="0.25">
      <c r="A115" s="9"/>
      <c r="B115" s="9"/>
      <c r="C115" s="17"/>
      <c r="D115" s="17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</row>
    <row r="116" spans="1:17" ht="19.5" customHeight="1" x14ac:dyDescent="0.25">
      <c r="A116" s="9"/>
      <c r="B116" s="9"/>
      <c r="C116" s="17"/>
      <c r="D116" s="17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</row>
    <row r="117" spans="1:17" ht="19.5" customHeight="1" x14ac:dyDescent="0.25">
      <c r="A117" s="9"/>
      <c r="B117" s="9"/>
      <c r="C117" s="17"/>
      <c r="D117" s="17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</row>
    <row r="118" spans="1:17" ht="19.5" customHeight="1" x14ac:dyDescent="0.25">
      <c r="A118" s="9"/>
      <c r="B118" s="9"/>
      <c r="C118" s="17"/>
      <c r="D118" s="17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</row>
    <row r="119" spans="1:17" ht="19.5" customHeight="1" x14ac:dyDescent="0.25">
      <c r="A119" s="9"/>
      <c r="B119" s="9"/>
      <c r="C119" s="17"/>
      <c r="D119" s="17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</row>
    <row r="120" spans="1:17" ht="19.5" customHeight="1" x14ac:dyDescent="0.25">
      <c r="A120" s="9"/>
      <c r="B120" s="9"/>
      <c r="C120" s="17"/>
      <c r="D120" s="17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</row>
    <row r="121" spans="1:17" ht="19.5" customHeight="1" x14ac:dyDescent="0.25">
      <c r="A121" s="9"/>
      <c r="B121" s="9"/>
      <c r="C121" s="17"/>
      <c r="D121" s="17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</row>
    <row r="122" spans="1:17" ht="19.5" customHeight="1" x14ac:dyDescent="0.25">
      <c r="A122" s="9"/>
      <c r="B122" s="9"/>
      <c r="C122" s="17"/>
      <c r="D122" s="17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</row>
    <row r="123" spans="1:17" ht="19.5" customHeight="1" x14ac:dyDescent="0.25">
      <c r="A123" s="9"/>
      <c r="B123" s="9"/>
      <c r="C123" s="17"/>
      <c r="D123" s="1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</row>
    <row r="124" spans="1:17" ht="19.5" customHeight="1" x14ac:dyDescent="0.25">
      <c r="A124" s="9"/>
      <c r="B124" s="9"/>
      <c r="C124" s="17"/>
      <c r="D124" s="17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</row>
    <row r="125" spans="1:17" ht="19.5" customHeight="1" x14ac:dyDescent="0.25">
      <c r="A125" s="9"/>
      <c r="B125" s="9"/>
      <c r="C125" s="17"/>
      <c r="D125" s="17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</row>
    <row r="126" spans="1:17" ht="19.5" customHeight="1" x14ac:dyDescent="0.25">
      <c r="A126" s="9"/>
      <c r="B126" s="9"/>
      <c r="C126" s="17"/>
      <c r="D126" s="17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</row>
    <row r="127" spans="1:17" ht="19.5" customHeight="1" x14ac:dyDescent="0.25">
      <c r="A127" s="9"/>
      <c r="B127" s="9"/>
      <c r="C127" s="17"/>
      <c r="D127" s="17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</row>
    <row r="128" spans="1:17" ht="19.5" customHeight="1" x14ac:dyDescent="0.25">
      <c r="A128" s="9"/>
      <c r="B128" s="9"/>
      <c r="C128" s="17"/>
      <c r="D128" s="17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</row>
    <row r="129" spans="1:17" ht="19.5" customHeight="1" x14ac:dyDescent="0.25">
      <c r="A129" s="9"/>
      <c r="B129" s="9"/>
      <c r="C129" s="17"/>
      <c r="D129" s="17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</row>
    <row r="130" spans="1:17" ht="19.5" customHeight="1" x14ac:dyDescent="0.25">
      <c r="A130" s="9"/>
      <c r="B130" s="9"/>
      <c r="C130" s="17"/>
      <c r="D130" s="17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</row>
    <row r="131" spans="1:17" ht="19.5" customHeight="1" x14ac:dyDescent="0.25">
      <c r="A131" s="9"/>
      <c r="B131" s="9"/>
      <c r="C131" s="17"/>
      <c r="D131" s="17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</row>
    <row r="132" spans="1:17" ht="19.5" customHeight="1" x14ac:dyDescent="0.25">
      <c r="A132" s="9"/>
      <c r="B132" s="9"/>
      <c r="C132" s="17"/>
      <c r="D132" s="17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</row>
    <row r="133" spans="1:17" ht="19.5" customHeight="1" x14ac:dyDescent="0.25">
      <c r="A133" s="9"/>
      <c r="B133" s="9"/>
      <c r="C133" s="17"/>
      <c r="D133" s="17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</row>
    <row r="134" spans="1:17" ht="19.5" customHeight="1" x14ac:dyDescent="0.25">
      <c r="A134" s="9"/>
      <c r="B134" s="9"/>
      <c r="C134" s="17"/>
      <c r="D134" s="17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</row>
    <row r="135" spans="1:17" ht="19.5" customHeight="1" x14ac:dyDescent="0.25">
      <c r="A135" s="9"/>
      <c r="B135" s="9"/>
      <c r="C135" s="17"/>
      <c r="D135" s="17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</row>
    <row r="136" spans="1:17" ht="19.5" customHeight="1" x14ac:dyDescent="0.25">
      <c r="A136" s="9"/>
      <c r="B136" s="9"/>
      <c r="C136" s="17"/>
      <c r="D136" s="17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</row>
    <row r="137" spans="1:17" ht="19.5" customHeight="1" x14ac:dyDescent="0.25">
      <c r="A137" s="9"/>
      <c r="B137" s="9"/>
      <c r="C137" s="17"/>
      <c r="D137" s="17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</row>
    <row r="138" spans="1:17" ht="19.5" customHeight="1" x14ac:dyDescent="0.25">
      <c r="A138" s="9"/>
      <c r="B138" s="9"/>
      <c r="C138" s="17"/>
      <c r="D138" s="17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</row>
    <row r="139" spans="1:17" ht="19.5" customHeight="1" x14ac:dyDescent="0.25">
      <c r="A139" s="9"/>
      <c r="B139" s="9"/>
      <c r="C139" s="17"/>
      <c r="D139" s="17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</row>
    <row r="140" spans="1:17" ht="19.5" customHeight="1" x14ac:dyDescent="0.25">
      <c r="A140" s="9"/>
      <c r="B140" s="9"/>
      <c r="C140" s="17"/>
      <c r="D140" s="17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</row>
    <row r="141" spans="1:17" ht="19.5" customHeight="1" x14ac:dyDescent="0.25">
      <c r="A141" s="9"/>
      <c r="B141" s="9"/>
      <c r="C141" s="17"/>
      <c r="D141" s="17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</row>
    <row r="142" spans="1:17" ht="19.5" customHeight="1" x14ac:dyDescent="0.25">
      <c r="A142" s="9"/>
      <c r="B142" s="9"/>
      <c r="C142" s="17"/>
      <c r="D142" s="17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</row>
    <row r="143" spans="1:17" ht="19.5" customHeight="1" x14ac:dyDescent="0.25">
      <c r="A143" s="9"/>
      <c r="B143" s="9"/>
      <c r="C143" s="17"/>
      <c r="D143" s="17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</row>
    <row r="144" spans="1:17" ht="19.5" customHeight="1" x14ac:dyDescent="0.25">
      <c r="A144" s="9"/>
      <c r="B144" s="9"/>
      <c r="C144" s="17"/>
      <c r="D144" s="1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</row>
    <row r="145" spans="1:17" ht="19.5" customHeight="1" x14ac:dyDescent="0.25">
      <c r="A145" s="9"/>
      <c r="B145" s="9"/>
      <c r="C145" s="17"/>
      <c r="D145" s="17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</row>
    <row r="146" spans="1:17" ht="19.5" customHeight="1" x14ac:dyDescent="0.25">
      <c r="A146" s="9"/>
      <c r="B146" s="9"/>
      <c r="C146" s="17"/>
      <c r="D146" s="17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</row>
    <row r="147" spans="1:17" ht="19.5" customHeight="1" x14ac:dyDescent="0.25">
      <c r="A147" s="9"/>
      <c r="B147" s="9"/>
      <c r="C147" s="17"/>
      <c r="D147" s="17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</row>
    <row r="148" spans="1:17" ht="19.5" customHeight="1" x14ac:dyDescent="0.25">
      <c r="A148" s="9"/>
      <c r="B148" s="9"/>
      <c r="C148" s="17"/>
      <c r="D148" s="17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</row>
    <row r="149" spans="1:17" ht="19.5" customHeight="1" x14ac:dyDescent="0.25">
      <c r="A149" s="9"/>
      <c r="B149" s="9"/>
      <c r="C149" s="17"/>
      <c r="D149" s="17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</row>
    <row r="150" spans="1:17" ht="19.5" customHeight="1" x14ac:dyDescent="0.25">
      <c r="A150" s="9"/>
      <c r="B150" s="9"/>
      <c r="C150" s="17"/>
      <c r="D150" s="17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</row>
    <row r="151" spans="1:17" ht="19.5" customHeight="1" x14ac:dyDescent="0.25">
      <c r="A151" s="9"/>
      <c r="B151" s="9"/>
      <c r="C151" s="17"/>
      <c r="D151" s="17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</row>
    <row r="152" spans="1:17" ht="19.5" customHeight="1" x14ac:dyDescent="0.25">
      <c r="A152" s="9"/>
      <c r="B152" s="9"/>
      <c r="C152" s="17"/>
      <c r="D152" s="17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</row>
    <row r="153" spans="1:17" ht="19.5" customHeight="1" x14ac:dyDescent="0.25">
      <c r="A153" s="9"/>
      <c r="B153" s="9"/>
      <c r="C153" s="17"/>
      <c r="D153" s="17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</row>
    <row r="154" spans="1:17" ht="19.5" customHeight="1" x14ac:dyDescent="0.25">
      <c r="A154" s="9"/>
      <c r="B154" s="9"/>
      <c r="C154" s="17"/>
      <c r="D154" s="17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</row>
    <row r="155" spans="1:17" ht="19.5" customHeight="1" x14ac:dyDescent="0.25">
      <c r="A155" s="9"/>
      <c r="B155" s="9"/>
      <c r="C155" s="17"/>
      <c r="D155" s="17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</row>
    <row r="156" spans="1:17" ht="19.5" customHeight="1" x14ac:dyDescent="0.25">
      <c r="A156" s="9"/>
      <c r="B156" s="9"/>
      <c r="C156" s="17"/>
      <c r="D156" s="17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</row>
    <row r="157" spans="1:17" ht="19.5" customHeight="1" x14ac:dyDescent="0.25">
      <c r="A157" s="9"/>
      <c r="B157" s="9"/>
      <c r="C157" s="17"/>
      <c r="D157" s="17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</row>
    <row r="158" spans="1:17" ht="19.5" customHeight="1" x14ac:dyDescent="0.25">
      <c r="A158" s="9"/>
      <c r="B158" s="9"/>
      <c r="C158" s="17"/>
      <c r="D158" s="17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</row>
    <row r="159" spans="1:17" ht="19.5" customHeight="1" x14ac:dyDescent="0.25">
      <c r="A159" s="9"/>
      <c r="B159" s="9"/>
      <c r="C159" s="17"/>
      <c r="D159" s="17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</row>
    <row r="160" spans="1:17" ht="19.5" customHeight="1" x14ac:dyDescent="0.25">
      <c r="A160" s="9"/>
      <c r="B160" s="9"/>
      <c r="C160" s="17"/>
      <c r="D160" s="17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</row>
    <row r="161" spans="1:17" ht="19.5" customHeight="1" x14ac:dyDescent="0.25">
      <c r="A161" s="9"/>
      <c r="B161" s="9"/>
      <c r="C161" s="17"/>
      <c r="D161" s="17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</row>
    <row r="162" spans="1:17" ht="19.5" customHeight="1" x14ac:dyDescent="0.25">
      <c r="A162" s="9"/>
      <c r="B162" s="9"/>
      <c r="C162" s="17"/>
      <c r="D162" s="17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</row>
    <row r="163" spans="1:17" ht="19.5" customHeight="1" x14ac:dyDescent="0.25">
      <c r="A163" s="9"/>
      <c r="B163" s="9"/>
      <c r="C163" s="17"/>
      <c r="D163" s="17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</row>
    <row r="164" spans="1:17" ht="19.5" customHeight="1" x14ac:dyDescent="0.25">
      <c r="A164" s="9"/>
      <c r="B164" s="9"/>
      <c r="C164" s="17"/>
      <c r="D164" s="17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</row>
    <row r="165" spans="1:17" ht="19.5" customHeight="1" x14ac:dyDescent="0.25">
      <c r="A165" s="9"/>
      <c r="B165" s="9"/>
      <c r="C165" s="17"/>
      <c r="D165" s="17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</row>
    <row r="166" spans="1:17" ht="19.5" customHeight="1" x14ac:dyDescent="0.25">
      <c r="A166" s="9"/>
      <c r="B166" s="9"/>
      <c r="C166" s="17"/>
      <c r="D166" s="17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</row>
    <row r="167" spans="1:17" ht="19.5" customHeight="1" x14ac:dyDescent="0.25">
      <c r="A167" s="9"/>
      <c r="B167" s="9"/>
      <c r="C167" s="17"/>
      <c r="D167" s="17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</row>
    <row r="168" spans="1:17" ht="19.5" customHeight="1" x14ac:dyDescent="0.25">
      <c r="A168" s="9"/>
      <c r="B168" s="9"/>
      <c r="C168" s="17"/>
      <c r="D168" s="17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</row>
    <row r="169" spans="1:17" ht="19.5" customHeight="1" x14ac:dyDescent="0.25">
      <c r="A169" s="9"/>
      <c r="B169" s="9"/>
      <c r="C169" s="17"/>
      <c r="D169" s="17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</row>
    <row r="170" spans="1:17" ht="19.5" customHeight="1" x14ac:dyDescent="0.25">
      <c r="A170" s="9"/>
      <c r="B170" s="9"/>
      <c r="C170" s="17"/>
      <c r="D170" s="17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</row>
    <row r="171" spans="1:17" ht="19.5" customHeight="1" x14ac:dyDescent="0.25">
      <c r="A171" s="9"/>
      <c r="B171" s="9"/>
      <c r="C171" s="17"/>
      <c r="D171" s="17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</row>
    <row r="172" spans="1:17" ht="19.5" customHeight="1" x14ac:dyDescent="0.25">
      <c r="A172" s="9"/>
      <c r="B172" s="9"/>
      <c r="C172" s="17"/>
      <c r="D172" s="17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</row>
    <row r="173" spans="1:17" ht="19.5" customHeight="1" x14ac:dyDescent="0.25">
      <c r="A173" s="9"/>
      <c r="B173" s="9"/>
      <c r="C173" s="17"/>
      <c r="D173" s="17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</row>
    <row r="174" spans="1:17" ht="19.5" customHeight="1" x14ac:dyDescent="0.25">
      <c r="A174" s="9"/>
      <c r="B174" s="9"/>
      <c r="C174" s="17"/>
      <c r="D174" s="17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</row>
    <row r="175" spans="1:17" ht="19.5" customHeight="1" x14ac:dyDescent="0.25">
      <c r="A175" s="9"/>
      <c r="B175" s="9"/>
      <c r="C175" s="17"/>
      <c r="D175" s="17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</row>
    <row r="176" spans="1:17" ht="19.5" customHeight="1" x14ac:dyDescent="0.25">
      <c r="A176" s="9"/>
      <c r="B176" s="9"/>
      <c r="C176" s="17"/>
      <c r="D176" s="17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</row>
    <row r="177" spans="1:17" ht="19.5" customHeight="1" x14ac:dyDescent="0.25">
      <c r="A177" s="9"/>
      <c r="B177" s="9"/>
      <c r="C177" s="17"/>
      <c r="D177" s="17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</row>
    <row r="178" spans="1:17" ht="19.5" customHeight="1" x14ac:dyDescent="0.25">
      <c r="A178" s="9"/>
      <c r="B178" s="9"/>
      <c r="C178" s="17"/>
      <c r="D178" s="17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</row>
    <row r="179" spans="1:17" ht="19.5" customHeight="1" x14ac:dyDescent="0.25">
      <c r="A179" s="9"/>
      <c r="B179" s="9"/>
      <c r="C179" s="17"/>
      <c r="D179" s="17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</row>
    <row r="180" spans="1:17" ht="19.5" customHeight="1" x14ac:dyDescent="0.25">
      <c r="A180" s="9"/>
      <c r="B180" s="9"/>
      <c r="C180" s="17"/>
      <c r="D180" s="17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</row>
    <row r="181" spans="1:17" ht="19.5" customHeight="1" x14ac:dyDescent="0.25">
      <c r="A181" s="9"/>
      <c r="B181" s="9"/>
      <c r="C181" s="17"/>
      <c r="D181" s="17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</row>
    <row r="182" spans="1:17" ht="19.5" customHeight="1" x14ac:dyDescent="0.25">
      <c r="A182" s="9"/>
      <c r="B182" s="9"/>
      <c r="C182" s="17"/>
      <c r="D182" s="17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</row>
    <row r="183" spans="1:17" ht="19.5" customHeight="1" x14ac:dyDescent="0.25">
      <c r="A183" s="9"/>
      <c r="B183" s="9"/>
      <c r="C183" s="17"/>
      <c r="D183" s="17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</row>
    <row r="184" spans="1:17" ht="19.5" customHeight="1" x14ac:dyDescent="0.25">
      <c r="A184" s="9"/>
      <c r="B184" s="9"/>
      <c r="C184" s="17"/>
      <c r="D184" s="17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</row>
    <row r="185" spans="1:17" ht="19.5" customHeight="1" x14ac:dyDescent="0.25">
      <c r="A185" s="9"/>
      <c r="B185" s="9"/>
      <c r="C185" s="17"/>
      <c r="D185" s="17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</row>
    <row r="186" spans="1:17" ht="19.5" customHeight="1" x14ac:dyDescent="0.25">
      <c r="A186" s="9"/>
      <c r="B186" s="9"/>
      <c r="C186" s="17"/>
      <c r="D186" s="17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</row>
    <row r="187" spans="1:17" ht="19.5" customHeight="1" x14ac:dyDescent="0.25">
      <c r="A187" s="9"/>
      <c r="B187" s="9"/>
      <c r="C187" s="17"/>
      <c r="D187" s="17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</row>
    <row r="188" spans="1:17" ht="19.5" customHeight="1" x14ac:dyDescent="0.25">
      <c r="A188" s="9"/>
      <c r="B188" s="9"/>
      <c r="C188" s="17"/>
      <c r="D188" s="17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</row>
    <row r="189" spans="1:17" ht="19.5" customHeight="1" x14ac:dyDescent="0.25">
      <c r="A189" s="9"/>
      <c r="B189" s="9"/>
      <c r="C189" s="17"/>
      <c r="D189" s="17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</row>
    <row r="190" spans="1:17" ht="19.5" customHeight="1" x14ac:dyDescent="0.25">
      <c r="A190" s="9"/>
      <c r="B190" s="9"/>
      <c r="C190" s="17"/>
      <c r="D190" s="17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</row>
    <row r="191" spans="1:17" ht="19.5" customHeight="1" x14ac:dyDescent="0.25">
      <c r="A191" s="9"/>
      <c r="B191" s="9"/>
      <c r="C191" s="17"/>
      <c r="D191" s="17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</row>
    <row r="192" spans="1:17" ht="19.5" customHeight="1" x14ac:dyDescent="0.25">
      <c r="A192" s="9"/>
      <c r="B192" s="9"/>
      <c r="C192" s="17"/>
      <c r="D192" s="1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</row>
    <row r="193" spans="1:17" ht="19.5" customHeight="1" x14ac:dyDescent="0.25">
      <c r="A193" s="9"/>
      <c r="B193" s="9"/>
      <c r="C193" s="17"/>
      <c r="D193" s="17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</row>
    <row r="194" spans="1:17" ht="19.5" customHeight="1" x14ac:dyDescent="0.25">
      <c r="A194" s="9"/>
      <c r="B194" s="9"/>
      <c r="C194" s="17"/>
      <c r="D194" s="17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</row>
    <row r="195" spans="1:17" ht="19.5" customHeight="1" x14ac:dyDescent="0.25">
      <c r="A195" s="9"/>
      <c r="B195" s="9"/>
      <c r="C195" s="17"/>
      <c r="D195" s="17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</row>
    <row r="196" spans="1:17" ht="19.5" customHeight="1" x14ac:dyDescent="0.25">
      <c r="A196" s="9"/>
      <c r="B196" s="9"/>
      <c r="C196" s="17"/>
      <c r="D196" s="17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</row>
    <row r="197" spans="1:17" ht="19.5" customHeight="1" x14ac:dyDescent="0.25">
      <c r="A197" s="9"/>
      <c r="B197" s="9"/>
      <c r="C197" s="17"/>
      <c r="D197" s="17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</row>
    <row r="198" spans="1:17" ht="19.5" customHeight="1" x14ac:dyDescent="0.25">
      <c r="A198" s="9"/>
      <c r="B198" s="9"/>
      <c r="C198" s="17"/>
      <c r="D198" s="17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</row>
    <row r="199" spans="1:17" ht="19.5" customHeight="1" x14ac:dyDescent="0.25">
      <c r="A199" s="9"/>
      <c r="B199" s="9"/>
      <c r="C199" s="17"/>
      <c r="D199" s="17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</row>
    <row r="200" spans="1:17" ht="19.5" customHeight="1" x14ac:dyDescent="0.25">
      <c r="A200" s="9"/>
      <c r="B200" s="9"/>
      <c r="C200" s="17"/>
      <c r="D200" s="17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</row>
    <row r="201" spans="1:17" ht="19.5" customHeight="1" x14ac:dyDescent="0.25">
      <c r="A201" s="9"/>
      <c r="B201" s="9"/>
      <c r="C201" s="17"/>
      <c r="D201" s="17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</row>
    <row r="202" spans="1:17" ht="19.5" customHeight="1" x14ac:dyDescent="0.25">
      <c r="A202" s="9"/>
      <c r="B202" s="9"/>
      <c r="C202" s="17"/>
      <c r="D202" s="17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</row>
    <row r="203" spans="1:17" ht="19.5" customHeight="1" x14ac:dyDescent="0.25">
      <c r="A203" s="9"/>
      <c r="B203" s="9"/>
      <c r="C203" s="17"/>
      <c r="D203" s="17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</row>
    <row r="204" spans="1:17" ht="19.5" customHeight="1" x14ac:dyDescent="0.25">
      <c r="A204" s="9"/>
      <c r="B204" s="9"/>
      <c r="C204" s="17"/>
      <c r="D204" s="17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</row>
    <row r="205" spans="1:17" ht="19.5" customHeight="1" x14ac:dyDescent="0.25">
      <c r="A205" s="9"/>
      <c r="B205" s="9"/>
      <c r="C205" s="17"/>
      <c r="D205" s="17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</row>
    <row r="206" spans="1:17" ht="19.5" customHeight="1" x14ac:dyDescent="0.25">
      <c r="A206" s="9"/>
      <c r="B206" s="9"/>
      <c r="C206" s="17"/>
      <c r="D206" s="17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</row>
    <row r="207" spans="1:17" ht="19.5" customHeight="1" x14ac:dyDescent="0.25">
      <c r="A207" s="9"/>
      <c r="B207" s="9"/>
      <c r="C207" s="17"/>
      <c r="D207" s="17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</row>
    <row r="208" spans="1:17" ht="19.5" customHeight="1" x14ac:dyDescent="0.25">
      <c r="A208" s="9"/>
      <c r="B208" s="9"/>
      <c r="C208" s="17"/>
      <c r="D208" s="17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</row>
    <row r="209" spans="1:17" ht="19.5" customHeight="1" x14ac:dyDescent="0.25">
      <c r="A209" s="9"/>
      <c r="B209" s="9"/>
      <c r="C209" s="17"/>
      <c r="D209" s="17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</row>
    <row r="210" spans="1:17" ht="19.5" customHeight="1" x14ac:dyDescent="0.25">
      <c r="A210" s="9"/>
      <c r="B210" s="9"/>
      <c r="C210" s="17"/>
      <c r="D210" s="17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</row>
    <row r="211" spans="1:17" ht="19.5" customHeight="1" x14ac:dyDescent="0.25">
      <c r="A211" s="9"/>
      <c r="B211" s="9"/>
      <c r="C211" s="17"/>
      <c r="D211" s="17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</row>
    <row r="212" spans="1:17" ht="19.5" customHeight="1" x14ac:dyDescent="0.25">
      <c r="A212" s="9"/>
      <c r="B212" s="9"/>
      <c r="C212" s="17"/>
      <c r="D212" s="17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</row>
    <row r="213" spans="1:17" ht="19.5" customHeight="1" x14ac:dyDescent="0.25">
      <c r="A213" s="9"/>
      <c r="B213" s="9"/>
      <c r="C213" s="17"/>
      <c r="D213" s="17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</row>
    <row r="214" spans="1:17" ht="19.5" customHeight="1" x14ac:dyDescent="0.25">
      <c r="A214" s="9"/>
      <c r="B214" s="9"/>
      <c r="C214" s="17"/>
      <c r="D214" s="17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</row>
    <row r="215" spans="1:17" ht="19.5" customHeight="1" x14ac:dyDescent="0.25">
      <c r="A215" s="9"/>
      <c r="B215" s="9"/>
      <c r="C215" s="17"/>
      <c r="D215" s="17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</row>
    <row r="216" spans="1:17" ht="19.5" customHeight="1" x14ac:dyDescent="0.25">
      <c r="A216" s="9"/>
      <c r="B216" s="9"/>
      <c r="C216" s="17"/>
      <c r="D216" s="17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</row>
    <row r="217" spans="1:17" ht="19.5" customHeight="1" x14ac:dyDescent="0.25">
      <c r="A217" s="9"/>
      <c r="B217" s="9"/>
      <c r="C217" s="17"/>
      <c r="D217" s="17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</row>
    <row r="218" spans="1:17" ht="19.5" customHeight="1" x14ac:dyDescent="0.25">
      <c r="A218" s="9"/>
      <c r="B218" s="9"/>
      <c r="C218" s="17"/>
      <c r="D218" s="1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</row>
    <row r="219" spans="1:17" ht="19.5" customHeight="1" x14ac:dyDescent="0.25">
      <c r="A219" s="9"/>
      <c r="B219" s="9"/>
      <c r="C219" s="17"/>
      <c r="D219" s="17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</row>
    <row r="220" spans="1:17" ht="19.5" customHeight="1" x14ac:dyDescent="0.25">
      <c r="A220" s="9"/>
      <c r="B220" s="9"/>
      <c r="C220" s="17"/>
      <c r="D220" s="17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</row>
    <row r="221" spans="1:17" ht="19.5" customHeight="1" x14ac:dyDescent="0.25">
      <c r="A221" s="9"/>
      <c r="B221" s="9"/>
      <c r="C221" s="17"/>
      <c r="D221" s="17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</row>
    <row r="222" spans="1:17" ht="19.5" customHeight="1" x14ac:dyDescent="0.25">
      <c r="A222" s="9"/>
      <c r="B222" s="9"/>
      <c r="C222" s="17"/>
      <c r="D222" s="17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</row>
    <row r="223" spans="1:17" ht="19.5" customHeight="1" x14ac:dyDescent="0.25">
      <c r="A223" s="9"/>
      <c r="B223" s="9"/>
      <c r="C223" s="17"/>
      <c r="D223" s="17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</row>
    <row r="224" spans="1:17" ht="19.5" customHeight="1" x14ac:dyDescent="0.25">
      <c r="A224" s="9"/>
      <c r="B224" s="9"/>
      <c r="C224" s="17"/>
      <c r="D224" s="17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</row>
    <row r="225" spans="1:17" ht="19.5" customHeight="1" x14ac:dyDescent="0.25">
      <c r="A225" s="9"/>
      <c r="B225" s="9"/>
      <c r="C225" s="17"/>
      <c r="D225" s="17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</row>
    <row r="226" spans="1:17" ht="19.5" customHeight="1" x14ac:dyDescent="0.25">
      <c r="A226" s="9"/>
      <c r="B226" s="9"/>
      <c r="C226" s="17"/>
      <c r="D226" s="17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</row>
    <row r="227" spans="1:17" ht="19.5" customHeight="1" x14ac:dyDescent="0.25">
      <c r="A227" s="9"/>
      <c r="B227" s="9"/>
      <c r="C227" s="17"/>
      <c r="D227" s="17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</row>
    <row r="228" spans="1:17" ht="19.5" customHeight="1" x14ac:dyDescent="0.25">
      <c r="A228" s="9"/>
      <c r="B228" s="9"/>
      <c r="C228" s="17"/>
      <c r="D228" s="17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</row>
    <row r="229" spans="1:17" ht="19.5" customHeight="1" x14ac:dyDescent="0.25">
      <c r="A229" s="9"/>
      <c r="B229" s="9"/>
      <c r="C229" s="17"/>
      <c r="D229" s="17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</row>
    <row r="230" spans="1:17" ht="19.5" customHeight="1" x14ac:dyDescent="0.25">
      <c r="A230" s="9"/>
      <c r="B230" s="9"/>
      <c r="C230" s="17"/>
      <c r="D230" s="17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</row>
    <row r="231" spans="1:17" ht="19.5" customHeight="1" x14ac:dyDescent="0.25">
      <c r="A231" s="9"/>
      <c r="B231" s="9"/>
      <c r="C231" s="17"/>
      <c r="D231" s="17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</row>
    <row r="232" spans="1:17" ht="19.5" customHeight="1" x14ac:dyDescent="0.25">
      <c r="A232" s="9"/>
      <c r="B232" s="9"/>
      <c r="C232" s="17"/>
      <c r="D232" s="17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</row>
    <row r="233" spans="1:17" ht="19.5" customHeight="1" x14ac:dyDescent="0.25">
      <c r="A233" s="9"/>
      <c r="B233" s="9"/>
      <c r="C233" s="17"/>
      <c r="D233" s="17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</row>
    <row r="234" spans="1:17" ht="19.5" customHeight="1" x14ac:dyDescent="0.25">
      <c r="A234" s="9"/>
      <c r="B234" s="9"/>
      <c r="C234" s="17"/>
      <c r="D234" s="17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</row>
    <row r="235" spans="1:17" ht="19.5" customHeight="1" x14ac:dyDescent="0.25">
      <c r="A235" s="9"/>
      <c r="B235" s="9"/>
      <c r="C235" s="17"/>
      <c r="D235" s="17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</row>
    <row r="236" spans="1:17" ht="19.5" customHeight="1" x14ac:dyDescent="0.25">
      <c r="A236" s="9"/>
      <c r="B236" s="9"/>
      <c r="C236" s="17"/>
      <c r="D236" s="17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</row>
    <row r="237" spans="1:17" ht="19.5" customHeight="1" x14ac:dyDescent="0.25">
      <c r="A237" s="9"/>
      <c r="B237" s="9"/>
      <c r="C237" s="17"/>
      <c r="D237" s="17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</row>
    <row r="238" spans="1:17" ht="19.5" customHeight="1" x14ac:dyDescent="0.25">
      <c r="A238" s="9"/>
      <c r="B238" s="9"/>
      <c r="C238" s="17"/>
      <c r="D238" s="17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</row>
    <row r="239" spans="1:17" ht="19.5" customHeight="1" x14ac:dyDescent="0.25">
      <c r="A239" s="9"/>
      <c r="B239" s="9"/>
      <c r="C239" s="17"/>
      <c r="D239" s="17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</row>
    <row r="240" spans="1:17" ht="19.5" customHeight="1" x14ac:dyDescent="0.25">
      <c r="A240" s="9"/>
      <c r="B240" s="9"/>
      <c r="C240" s="17"/>
      <c r="D240" s="1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</row>
    <row r="241" spans="1:17" ht="19.5" customHeight="1" x14ac:dyDescent="0.25">
      <c r="A241" s="9"/>
      <c r="B241" s="9"/>
      <c r="C241" s="17"/>
      <c r="D241" s="17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</row>
    <row r="242" spans="1:17" ht="19.5" customHeight="1" x14ac:dyDescent="0.25">
      <c r="A242" s="9"/>
      <c r="B242" s="9"/>
      <c r="C242" s="17"/>
      <c r="D242" s="17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</row>
    <row r="243" spans="1:17" ht="19.5" customHeight="1" x14ac:dyDescent="0.25">
      <c r="A243" s="9"/>
      <c r="B243" s="9"/>
      <c r="C243" s="17"/>
      <c r="D243" s="17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</row>
    <row r="244" spans="1:17" ht="19.5" customHeight="1" x14ac:dyDescent="0.25">
      <c r="A244" s="9"/>
      <c r="B244" s="9"/>
      <c r="C244" s="17"/>
      <c r="D244" s="17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</row>
    <row r="245" spans="1:17" ht="19.5" customHeight="1" x14ac:dyDescent="0.25">
      <c r="A245" s="9"/>
      <c r="B245" s="9"/>
      <c r="C245" s="17"/>
      <c r="D245" s="17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</row>
    <row r="246" spans="1:17" ht="19.5" customHeight="1" x14ac:dyDescent="0.25">
      <c r="A246" s="9"/>
      <c r="B246" s="9"/>
      <c r="C246" s="17"/>
      <c r="D246" s="17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</row>
    <row r="247" spans="1:17" ht="19.5" customHeight="1" x14ac:dyDescent="0.25">
      <c r="A247" s="9"/>
      <c r="B247" s="9"/>
      <c r="C247" s="17"/>
      <c r="D247" s="17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</row>
    <row r="248" spans="1:17" ht="19.5" customHeight="1" x14ac:dyDescent="0.25">
      <c r="A248" s="9"/>
      <c r="B248" s="9"/>
      <c r="C248" s="17"/>
      <c r="D248" s="17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</row>
    <row r="249" spans="1:17" ht="19.5" customHeight="1" x14ac:dyDescent="0.25">
      <c r="A249" s="9"/>
      <c r="B249" s="9"/>
      <c r="C249" s="17"/>
      <c r="D249" s="17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</row>
    <row r="250" spans="1:17" ht="19.5" customHeight="1" x14ac:dyDescent="0.25">
      <c r="A250" s="9"/>
      <c r="B250" s="9"/>
      <c r="C250" s="17"/>
      <c r="D250" s="17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</row>
    <row r="251" spans="1:17" ht="19.5" customHeight="1" x14ac:dyDescent="0.25">
      <c r="A251" s="9"/>
      <c r="B251" s="9"/>
      <c r="C251" s="17"/>
      <c r="D251" s="17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</row>
    <row r="252" spans="1:17" ht="19.5" customHeight="1" x14ac:dyDescent="0.25">
      <c r="A252" s="9"/>
      <c r="B252" s="9"/>
      <c r="C252" s="17"/>
      <c r="D252" s="17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</row>
    <row r="253" spans="1:17" ht="19.5" customHeight="1" x14ac:dyDescent="0.25">
      <c r="A253" s="9"/>
      <c r="B253" s="9"/>
      <c r="C253" s="17"/>
      <c r="D253" s="17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</row>
    <row r="254" spans="1:17" ht="19.5" customHeight="1" x14ac:dyDescent="0.25">
      <c r="A254" s="9"/>
      <c r="B254" s="9"/>
      <c r="C254" s="17"/>
      <c r="D254" s="17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</row>
    <row r="255" spans="1:17" ht="19.5" customHeight="1" x14ac:dyDescent="0.25">
      <c r="A255" s="9"/>
      <c r="B255" s="9"/>
      <c r="C255" s="17"/>
      <c r="D255" s="17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</row>
    <row r="256" spans="1:17" ht="19.5" customHeight="1" x14ac:dyDescent="0.25">
      <c r="A256" s="9"/>
      <c r="B256" s="9"/>
      <c r="C256" s="17"/>
      <c r="D256" s="17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</row>
    <row r="257" spans="1:17" ht="19.5" customHeight="1" x14ac:dyDescent="0.25">
      <c r="A257" s="9"/>
      <c r="B257" s="9"/>
      <c r="C257" s="17"/>
      <c r="D257" s="17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</row>
    <row r="258" spans="1:17" ht="19.5" customHeight="1" x14ac:dyDescent="0.25">
      <c r="A258" s="9"/>
      <c r="B258" s="9"/>
      <c r="C258" s="17"/>
      <c r="D258" s="17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</row>
    <row r="259" spans="1:17" ht="19.5" customHeight="1" x14ac:dyDescent="0.25">
      <c r="A259" s="9"/>
      <c r="B259" s="9"/>
      <c r="C259" s="17"/>
      <c r="D259" s="17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</row>
    <row r="260" spans="1:17" ht="19.5" customHeight="1" x14ac:dyDescent="0.25">
      <c r="A260" s="9"/>
      <c r="B260" s="9"/>
      <c r="C260" s="17"/>
      <c r="D260" s="17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</row>
    <row r="261" spans="1:17" ht="19.5" customHeight="1" x14ac:dyDescent="0.25">
      <c r="A261" s="9"/>
      <c r="B261" s="9"/>
      <c r="C261" s="17"/>
      <c r="D261" s="17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</row>
    <row r="262" spans="1:17" ht="19.5" customHeight="1" x14ac:dyDescent="0.25">
      <c r="A262" s="9"/>
      <c r="B262" s="9"/>
      <c r="C262" s="17"/>
      <c r="D262" s="17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</row>
    <row r="263" spans="1:17" ht="19.5" customHeight="1" x14ac:dyDescent="0.25">
      <c r="A263" s="9"/>
      <c r="B263" s="9"/>
      <c r="C263" s="17"/>
      <c r="D263" s="17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</row>
    <row r="264" spans="1:17" ht="19.5" customHeight="1" x14ac:dyDescent="0.25">
      <c r="A264" s="9"/>
      <c r="B264" s="9"/>
      <c r="C264" s="17"/>
      <c r="D264" s="17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</row>
    <row r="265" spans="1:17" ht="19.5" customHeight="1" x14ac:dyDescent="0.25">
      <c r="A265" s="9"/>
      <c r="B265" s="9"/>
      <c r="C265" s="17"/>
      <c r="D265" s="17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</row>
    <row r="266" spans="1:17" ht="19.5" customHeight="1" x14ac:dyDescent="0.25">
      <c r="A266" s="9"/>
      <c r="B266" s="9"/>
      <c r="C266" s="17"/>
      <c r="D266" s="17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</row>
    <row r="267" spans="1:17" ht="19.5" customHeight="1" x14ac:dyDescent="0.25">
      <c r="A267" s="9"/>
      <c r="B267" s="9"/>
      <c r="C267" s="17"/>
      <c r="D267" s="17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</row>
    <row r="268" spans="1:17" ht="19.5" customHeight="1" x14ac:dyDescent="0.25">
      <c r="A268" s="9"/>
      <c r="B268" s="9"/>
      <c r="C268" s="17"/>
      <c r="D268" s="17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</row>
    <row r="269" spans="1:17" ht="19.5" customHeight="1" x14ac:dyDescent="0.25">
      <c r="A269" s="9"/>
      <c r="B269" s="9"/>
      <c r="C269" s="17"/>
      <c r="D269" s="17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</row>
    <row r="270" spans="1:17" ht="19.5" customHeight="1" x14ac:dyDescent="0.25">
      <c r="A270" s="9"/>
      <c r="B270" s="9"/>
      <c r="C270" s="17"/>
      <c r="D270" s="17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</row>
    <row r="271" spans="1:17" ht="19.5" customHeight="1" x14ac:dyDescent="0.25">
      <c r="A271" s="9"/>
      <c r="B271" s="9"/>
      <c r="C271" s="17"/>
      <c r="D271" s="17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</row>
    <row r="272" spans="1:17" ht="19.5" customHeight="1" x14ac:dyDescent="0.25">
      <c r="A272" s="9"/>
      <c r="B272" s="9"/>
      <c r="C272" s="17"/>
      <c r="D272" s="17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</row>
    <row r="273" spans="1:17" ht="19.5" customHeight="1" x14ac:dyDescent="0.25">
      <c r="A273" s="9"/>
      <c r="B273" s="9"/>
      <c r="C273" s="17"/>
      <c r="D273" s="17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</row>
    <row r="274" spans="1:17" ht="19.5" customHeight="1" x14ac:dyDescent="0.25">
      <c r="A274" s="9"/>
      <c r="B274" s="9"/>
      <c r="C274" s="17"/>
      <c r="D274" s="17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</row>
    <row r="275" spans="1:17" ht="19.5" customHeight="1" x14ac:dyDescent="0.25">
      <c r="A275" s="9"/>
      <c r="B275" s="9"/>
      <c r="C275" s="17"/>
      <c r="D275" s="17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</row>
    <row r="276" spans="1:17" ht="19.5" customHeight="1" x14ac:dyDescent="0.25">
      <c r="A276" s="9"/>
      <c r="B276" s="9"/>
      <c r="C276" s="17"/>
      <c r="D276" s="17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</row>
    <row r="277" spans="1:17" ht="19.5" customHeight="1" x14ac:dyDescent="0.25">
      <c r="A277" s="9"/>
      <c r="B277" s="9"/>
      <c r="C277" s="17"/>
      <c r="D277" s="17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</row>
    <row r="278" spans="1:17" ht="19.5" customHeight="1" x14ac:dyDescent="0.25">
      <c r="A278" s="9"/>
      <c r="B278" s="9"/>
      <c r="C278" s="17"/>
      <c r="D278" s="17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</row>
    <row r="279" spans="1:17" ht="19.5" customHeight="1" x14ac:dyDescent="0.25">
      <c r="A279" s="9"/>
      <c r="B279" s="9"/>
      <c r="C279" s="17"/>
      <c r="D279" s="17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</row>
    <row r="280" spans="1:17" ht="19.5" customHeight="1" x14ac:dyDescent="0.25">
      <c r="A280" s="9"/>
      <c r="B280" s="9"/>
      <c r="C280" s="17"/>
      <c r="D280" s="17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</row>
    <row r="281" spans="1:17" ht="19.5" customHeight="1" x14ac:dyDescent="0.25">
      <c r="A281" s="9"/>
      <c r="B281" s="9"/>
      <c r="C281" s="17"/>
      <c r="D281" s="17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</row>
    <row r="282" spans="1:17" ht="19.5" customHeight="1" x14ac:dyDescent="0.25">
      <c r="A282" s="9"/>
      <c r="B282" s="9"/>
      <c r="C282" s="17"/>
      <c r="D282" s="17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</row>
    <row r="283" spans="1:17" ht="19.5" customHeight="1" x14ac:dyDescent="0.25">
      <c r="A283" s="9"/>
      <c r="B283" s="9"/>
      <c r="C283" s="17"/>
      <c r="D283" s="17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</row>
    <row r="284" spans="1:17" ht="19.5" customHeight="1" x14ac:dyDescent="0.25">
      <c r="A284" s="9"/>
      <c r="B284" s="9"/>
      <c r="C284" s="17"/>
      <c r="D284" s="17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</row>
    <row r="285" spans="1:17" ht="19.5" customHeight="1" x14ac:dyDescent="0.25">
      <c r="A285" s="9"/>
      <c r="B285" s="9"/>
      <c r="C285" s="17"/>
      <c r="D285" s="17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</row>
    <row r="286" spans="1:17" ht="19.5" customHeight="1" x14ac:dyDescent="0.25">
      <c r="A286" s="9"/>
      <c r="B286" s="9"/>
      <c r="C286" s="17"/>
      <c r="D286" s="17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</row>
    <row r="287" spans="1:17" ht="19.5" customHeight="1" x14ac:dyDescent="0.25">
      <c r="A287" s="9"/>
      <c r="B287" s="9"/>
      <c r="C287" s="17"/>
      <c r="D287" s="17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</row>
    <row r="288" spans="1:17" ht="19.5" customHeight="1" x14ac:dyDescent="0.25">
      <c r="A288" s="9"/>
      <c r="B288" s="9"/>
      <c r="C288" s="17"/>
      <c r="D288" s="1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</row>
    <row r="289" spans="1:17" ht="19.5" customHeight="1" x14ac:dyDescent="0.25">
      <c r="A289" s="9"/>
      <c r="B289" s="9"/>
      <c r="C289" s="17"/>
      <c r="D289" s="17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</row>
    <row r="290" spans="1:17" ht="19.5" customHeight="1" x14ac:dyDescent="0.25">
      <c r="A290" s="9"/>
      <c r="B290" s="9"/>
      <c r="C290" s="17"/>
      <c r="D290" s="17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</row>
    <row r="291" spans="1:17" ht="19.5" customHeight="1" x14ac:dyDescent="0.25">
      <c r="A291" s="9"/>
      <c r="B291" s="9"/>
      <c r="C291" s="17"/>
      <c r="D291" s="17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</row>
    <row r="292" spans="1:17" ht="19.5" customHeight="1" x14ac:dyDescent="0.25">
      <c r="A292" s="9"/>
      <c r="B292" s="9"/>
      <c r="C292" s="17"/>
      <c r="D292" s="17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</row>
    <row r="293" spans="1:17" ht="19.5" customHeight="1" x14ac:dyDescent="0.25">
      <c r="A293" s="9"/>
      <c r="B293" s="9"/>
      <c r="C293" s="17"/>
      <c r="D293" s="17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</row>
    <row r="294" spans="1:17" ht="19.5" customHeight="1" x14ac:dyDescent="0.25">
      <c r="A294" s="9"/>
      <c r="B294" s="9"/>
      <c r="C294" s="17"/>
      <c r="D294" s="17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</row>
    <row r="295" spans="1:17" ht="19.5" customHeight="1" x14ac:dyDescent="0.25">
      <c r="A295" s="9"/>
      <c r="B295" s="9"/>
      <c r="C295" s="17"/>
      <c r="D295" s="17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</row>
    <row r="296" spans="1:17" ht="19.5" customHeight="1" x14ac:dyDescent="0.25">
      <c r="A296" s="9"/>
      <c r="B296" s="9"/>
      <c r="C296" s="17"/>
      <c r="D296" s="17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</row>
    <row r="297" spans="1:17" ht="19.5" customHeight="1" x14ac:dyDescent="0.25">
      <c r="A297" s="9"/>
      <c r="B297" s="9"/>
      <c r="C297" s="17"/>
      <c r="D297" s="17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</row>
    <row r="298" spans="1:17" ht="19.5" customHeight="1" x14ac:dyDescent="0.25">
      <c r="A298" s="9"/>
      <c r="B298" s="9"/>
      <c r="C298" s="17"/>
      <c r="D298" s="17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</row>
    <row r="299" spans="1:17" ht="19.5" customHeight="1" x14ac:dyDescent="0.25">
      <c r="A299" s="9"/>
      <c r="B299" s="9"/>
      <c r="C299" s="17"/>
      <c r="D299" s="17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</row>
    <row r="300" spans="1:17" ht="19.5" customHeight="1" x14ac:dyDescent="0.25">
      <c r="A300" s="9"/>
      <c r="B300" s="9"/>
      <c r="C300" s="17"/>
      <c r="D300" s="17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</row>
    <row r="301" spans="1:17" ht="19.5" customHeight="1" x14ac:dyDescent="0.25">
      <c r="A301" s="9"/>
      <c r="B301" s="9"/>
      <c r="C301" s="17"/>
      <c r="D301" s="17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</row>
    <row r="302" spans="1:17" ht="19.5" customHeight="1" x14ac:dyDescent="0.25">
      <c r="A302" s="9"/>
      <c r="B302" s="9"/>
      <c r="C302" s="17"/>
      <c r="D302" s="17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</row>
    <row r="303" spans="1:17" ht="19.5" customHeight="1" x14ac:dyDescent="0.25">
      <c r="A303" s="9"/>
      <c r="B303" s="9"/>
      <c r="C303" s="17"/>
      <c r="D303" s="17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</row>
    <row r="304" spans="1:17" ht="19.5" customHeight="1" x14ac:dyDescent="0.25">
      <c r="A304" s="9"/>
      <c r="B304" s="9"/>
      <c r="C304" s="17"/>
      <c r="D304" s="17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</row>
    <row r="305" spans="1:17" ht="19.5" customHeight="1" x14ac:dyDescent="0.25">
      <c r="A305" s="9"/>
      <c r="B305" s="9"/>
      <c r="C305" s="17"/>
      <c r="D305" s="17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</row>
    <row r="306" spans="1:17" ht="19.5" customHeight="1" x14ac:dyDescent="0.25">
      <c r="A306" s="9"/>
      <c r="B306" s="9"/>
      <c r="C306" s="17"/>
      <c r="D306" s="17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</row>
    <row r="307" spans="1:17" ht="19.5" customHeight="1" x14ac:dyDescent="0.25">
      <c r="A307" s="9"/>
      <c r="B307" s="9"/>
      <c r="C307" s="17"/>
      <c r="D307" s="17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</row>
    <row r="308" spans="1:17" ht="19.5" customHeight="1" x14ac:dyDescent="0.25">
      <c r="A308" s="9"/>
      <c r="B308" s="9"/>
      <c r="C308" s="17"/>
      <c r="D308" s="17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</row>
    <row r="309" spans="1:17" ht="19.5" customHeight="1" x14ac:dyDescent="0.25">
      <c r="A309" s="9"/>
      <c r="B309" s="9"/>
      <c r="C309" s="17"/>
      <c r="D309" s="17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</row>
    <row r="310" spans="1:17" ht="19.5" customHeight="1" x14ac:dyDescent="0.25">
      <c r="A310" s="9"/>
      <c r="B310" s="9"/>
      <c r="C310" s="17"/>
      <c r="D310" s="17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</row>
    <row r="311" spans="1:17" ht="19.5" customHeight="1" x14ac:dyDescent="0.25">
      <c r="A311" s="9"/>
      <c r="B311" s="9"/>
      <c r="C311" s="17"/>
      <c r="D311" s="17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</row>
    <row r="312" spans="1:17" ht="19.5" customHeight="1" x14ac:dyDescent="0.25">
      <c r="A312" s="9"/>
      <c r="B312" s="9"/>
      <c r="C312" s="17"/>
      <c r="D312" s="17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</row>
    <row r="313" spans="1:17" ht="19.5" customHeight="1" x14ac:dyDescent="0.25">
      <c r="A313" s="9"/>
      <c r="B313" s="9"/>
      <c r="C313" s="17"/>
      <c r="D313" s="17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</row>
    <row r="314" spans="1:17" ht="19.5" customHeight="1" x14ac:dyDescent="0.25">
      <c r="A314" s="9"/>
      <c r="B314" s="9"/>
      <c r="C314" s="17"/>
      <c r="D314" s="17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</row>
    <row r="315" spans="1:17" ht="19.5" customHeight="1" x14ac:dyDescent="0.25">
      <c r="A315" s="9"/>
      <c r="B315" s="9"/>
      <c r="C315" s="17"/>
      <c r="D315" s="17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</row>
    <row r="316" spans="1:17" ht="19.5" customHeight="1" x14ac:dyDescent="0.25">
      <c r="A316" s="9"/>
      <c r="B316" s="9"/>
      <c r="C316" s="17"/>
      <c r="D316" s="17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</row>
    <row r="317" spans="1:17" ht="19.5" customHeight="1" x14ac:dyDescent="0.25">
      <c r="A317" s="9"/>
      <c r="B317" s="9"/>
      <c r="C317" s="17"/>
      <c r="D317" s="17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</row>
    <row r="318" spans="1:17" ht="19.5" customHeight="1" x14ac:dyDescent="0.25">
      <c r="A318" s="9"/>
      <c r="B318" s="9"/>
      <c r="C318" s="17"/>
      <c r="D318" s="17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</row>
    <row r="319" spans="1:17" ht="19.5" customHeight="1" x14ac:dyDescent="0.25">
      <c r="A319" s="9"/>
      <c r="B319" s="9"/>
      <c r="C319" s="17"/>
      <c r="D319" s="17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</row>
    <row r="320" spans="1:17" ht="19.5" customHeight="1" x14ac:dyDescent="0.25">
      <c r="A320" s="9"/>
      <c r="B320" s="9"/>
      <c r="C320" s="17"/>
      <c r="D320" s="17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</row>
    <row r="321" spans="1:17" ht="19.5" customHeight="1" x14ac:dyDescent="0.25">
      <c r="A321" s="9"/>
      <c r="B321" s="9"/>
      <c r="C321" s="17"/>
      <c r="D321" s="17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</row>
    <row r="322" spans="1:17" ht="19.5" customHeight="1" x14ac:dyDescent="0.25">
      <c r="A322" s="9"/>
      <c r="B322" s="9"/>
      <c r="C322" s="17"/>
      <c r="D322" s="17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</row>
    <row r="323" spans="1:17" ht="19.5" customHeight="1" x14ac:dyDescent="0.25">
      <c r="A323" s="9"/>
      <c r="B323" s="9"/>
      <c r="C323" s="17"/>
      <c r="D323" s="17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</row>
    <row r="324" spans="1:17" ht="19.5" customHeight="1" x14ac:dyDescent="0.25">
      <c r="A324" s="9"/>
      <c r="B324" s="9"/>
      <c r="C324" s="17"/>
      <c r="D324" s="17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</row>
    <row r="325" spans="1:17" ht="19.5" customHeight="1" x14ac:dyDescent="0.25">
      <c r="A325" s="9"/>
      <c r="B325" s="9"/>
      <c r="C325" s="17"/>
      <c r="D325" s="17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</row>
    <row r="326" spans="1:17" ht="19.5" customHeight="1" x14ac:dyDescent="0.25">
      <c r="A326" s="9"/>
      <c r="B326" s="9"/>
      <c r="C326" s="17"/>
      <c r="D326" s="17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</row>
    <row r="327" spans="1:17" ht="19.5" customHeight="1" x14ac:dyDescent="0.25">
      <c r="A327" s="9"/>
      <c r="B327" s="9"/>
      <c r="C327" s="17"/>
      <c r="D327" s="17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</row>
    <row r="328" spans="1:17" ht="19.5" customHeight="1" x14ac:dyDescent="0.25">
      <c r="A328" s="9"/>
      <c r="B328" s="9"/>
      <c r="C328" s="17"/>
      <c r="D328" s="17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</row>
    <row r="329" spans="1:17" ht="19.5" customHeight="1" x14ac:dyDescent="0.25">
      <c r="A329" s="9"/>
      <c r="B329" s="9"/>
      <c r="C329" s="17"/>
      <c r="D329" s="17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</row>
    <row r="330" spans="1:17" ht="19.5" customHeight="1" x14ac:dyDescent="0.25">
      <c r="A330" s="9"/>
      <c r="B330" s="9"/>
      <c r="C330" s="17"/>
      <c r="D330" s="17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</row>
    <row r="331" spans="1:17" ht="19.5" customHeight="1" x14ac:dyDescent="0.25">
      <c r="A331" s="9"/>
      <c r="B331" s="9"/>
      <c r="C331" s="17"/>
      <c r="D331" s="17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</row>
    <row r="332" spans="1:17" ht="19.5" customHeight="1" x14ac:dyDescent="0.25">
      <c r="A332" s="9"/>
      <c r="B332" s="9"/>
      <c r="C332" s="17"/>
      <c r="D332" s="17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</row>
    <row r="333" spans="1:17" ht="19.5" customHeight="1" x14ac:dyDescent="0.25">
      <c r="A333" s="9"/>
      <c r="B333" s="9"/>
      <c r="C333" s="17"/>
      <c r="D333" s="17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</row>
    <row r="334" spans="1:17" ht="19.5" customHeight="1" x14ac:dyDescent="0.25">
      <c r="A334" s="9"/>
      <c r="B334" s="9"/>
      <c r="C334" s="17"/>
      <c r="D334" s="17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</row>
    <row r="335" spans="1:17" ht="19.5" customHeight="1" x14ac:dyDescent="0.25">
      <c r="A335" s="9"/>
      <c r="B335" s="9"/>
      <c r="C335" s="17"/>
      <c r="D335" s="17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</row>
    <row r="336" spans="1:17" ht="19.5" customHeight="1" x14ac:dyDescent="0.25">
      <c r="A336" s="9"/>
      <c r="B336" s="9"/>
      <c r="C336" s="17"/>
      <c r="D336" s="17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</row>
    <row r="337" spans="1:17" ht="19.5" customHeight="1" x14ac:dyDescent="0.25">
      <c r="A337" s="9"/>
      <c r="B337" s="9"/>
      <c r="C337" s="17"/>
      <c r="D337" s="1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</row>
    <row r="338" spans="1:17" ht="19.5" customHeight="1" x14ac:dyDescent="0.25">
      <c r="A338" s="9"/>
      <c r="B338" s="9"/>
      <c r="C338" s="17"/>
      <c r="D338" s="17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</row>
    <row r="339" spans="1:17" ht="19.5" customHeight="1" x14ac:dyDescent="0.25">
      <c r="A339" s="9"/>
      <c r="B339" s="9"/>
      <c r="C339" s="17"/>
      <c r="D339" s="1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</row>
    <row r="340" spans="1:17" ht="19.5" customHeight="1" x14ac:dyDescent="0.25">
      <c r="A340" s="9"/>
      <c r="B340" s="9"/>
      <c r="C340" s="17"/>
      <c r="D340" s="17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</row>
    <row r="341" spans="1:17" ht="19.5" customHeight="1" x14ac:dyDescent="0.25">
      <c r="A341" s="9"/>
      <c r="B341" s="9"/>
      <c r="C341" s="17"/>
      <c r="D341" s="17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</row>
    <row r="342" spans="1:17" ht="19.5" customHeight="1" x14ac:dyDescent="0.25">
      <c r="A342" s="9"/>
      <c r="B342" s="9"/>
      <c r="C342" s="17"/>
      <c r="D342" s="17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</row>
    <row r="343" spans="1:17" ht="19.5" customHeight="1" x14ac:dyDescent="0.25">
      <c r="A343" s="9"/>
      <c r="B343" s="9"/>
      <c r="C343" s="17"/>
      <c r="D343" s="17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</row>
    <row r="344" spans="1:17" ht="19.5" customHeight="1" x14ac:dyDescent="0.25">
      <c r="A344" s="9"/>
      <c r="B344" s="9"/>
      <c r="C344" s="17"/>
      <c r="D344" s="17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</row>
    <row r="345" spans="1:17" ht="19.5" customHeight="1" x14ac:dyDescent="0.25">
      <c r="A345" s="9"/>
      <c r="B345" s="9"/>
      <c r="C345" s="17"/>
      <c r="D345" s="17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</row>
    <row r="346" spans="1:17" ht="19.5" customHeight="1" x14ac:dyDescent="0.25">
      <c r="A346" s="9"/>
      <c r="B346" s="9"/>
      <c r="C346" s="17"/>
      <c r="D346" s="17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</row>
    <row r="347" spans="1:17" ht="19.5" customHeight="1" x14ac:dyDescent="0.25">
      <c r="A347" s="9"/>
      <c r="B347" s="9"/>
      <c r="C347" s="17"/>
      <c r="D347" s="17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</row>
    <row r="348" spans="1:17" ht="19.5" customHeight="1" x14ac:dyDescent="0.25">
      <c r="A348" s="9"/>
      <c r="B348" s="9"/>
      <c r="C348" s="17"/>
      <c r="D348" s="17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</row>
    <row r="349" spans="1:17" ht="19.5" customHeight="1" x14ac:dyDescent="0.25">
      <c r="A349" s="9"/>
      <c r="B349" s="9"/>
      <c r="C349" s="17"/>
      <c r="D349" s="17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</row>
    <row r="350" spans="1:17" ht="19.5" customHeight="1" x14ac:dyDescent="0.25">
      <c r="A350" s="9"/>
      <c r="B350" s="9"/>
      <c r="C350" s="17"/>
      <c r="D350" s="17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</row>
    <row r="351" spans="1:17" ht="19.5" customHeight="1" x14ac:dyDescent="0.25">
      <c r="A351" s="9"/>
      <c r="B351" s="9"/>
      <c r="C351" s="17"/>
      <c r="D351" s="17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</row>
    <row r="352" spans="1:17" ht="19.5" customHeight="1" x14ac:dyDescent="0.25">
      <c r="A352" s="9"/>
      <c r="B352" s="9"/>
      <c r="C352" s="17"/>
      <c r="D352" s="17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</row>
    <row r="353" spans="1:17" ht="19.5" customHeight="1" x14ac:dyDescent="0.25">
      <c r="A353" s="9"/>
      <c r="B353" s="9"/>
      <c r="C353" s="17"/>
      <c r="D353" s="17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</row>
    <row r="354" spans="1:17" ht="19.5" customHeight="1" x14ac:dyDescent="0.25">
      <c r="A354" s="9"/>
      <c r="B354" s="9"/>
      <c r="C354" s="17"/>
      <c r="D354" s="17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</row>
    <row r="355" spans="1:17" ht="19.5" customHeight="1" x14ac:dyDescent="0.25">
      <c r="A355" s="9"/>
      <c r="B355" s="9"/>
      <c r="C355" s="17"/>
      <c r="D355" s="17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</row>
    <row r="356" spans="1:17" ht="19.5" customHeight="1" x14ac:dyDescent="0.25">
      <c r="A356" s="9"/>
      <c r="B356" s="9"/>
      <c r="C356" s="17"/>
      <c r="D356" s="17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</row>
    <row r="357" spans="1:17" ht="19.5" customHeight="1" x14ac:dyDescent="0.25">
      <c r="A357" s="9"/>
      <c r="B357" s="9"/>
      <c r="C357" s="17"/>
      <c r="D357" s="17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</row>
    <row r="358" spans="1:17" ht="19.5" customHeight="1" x14ac:dyDescent="0.25">
      <c r="A358" s="9"/>
      <c r="B358" s="9"/>
      <c r="C358" s="17"/>
      <c r="D358" s="17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</row>
    <row r="359" spans="1:17" ht="19.5" customHeight="1" x14ac:dyDescent="0.25">
      <c r="A359" s="9"/>
      <c r="B359" s="9"/>
      <c r="C359" s="17"/>
      <c r="D359" s="17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</row>
    <row r="360" spans="1:17" ht="19.5" customHeight="1" x14ac:dyDescent="0.25">
      <c r="A360" s="9"/>
      <c r="B360" s="9"/>
      <c r="C360" s="17"/>
      <c r="D360" s="17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</row>
    <row r="361" spans="1:17" ht="19.5" customHeight="1" x14ac:dyDescent="0.25">
      <c r="A361" s="9"/>
      <c r="B361" s="9"/>
      <c r="C361" s="17"/>
      <c r="D361" s="17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</row>
    <row r="362" spans="1:17" ht="19.5" customHeight="1" x14ac:dyDescent="0.25">
      <c r="A362" s="9"/>
      <c r="B362" s="9"/>
      <c r="C362" s="17"/>
      <c r="D362" s="17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</row>
    <row r="363" spans="1:17" ht="19.5" customHeight="1" x14ac:dyDescent="0.25">
      <c r="A363" s="9"/>
      <c r="B363" s="9"/>
      <c r="C363" s="17"/>
      <c r="D363" s="17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</row>
    <row r="364" spans="1:17" ht="19.5" customHeight="1" x14ac:dyDescent="0.25">
      <c r="A364" s="9"/>
      <c r="B364" s="9"/>
      <c r="C364" s="17"/>
      <c r="D364" s="17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</row>
    <row r="365" spans="1:17" ht="19.5" customHeight="1" x14ac:dyDescent="0.25">
      <c r="A365" s="9"/>
      <c r="B365" s="9"/>
      <c r="C365" s="17"/>
      <c r="D365" s="17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</row>
    <row r="366" spans="1:17" ht="19.5" customHeight="1" x14ac:dyDescent="0.25">
      <c r="A366" s="9"/>
      <c r="B366" s="9"/>
      <c r="C366" s="17"/>
      <c r="D366" s="17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</row>
    <row r="367" spans="1:17" ht="19.5" customHeight="1" x14ac:dyDescent="0.25">
      <c r="A367" s="9"/>
      <c r="B367" s="9"/>
      <c r="C367" s="17"/>
      <c r="D367" s="17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</row>
    <row r="368" spans="1:17" ht="19.5" customHeight="1" x14ac:dyDescent="0.25">
      <c r="A368" s="9"/>
      <c r="B368" s="9"/>
      <c r="C368" s="17"/>
      <c r="D368" s="17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</row>
    <row r="369" spans="1:17" ht="19.5" customHeight="1" x14ac:dyDescent="0.25">
      <c r="A369" s="9"/>
      <c r="B369" s="9"/>
      <c r="C369" s="17"/>
      <c r="D369" s="17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</row>
    <row r="370" spans="1:17" ht="19.5" customHeight="1" x14ac:dyDescent="0.25">
      <c r="A370" s="9"/>
      <c r="B370" s="9"/>
      <c r="C370" s="17"/>
      <c r="D370" s="17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</row>
    <row r="371" spans="1:17" ht="19.5" customHeight="1" x14ac:dyDescent="0.25">
      <c r="A371" s="9"/>
      <c r="B371" s="9"/>
      <c r="C371" s="17"/>
      <c r="D371" s="17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</row>
    <row r="372" spans="1:17" ht="19.5" customHeight="1" x14ac:dyDescent="0.25">
      <c r="A372" s="9"/>
      <c r="B372" s="9"/>
      <c r="C372" s="17"/>
      <c r="D372" s="17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</row>
    <row r="373" spans="1:17" ht="19.5" customHeight="1" x14ac:dyDescent="0.25">
      <c r="A373" s="9"/>
      <c r="B373" s="9"/>
      <c r="C373" s="17"/>
      <c r="D373" s="17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</row>
    <row r="374" spans="1:17" ht="19.5" customHeight="1" x14ac:dyDescent="0.25">
      <c r="A374" s="9"/>
      <c r="B374" s="9"/>
      <c r="C374" s="17"/>
      <c r="D374" s="17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</row>
    <row r="375" spans="1:17" ht="19.5" customHeight="1" x14ac:dyDescent="0.25">
      <c r="A375" s="9"/>
      <c r="B375" s="9"/>
      <c r="C375" s="17"/>
      <c r="D375" s="17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</row>
    <row r="376" spans="1:17" ht="19.5" customHeight="1" x14ac:dyDescent="0.25">
      <c r="A376" s="9"/>
      <c r="B376" s="9"/>
      <c r="C376" s="17"/>
      <c r="D376" s="17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</row>
    <row r="377" spans="1:17" ht="19.5" customHeight="1" x14ac:dyDescent="0.25">
      <c r="A377" s="9"/>
      <c r="B377" s="9"/>
      <c r="C377" s="17"/>
      <c r="D377" s="17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</row>
    <row r="378" spans="1:17" ht="19.5" customHeight="1" x14ac:dyDescent="0.25">
      <c r="A378" s="9"/>
      <c r="B378" s="9"/>
      <c r="C378" s="17"/>
      <c r="D378" s="17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</row>
    <row r="379" spans="1:17" ht="19.5" customHeight="1" x14ac:dyDescent="0.25">
      <c r="A379" s="9"/>
      <c r="B379" s="9"/>
      <c r="C379" s="17"/>
      <c r="D379" s="17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</row>
    <row r="380" spans="1:17" ht="19.5" customHeight="1" x14ac:dyDescent="0.25">
      <c r="A380" s="9"/>
      <c r="B380" s="9"/>
      <c r="C380" s="17"/>
      <c r="D380" s="17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</row>
    <row r="381" spans="1:17" ht="19.5" customHeight="1" x14ac:dyDescent="0.25">
      <c r="A381" s="9"/>
      <c r="B381" s="9"/>
      <c r="C381" s="17"/>
      <c r="D381" s="17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</row>
    <row r="382" spans="1:17" ht="19.5" customHeight="1" x14ac:dyDescent="0.25">
      <c r="A382" s="9"/>
      <c r="B382" s="9"/>
      <c r="C382" s="17"/>
      <c r="D382" s="17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</row>
    <row r="383" spans="1:17" ht="19.5" customHeight="1" x14ac:dyDescent="0.25">
      <c r="A383" s="9"/>
      <c r="B383" s="9"/>
      <c r="C383" s="17"/>
      <c r="D383" s="17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</row>
    <row r="384" spans="1:17" ht="19.5" customHeight="1" x14ac:dyDescent="0.25">
      <c r="A384" s="9"/>
      <c r="B384" s="9"/>
      <c r="C384" s="17"/>
      <c r="D384" s="17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</row>
    <row r="385" spans="1:17" ht="19.5" customHeight="1" x14ac:dyDescent="0.25">
      <c r="A385" s="9"/>
      <c r="B385" s="9"/>
      <c r="C385" s="17"/>
      <c r="D385" s="17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</row>
    <row r="386" spans="1:17" ht="19.5" customHeight="1" x14ac:dyDescent="0.25">
      <c r="A386" s="9"/>
      <c r="B386" s="9"/>
      <c r="C386" s="17"/>
      <c r="D386" s="1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</row>
    <row r="387" spans="1:17" ht="19.5" customHeight="1" x14ac:dyDescent="0.25">
      <c r="A387" s="9"/>
      <c r="B387" s="9"/>
      <c r="C387" s="17"/>
      <c r="D387" s="17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</row>
    <row r="388" spans="1:17" ht="19.5" customHeight="1" x14ac:dyDescent="0.25">
      <c r="A388" s="9"/>
      <c r="B388" s="9"/>
      <c r="C388" s="17"/>
      <c r="D388" s="17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</row>
    <row r="389" spans="1:17" ht="19.5" customHeight="1" x14ac:dyDescent="0.25">
      <c r="A389" s="9"/>
      <c r="B389" s="9"/>
      <c r="C389" s="17"/>
      <c r="D389" s="17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</row>
    <row r="390" spans="1:17" ht="19.5" customHeight="1" x14ac:dyDescent="0.25">
      <c r="A390" s="9"/>
      <c r="B390" s="9"/>
      <c r="C390" s="17"/>
      <c r="D390" s="17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</row>
    <row r="391" spans="1:17" ht="19.5" customHeight="1" x14ac:dyDescent="0.25">
      <c r="A391" s="9"/>
      <c r="B391" s="9"/>
      <c r="C391" s="17"/>
      <c r="D391" s="17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</row>
    <row r="392" spans="1:17" ht="19.5" customHeight="1" x14ac:dyDescent="0.25">
      <c r="A392" s="9"/>
      <c r="B392" s="9"/>
      <c r="C392" s="17"/>
      <c r="D392" s="17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</row>
    <row r="393" spans="1:17" ht="19.5" customHeight="1" x14ac:dyDescent="0.25">
      <c r="A393" s="9"/>
      <c r="B393" s="9"/>
      <c r="C393" s="17"/>
      <c r="D393" s="17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</row>
    <row r="394" spans="1:17" ht="19.5" customHeight="1" x14ac:dyDescent="0.25">
      <c r="A394" s="9"/>
      <c r="B394" s="9"/>
      <c r="C394" s="17"/>
      <c r="D394" s="17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</row>
    <row r="395" spans="1:17" ht="19.5" customHeight="1" x14ac:dyDescent="0.25">
      <c r="A395" s="9"/>
      <c r="B395" s="9"/>
      <c r="C395" s="17"/>
      <c r="D395" s="17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</row>
    <row r="396" spans="1:17" ht="19.5" customHeight="1" x14ac:dyDescent="0.25">
      <c r="A396" s="9"/>
      <c r="B396" s="9"/>
      <c r="C396" s="17"/>
      <c r="D396" s="17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</row>
    <row r="397" spans="1:17" ht="19.5" customHeight="1" x14ac:dyDescent="0.25">
      <c r="A397" s="9"/>
      <c r="B397" s="9"/>
      <c r="C397" s="17"/>
      <c r="D397" s="17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</row>
    <row r="398" spans="1:17" ht="19.5" customHeight="1" x14ac:dyDescent="0.25">
      <c r="A398" s="9"/>
      <c r="B398" s="9"/>
      <c r="C398" s="17"/>
      <c r="D398" s="17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</row>
    <row r="399" spans="1:17" ht="19.5" customHeight="1" x14ac:dyDescent="0.25">
      <c r="A399" s="9"/>
      <c r="B399" s="9"/>
      <c r="C399" s="17"/>
      <c r="D399" s="17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</row>
    <row r="400" spans="1:17" ht="19.5" customHeight="1" x14ac:dyDescent="0.25">
      <c r="A400" s="9"/>
      <c r="B400" s="9"/>
      <c r="C400" s="17"/>
      <c r="D400" s="17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</row>
    <row r="401" spans="1:17" ht="19.5" customHeight="1" x14ac:dyDescent="0.25">
      <c r="A401" s="9"/>
      <c r="B401" s="9"/>
      <c r="C401" s="17"/>
      <c r="D401" s="17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</row>
    <row r="402" spans="1:17" ht="19.5" customHeight="1" x14ac:dyDescent="0.25">
      <c r="A402" s="9"/>
      <c r="B402" s="9"/>
      <c r="C402" s="17"/>
      <c r="D402" s="17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</row>
    <row r="403" spans="1:17" ht="19.5" customHeight="1" x14ac:dyDescent="0.25">
      <c r="A403" s="9"/>
      <c r="B403" s="9"/>
      <c r="C403" s="17"/>
      <c r="D403" s="17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</row>
    <row r="404" spans="1:17" ht="19.5" customHeight="1" x14ac:dyDescent="0.25">
      <c r="A404" s="9"/>
      <c r="B404" s="9"/>
      <c r="C404" s="17"/>
      <c r="D404" s="17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</row>
    <row r="405" spans="1:17" ht="19.5" customHeight="1" x14ac:dyDescent="0.25">
      <c r="A405" s="9"/>
      <c r="B405" s="9"/>
      <c r="C405" s="17"/>
      <c r="D405" s="17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</row>
    <row r="406" spans="1:17" ht="19.5" customHeight="1" x14ac:dyDescent="0.25">
      <c r="A406" s="9"/>
      <c r="B406" s="9"/>
      <c r="C406" s="17"/>
      <c r="D406" s="17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</row>
    <row r="407" spans="1:17" ht="19.5" customHeight="1" x14ac:dyDescent="0.25">
      <c r="A407" s="9"/>
      <c r="B407" s="9"/>
      <c r="C407" s="17"/>
      <c r="D407" s="17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</row>
    <row r="408" spans="1:17" ht="19.5" customHeight="1" x14ac:dyDescent="0.25">
      <c r="A408" s="9"/>
      <c r="B408" s="9"/>
      <c r="C408" s="17"/>
      <c r="D408" s="17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</row>
    <row r="409" spans="1:17" ht="19.5" customHeight="1" x14ac:dyDescent="0.25">
      <c r="A409" s="9"/>
      <c r="B409" s="9"/>
      <c r="C409" s="17"/>
      <c r="D409" s="17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</row>
    <row r="410" spans="1:17" ht="19.5" customHeight="1" x14ac:dyDescent="0.25">
      <c r="A410" s="9"/>
      <c r="B410" s="9"/>
      <c r="C410" s="17"/>
      <c r="D410" s="17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</row>
    <row r="411" spans="1:17" ht="19.5" customHeight="1" x14ac:dyDescent="0.25">
      <c r="A411" s="9"/>
      <c r="B411" s="9"/>
      <c r="C411" s="17"/>
      <c r="D411" s="17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</row>
    <row r="412" spans="1:17" ht="19.5" customHeight="1" x14ac:dyDescent="0.25">
      <c r="A412" s="9"/>
      <c r="B412" s="9"/>
      <c r="C412" s="17"/>
      <c r="D412" s="17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</row>
    <row r="413" spans="1:17" ht="19.5" customHeight="1" x14ac:dyDescent="0.25">
      <c r="A413" s="9"/>
      <c r="B413" s="9"/>
      <c r="C413" s="17"/>
      <c r="D413" s="17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</row>
    <row r="414" spans="1:17" ht="19.5" customHeight="1" x14ac:dyDescent="0.25">
      <c r="A414" s="9"/>
      <c r="B414" s="9"/>
      <c r="C414" s="17"/>
      <c r="D414" s="17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</row>
    <row r="415" spans="1:17" ht="19.5" customHeight="1" x14ac:dyDescent="0.25">
      <c r="A415" s="9"/>
      <c r="B415" s="9"/>
      <c r="C415" s="17"/>
      <c r="D415" s="17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</row>
    <row r="416" spans="1:17" ht="19.5" customHeight="1" x14ac:dyDescent="0.25">
      <c r="A416" s="9"/>
      <c r="B416" s="9"/>
      <c r="C416" s="17"/>
      <c r="D416" s="17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</row>
    <row r="417" spans="1:17" ht="19.5" customHeight="1" x14ac:dyDescent="0.25">
      <c r="A417" s="9"/>
      <c r="B417" s="9"/>
      <c r="C417" s="17"/>
      <c r="D417" s="17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</row>
    <row r="418" spans="1:17" ht="19.5" customHeight="1" x14ac:dyDescent="0.25">
      <c r="A418" s="9"/>
      <c r="B418" s="9"/>
      <c r="C418" s="17"/>
      <c r="D418" s="17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</row>
    <row r="419" spans="1:17" ht="19.5" customHeight="1" x14ac:dyDescent="0.25">
      <c r="A419" s="9"/>
      <c r="B419" s="9"/>
      <c r="C419" s="17"/>
      <c r="D419" s="17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</row>
    <row r="420" spans="1:17" ht="19.5" customHeight="1" x14ac:dyDescent="0.25">
      <c r="A420" s="9"/>
      <c r="B420" s="9"/>
      <c r="C420" s="17"/>
      <c r="D420" s="17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</row>
    <row r="421" spans="1:17" ht="19.5" customHeight="1" x14ac:dyDescent="0.25">
      <c r="A421" s="9"/>
      <c r="B421" s="9"/>
      <c r="C421" s="17"/>
      <c r="D421" s="17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</row>
    <row r="422" spans="1:17" ht="19.5" customHeight="1" x14ac:dyDescent="0.25">
      <c r="A422" s="9"/>
      <c r="B422" s="9"/>
      <c r="C422" s="17"/>
      <c r="D422" s="17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</row>
    <row r="423" spans="1:17" ht="19.5" customHeight="1" x14ac:dyDescent="0.25">
      <c r="A423" s="9"/>
      <c r="B423" s="9"/>
      <c r="C423" s="17"/>
      <c r="D423" s="17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</row>
    <row r="424" spans="1:17" ht="19.5" customHeight="1" x14ac:dyDescent="0.25">
      <c r="A424" s="9"/>
      <c r="B424" s="9"/>
      <c r="C424" s="17"/>
      <c r="D424" s="17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</row>
    <row r="425" spans="1:17" ht="19.5" customHeight="1" x14ac:dyDescent="0.25">
      <c r="A425" s="9"/>
      <c r="B425" s="9"/>
      <c r="C425" s="17"/>
      <c r="D425" s="17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</row>
    <row r="426" spans="1:17" ht="19.5" customHeight="1" x14ac:dyDescent="0.25">
      <c r="A426" s="9"/>
      <c r="B426" s="9"/>
      <c r="C426" s="17"/>
      <c r="D426" s="17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</row>
    <row r="427" spans="1:17" ht="19.5" customHeight="1" x14ac:dyDescent="0.25">
      <c r="A427" s="9"/>
      <c r="B427" s="9"/>
      <c r="C427" s="17"/>
      <c r="D427" s="17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</row>
    <row r="428" spans="1:17" ht="19.5" customHeight="1" x14ac:dyDescent="0.25">
      <c r="A428" s="9"/>
      <c r="B428" s="9"/>
      <c r="C428" s="17"/>
      <c r="D428" s="17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</row>
    <row r="429" spans="1:17" ht="19.5" customHeight="1" x14ac:dyDescent="0.25">
      <c r="A429" s="9"/>
      <c r="B429" s="9"/>
      <c r="C429" s="17"/>
      <c r="D429" s="17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</row>
    <row r="430" spans="1:17" ht="19.5" customHeight="1" x14ac:dyDescent="0.25">
      <c r="A430" s="9"/>
      <c r="B430" s="9"/>
      <c r="C430" s="17"/>
      <c r="D430" s="17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</row>
    <row r="431" spans="1:17" ht="19.5" customHeight="1" x14ac:dyDescent="0.25">
      <c r="A431" s="9"/>
      <c r="B431" s="9"/>
      <c r="C431" s="17"/>
      <c r="D431" s="17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</row>
    <row r="432" spans="1:17" ht="19.5" customHeight="1" x14ac:dyDescent="0.25">
      <c r="A432" s="9"/>
      <c r="B432" s="9"/>
      <c r="C432" s="17"/>
      <c r="D432" s="17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</row>
    <row r="433" spans="1:17" ht="19.5" customHeight="1" x14ac:dyDescent="0.25">
      <c r="A433" s="9"/>
      <c r="B433" s="9"/>
      <c r="C433" s="17"/>
      <c r="D433" s="17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</row>
    <row r="434" spans="1:17" ht="19.5" customHeight="1" x14ac:dyDescent="0.25">
      <c r="A434" s="9"/>
      <c r="B434" s="9"/>
      <c r="C434" s="17"/>
      <c r="D434" s="17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</row>
    <row r="435" spans="1:17" ht="19.5" customHeight="1" x14ac:dyDescent="0.25">
      <c r="A435" s="9"/>
      <c r="B435" s="9"/>
      <c r="C435" s="17"/>
      <c r="D435" s="1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</row>
    <row r="436" spans="1:17" ht="19.5" customHeight="1" x14ac:dyDescent="0.25">
      <c r="A436" s="9"/>
      <c r="B436" s="9"/>
      <c r="C436" s="17"/>
      <c r="D436" s="17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</row>
    <row r="437" spans="1:17" ht="19.5" customHeight="1" x14ac:dyDescent="0.25">
      <c r="A437" s="9"/>
      <c r="B437" s="9"/>
      <c r="C437" s="17"/>
      <c r="D437" s="17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</row>
    <row r="438" spans="1:17" ht="19.5" customHeight="1" x14ac:dyDescent="0.25">
      <c r="A438" s="9"/>
      <c r="B438" s="9"/>
      <c r="C438" s="17"/>
      <c r="D438" s="17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</row>
    <row r="439" spans="1:17" ht="19.5" customHeight="1" x14ac:dyDescent="0.25">
      <c r="A439" s="9"/>
      <c r="B439" s="9"/>
      <c r="C439" s="17"/>
      <c r="D439" s="17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</row>
    <row r="440" spans="1:17" ht="19.5" customHeight="1" x14ac:dyDescent="0.25">
      <c r="A440" s="9"/>
      <c r="B440" s="9"/>
      <c r="C440" s="17"/>
      <c r="D440" s="17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</row>
    <row r="441" spans="1:17" ht="19.5" customHeight="1" x14ac:dyDescent="0.25">
      <c r="A441" s="9"/>
      <c r="B441" s="9"/>
      <c r="C441" s="17"/>
      <c r="D441" s="17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</row>
    <row r="442" spans="1:17" ht="19.5" customHeight="1" x14ac:dyDescent="0.25">
      <c r="A442" s="9"/>
      <c r="B442" s="9"/>
      <c r="C442" s="17"/>
      <c r="D442" s="17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</row>
    <row r="443" spans="1:17" ht="19.5" customHeight="1" x14ac:dyDescent="0.25">
      <c r="A443" s="9"/>
      <c r="B443" s="9"/>
      <c r="C443" s="17"/>
      <c r="D443" s="17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</row>
    <row r="444" spans="1:17" ht="19.5" customHeight="1" x14ac:dyDescent="0.25">
      <c r="A444" s="9"/>
      <c r="B444" s="9"/>
      <c r="C444" s="17"/>
      <c r="D444" s="17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</row>
    <row r="445" spans="1:17" ht="19.5" customHeight="1" x14ac:dyDescent="0.25">
      <c r="A445" s="9"/>
      <c r="B445" s="9"/>
      <c r="C445" s="17"/>
      <c r="D445" s="17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</row>
    <row r="446" spans="1:17" ht="19.5" customHeight="1" x14ac:dyDescent="0.25">
      <c r="A446" s="9"/>
      <c r="B446" s="9"/>
      <c r="C446" s="17"/>
      <c r="D446" s="17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</row>
    <row r="447" spans="1:17" ht="19.5" customHeight="1" x14ac:dyDescent="0.25">
      <c r="A447" s="9"/>
      <c r="B447" s="9"/>
      <c r="C447" s="17"/>
      <c r="D447" s="17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</row>
    <row r="448" spans="1:17" ht="19.5" customHeight="1" x14ac:dyDescent="0.25">
      <c r="A448" s="9"/>
      <c r="B448" s="9"/>
      <c r="C448" s="17"/>
      <c r="D448" s="17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</row>
    <row r="449" spans="1:17" ht="19.5" customHeight="1" x14ac:dyDescent="0.25">
      <c r="A449" s="9"/>
      <c r="B449" s="9"/>
      <c r="C449" s="17"/>
      <c r="D449" s="17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</row>
    <row r="450" spans="1:17" ht="19.5" customHeight="1" x14ac:dyDescent="0.25">
      <c r="A450" s="9"/>
      <c r="B450" s="9"/>
      <c r="C450" s="17"/>
      <c r="D450" s="17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</row>
    <row r="451" spans="1:17" ht="19.5" customHeight="1" x14ac:dyDescent="0.25">
      <c r="A451" s="9"/>
      <c r="B451" s="9"/>
      <c r="C451" s="17"/>
      <c r="D451" s="17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</row>
    <row r="452" spans="1:17" ht="19.5" customHeight="1" x14ac:dyDescent="0.25">
      <c r="A452" s="9"/>
      <c r="B452" s="9"/>
      <c r="C452" s="17"/>
      <c r="D452" s="17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</row>
    <row r="453" spans="1:17" ht="19.5" customHeight="1" x14ac:dyDescent="0.25">
      <c r="A453" s="9"/>
      <c r="B453" s="9"/>
      <c r="C453" s="17"/>
      <c r="D453" s="17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</row>
    <row r="454" spans="1:17" ht="19.5" customHeight="1" x14ac:dyDescent="0.25">
      <c r="A454" s="9"/>
      <c r="B454" s="9"/>
      <c r="C454" s="17"/>
      <c r="D454" s="17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</row>
    <row r="455" spans="1:17" ht="19.5" customHeight="1" x14ac:dyDescent="0.25">
      <c r="A455" s="9"/>
      <c r="B455" s="9"/>
      <c r="C455" s="17"/>
      <c r="D455" s="17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</row>
    <row r="456" spans="1:17" ht="19.5" customHeight="1" x14ac:dyDescent="0.25">
      <c r="A456" s="9"/>
      <c r="B456" s="9"/>
      <c r="C456" s="17"/>
      <c r="D456" s="17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</row>
    <row r="457" spans="1:17" ht="19.5" customHeight="1" x14ac:dyDescent="0.25">
      <c r="A457" s="9"/>
      <c r="B457" s="9"/>
      <c r="C457" s="17"/>
      <c r="D457" s="17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</row>
    <row r="458" spans="1:17" ht="19.5" customHeight="1" x14ac:dyDescent="0.25">
      <c r="A458" s="9"/>
      <c r="B458" s="9"/>
      <c r="C458" s="17"/>
      <c r="D458" s="17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</row>
    <row r="459" spans="1:17" ht="19.5" customHeight="1" x14ac:dyDescent="0.25">
      <c r="A459" s="9"/>
      <c r="B459" s="9"/>
      <c r="C459" s="17"/>
      <c r="D459" s="17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</row>
    <row r="460" spans="1:17" ht="19.5" customHeight="1" x14ac:dyDescent="0.25">
      <c r="A460" s="9"/>
      <c r="B460" s="9"/>
      <c r="C460" s="17"/>
      <c r="D460" s="17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</row>
    <row r="461" spans="1:17" ht="19.5" customHeight="1" x14ac:dyDescent="0.25">
      <c r="A461" s="9"/>
      <c r="B461" s="9"/>
      <c r="C461" s="17"/>
      <c r="D461" s="17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</row>
    <row r="462" spans="1:17" ht="19.5" customHeight="1" x14ac:dyDescent="0.25">
      <c r="A462" s="9"/>
      <c r="B462" s="9"/>
      <c r="C462" s="17"/>
      <c r="D462" s="17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</row>
    <row r="463" spans="1:17" ht="19.5" customHeight="1" x14ac:dyDescent="0.25">
      <c r="A463" s="9"/>
      <c r="B463" s="9"/>
      <c r="C463" s="17"/>
      <c r="D463" s="17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</row>
    <row r="464" spans="1:17" ht="19.5" customHeight="1" x14ac:dyDescent="0.25">
      <c r="A464" s="9"/>
      <c r="B464" s="9"/>
      <c r="C464" s="17"/>
      <c r="D464" s="17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</row>
    <row r="465" spans="1:17" ht="19.5" customHeight="1" x14ac:dyDescent="0.25">
      <c r="A465" s="9"/>
      <c r="B465" s="9"/>
      <c r="C465" s="17"/>
      <c r="D465" s="17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</row>
    <row r="466" spans="1:17" ht="19.5" customHeight="1" x14ac:dyDescent="0.25">
      <c r="A466" s="9"/>
      <c r="B466" s="9"/>
      <c r="C466" s="17"/>
      <c r="D466" s="17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</row>
    <row r="467" spans="1:17" ht="19.5" customHeight="1" x14ac:dyDescent="0.25">
      <c r="A467" s="9"/>
      <c r="B467" s="9"/>
      <c r="C467" s="17"/>
      <c r="D467" s="17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</row>
    <row r="468" spans="1:17" ht="19.5" customHeight="1" x14ac:dyDescent="0.25">
      <c r="A468" s="9"/>
      <c r="B468" s="9"/>
      <c r="C468" s="17"/>
      <c r="D468" s="17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</row>
    <row r="469" spans="1:17" ht="19.5" customHeight="1" x14ac:dyDescent="0.25">
      <c r="A469" s="9"/>
      <c r="B469" s="9"/>
      <c r="C469" s="17"/>
      <c r="D469" s="17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</row>
    <row r="470" spans="1:17" ht="19.5" customHeight="1" x14ac:dyDescent="0.25">
      <c r="A470" s="9"/>
      <c r="B470" s="9"/>
      <c r="C470" s="17"/>
      <c r="D470" s="17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</row>
    <row r="471" spans="1:17" ht="19.5" customHeight="1" x14ac:dyDescent="0.25">
      <c r="A471" s="9"/>
      <c r="B471" s="9"/>
      <c r="C471" s="17"/>
      <c r="D471" s="17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</row>
    <row r="472" spans="1:17" ht="19.5" customHeight="1" x14ac:dyDescent="0.25">
      <c r="A472" s="9"/>
      <c r="B472" s="9"/>
      <c r="C472" s="17"/>
      <c r="D472" s="17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</row>
    <row r="473" spans="1:17" ht="19.5" customHeight="1" x14ac:dyDescent="0.25">
      <c r="A473" s="9"/>
      <c r="B473" s="9"/>
      <c r="C473" s="17"/>
      <c r="D473" s="17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</row>
    <row r="474" spans="1:17" ht="19.5" customHeight="1" x14ac:dyDescent="0.25">
      <c r="A474" s="9"/>
      <c r="B474" s="9"/>
      <c r="C474" s="17"/>
      <c r="D474" s="17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</row>
    <row r="475" spans="1:17" ht="19.5" customHeight="1" x14ac:dyDescent="0.25">
      <c r="A475" s="9"/>
      <c r="B475" s="9"/>
      <c r="C475" s="17"/>
      <c r="D475" s="17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</row>
    <row r="476" spans="1:17" ht="19.5" customHeight="1" x14ac:dyDescent="0.25">
      <c r="A476" s="9"/>
      <c r="B476" s="9"/>
      <c r="C476" s="17"/>
      <c r="D476" s="17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</row>
    <row r="477" spans="1:17" ht="19.5" customHeight="1" x14ac:dyDescent="0.25">
      <c r="A477" s="9"/>
      <c r="B477" s="9"/>
      <c r="C477" s="17"/>
      <c r="D477" s="17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</row>
    <row r="478" spans="1:17" ht="19.5" customHeight="1" x14ac:dyDescent="0.25">
      <c r="A478" s="9"/>
      <c r="B478" s="9"/>
      <c r="C478" s="17"/>
      <c r="D478" s="17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</row>
    <row r="479" spans="1:17" ht="19.5" customHeight="1" x14ac:dyDescent="0.25">
      <c r="A479" s="9"/>
      <c r="B479" s="9"/>
      <c r="C479" s="17"/>
      <c r="D479" s="17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</row>
    <row r="480" spans="1:17" ht="19.5" customHeight="1" x14ac:dyDescent="0.25">
      <c r="A480" s="9"/>
      <c r="B480" s="9"/>
      <c r="C480" s="17"/>
      <c r="D480" s="17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</row>
    <row r="481" spans="1:17" ht="19.5" customHeight="1" x14ac:dyDescent="0.25">
      <c r="A481" s="9"/>
      <c r="B481" s="9"/>
      <c r="C481" s="17"/>
      <c r="D481" s="17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</row>
    <row r="482" spans="1:17" ht="19.5" customHeight="1" x14ac:dyDescent="0.25">
      <c r="A482" s="9"/>
      <c r="B482" s="9"/>
      <c r="C482" s="17"/>
      <c r="D482" s="17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</row>
    <row r="483" spans="1:17" ht="19.5" customHeight="1" x14ac:dyDescent="0.25">
      <c r="A483" s="9"/>
      <c r="B483" s="9"/>
      <c r="C483" s="17"/>
      <c r="D483" s="1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</row>
    <row r="484" spans="1:17" ht="19.5" customHeight="1" x14ac:dyDescent="0.25">
      <c r="A484" s="9"/>
      <c r="B484" s="9"/>
      <c r="C484" s="17"/>
      <c r="D484" s="17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</row>
    <row r="485" spans="1:17" ht="19.5" customHeight="1" x14ac:dyDescent="0.25">
      <c r="A485" s="9"/>
      <c r="B485" s="9"/>
      <c r="C485" s="17"/>
      <c r="D485" s="17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</row>
    <row r="486" spans="1:17" ht="19.5" customHeight="1" x14ac:dyDescent="0.25">
      <c r="A486" s="9"/>
      <c r="B486" s="9"/>
      <c r="C486" s="17"/>
      <c r="D486" s="17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</row>
    <row r="487" spans="1:17" ht="19.5" customHeight="1" x14ac:dyDescent="0.25">
      <c r="A487" s="9"/>
      <c r="B487" s="9"/>
      <c r="C487" s="17"/>
      <c r="D487" s="17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</row>
    <row r="488" spans="1:17" ht="19.5" customHeight="1" x14ac:dyDescent="0.25">
      <c r="A488" s="9"/>
      <c r="B488" s="9"/>
      <c r="C488" s="17"/>
      <c r="D488" s="17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</row>
    <row r="489" spans="1:17" ht="19.5" customHeight="1" x14ac:dyDescent="0.25">
      <c r="A489" s="9"/>
      <c r="B489" s="9"/>
      <c r="C489" s="17"/>
      <c r="D489" s="17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</row>
    <row r="490" spans="1:17" ht="19.5" customHeight="1" x14ac:dyDescent="0.25">
      <c r="A490" s="9"/>
      <c r="B490" s="9"/>
      <c r="C490" s="17"/>
      <c r="D490" s="17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</row>
    <row r="491" spans="1:17" ht="19.5" customHeight="1" x14ac:dyDescent="0.25">
      <c r="A491" s="9"/>
      <c r="B491" s="9"/>
      <c r="C491" s="17"/>
      <c r="D491" s="1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</row>
    <row r="492" spans="1:17" ht="19.5" customHeight="1" x14ac:dyDescent="0.25">
      <c r="A492" s="9"/>
      <c r="B492" s="9"/>
      <c r="C492" s="17"/>
      <c r="D492" s="1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</row>
    <row r="493" spans="1:17" ht="19.5" customHeight="1" x14ac:dyDescent="0.25">
      <c r="A493" s="9"/>
      <c r="B493" s="9"/>
      <c r="C493" s="17"/>
      <c r="D493" s="1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</row>
    <row r="494" spans="1:17" ht="19.5" customHeight="1" x14ac:dyDescent="0.25">
      <c r="A494" s="9"/>
      <c r="B494" s="9"/>
      <c r="C494" s="17"/>
      <c r="D494" s="1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</row>
    <row r="495" spans="1:17" ht="19.5" customHeight="1" x14ac:dyDescent="0.25">
      <c r="A495" s="9"/>
      <c r="B495" s="9"/>
      <c r="C495" s="17"/>
      <c r="D495" s="1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</row>
    <row r="496" spans="1:17" ht="19.5" customHeight="1" x14ac:dyDescent="0.25">
      <c r="A496" s="9"/>
      <c r="B496" s="9"/>
      <c r="C496" s="17"/>
      <c r="D496" s="1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</row>
    <row r="497" spans="1:17" ht="19.5" customHeight="1" x14ac:dyDescent="0.25">
      <c r="A497" s="9"/>
      <c r="B497" s="9"/>
      <c r="C497" s="17"/>
      <c r="D497" s="1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</row>
    <row r="498" spans="1:17" ht="19.5" customHeight="1" x14ac:dyDescent="0.25">
      <c r="A498" s="9"/>
      <c r="B498" s="9"/>
      <c r="C498" s="17"/>
      <c r="D498" s="1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</row>
    <row r="499" spans="1:17" ht="19.5" customHeight="1" x14ac:dyDescent="0.25">
      <c r="A499" s="9"/>
      <c r="B499" s="9"/>
      <c r="C499" s="17"/>
      <c r="D499" s="1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</row>
    <row r="500" spans="1:17" ht="19.5" customHeight="1" x14ac:dyDescent="0.25">
      <c r="A500" s="9"/>
      <c r="B500" s="9"/>
      <c r="C500" s="17"/>
      <c r="D500" s="1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</row>
    <row r="501" spans="1:17" ht="19.5" customHeight="1" x14ac:dyDescent="0.25">
      <c r="A501" s="9"/>
      <c r="B501" s="9"/>
      <c r="C501" s="17"/>
      <c r="D501" s="1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</row>
    <row r="502" spans="1:17" ht="19.5" customHeight="1" x14ac:dyDescent="0.25">
      <c r="A502" s="9"/>
      <c r="B502" s="9"/>
      <c r="C502" s="17"/>
      <c r="D502" s="1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</row>
    <row r="503" spans="1:17" ht="19.5" customHeight="1" x14ac:dyDescent="0.25">
      <c r="A503" s="9"/>
      <c r="B503" s="9"/>
      <c r="C503" s="17"/>
      <c r="D503" s="1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</row>
    <row r="504" spans="1:17" ht="19.5" customHeight="1" x14ac:dyDescent="0.25">
      <c r="A504" s="9"/>
      <c r="B504" s="9"/>
      <c r="C504" s="17"/>
      <c r="D504" s="1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</row>
    <row r="505" spans="1:17" ht="19.5" customHeight="1" x14ac:dyDescent="0.25">
      <c r="A505" s="9"/>
      <c r="B505" s="9"/>
      <c r="C505" s="17"/>
      <c r="D505" s="1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</row>
    <row r="506" spans="1:17" ht="19.5" customHeight="1" x14ac:dyDescent="0.25">
      <c r="A506" s="9"/>
      <c r="B506" s="9"/>
      <c r="C506" s="17"/>
      <c r="D506" s="1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</row>
    <row r="507" spans="1:17" ht="19.5" customHeight="1" x14ac:dyDescent="0.25">
      <c r="A507" s="9"/>
      <c r="B507" s="9"/>
      <c r="C507" s="17"/>
      <c r="D507" s="1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</row>
    <row r="508" spans="1:17" ht="19.5" customHeight="1" x14ac:dyDescent="0.25">
      <c r="A508" s="9"/>
      <c r="B508" s="9"/>
      <c r="C508" s="17"/>
      <c r="D508" s="1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</row>
    <row r="509" spans="1:17" ht="19.5" customHeight="1" x14ac:dyDescent="0.25">
      <c r="A509" s="9"/>
      <c r="B509" s="9"/>
      <c r="C509" s="17"/>
      <c r="D509" s="1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</row>
    <row r="510" spans="1:17" ht="19.5" customHeight="1" x14ac:dyDescent="0.25">
      <c r="A510" s="9"/>
      <c r="B510" s="9"/>
      <c r="C510" s="17"/>
      <c r="D510" s="1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</row>
    <row r="511" spans="1:17" ht="19.5" customHeight="1" x14ac:dyDescent="0.25">
      <c r="A511" s="9"/>
      <c r="B511" s="9"/>
      <c r="C511" s="17"/>
      <c r="D511" s="1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</row>
    <row r="512" spans="1:17" ht="19.5" customHeight="1" x14ac:dyDescent="0.25">
      <c r="A512" s="9"/>
      <c r="B512" s="9"/>
      <c r="C512" s="17"/>
      <c r="D512" s="1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</row>
    <row r="513" spans="1:17" ht="19.5" customHeight="1" x14ac:dyDescent="0.25">
      <c r="A513" s="9"/>
      <c r="B513" s="9"/>
      <c r="C513" s="17"/>
      <c r="D513" s="1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</row>
    <row r="514" spans="1:17" ht="19.5" customHeight="1" x14ac:dyDescent="0.25">
      <c r="A514" s="9"/>
      <c r="B514" s="9"/>
      <c r="C514" s="17"/>
      <c r="D514" s="1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</row>
    <row r="515" spans="1:17" ht="19.5" customHeight="1" x14ac:dyDescent="0.25">
      <c r="A515" s="9"/>
      <c r="B515" s="9"/>
      <c r="C515" s="17"/>
      <c r="D515" s="1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</row>
    <row r="516" spans="1:17" ht="19.5" customHeight="1" x14ac:dyDescent="0.25">
      <c r="A516" s="9"/>
      <c r="B516" s="9"/>
      <c r="C516" s="17"/>
      <c r="D516" s="1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</row>
    <row r="517" spans="1:17" ht="19.5" customHeight="1" x14ac:dyDescent="0.25">
      <c r="A517" s="9"/>
      <c r="B517" s="9"/>
      <c r="C517" s="17"/>
      <c r="D517" s="1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</row>
    <row r="518" spans="1:17" ht="19.5" customHeight="1" x14ac:dyDescent="0.25">
      <c r="A518" s="9"/>
      <c r="B518" s="9"/>
      <c r="C518" s="17"/>
      <c r="D518" s="1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</row>
    <row r="519" spans="1:17" ht="19.5" customHeight="1" x14ac:dyDescent="0.25">
      <c r="A519" s="9"/>
      <c r="B519" s="9"/>
      <c r="C519" s="17"/>
      <c r="D519" s="1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</row>
    <row r="520" spans="1:17" ht="19.5" customHeight="1" x14ac:dyDescent="0.25">
      <c r="A520" s="9"/>
      <c r="B520" s="9"/>
      <c r="C520" s="17"/>
      <c r="D520" s="1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</row>
    <row r="521" spans="1:17" ht="19.5" customHeight="1" x14ac:dyDescent="0.25">
      <c r="A521" s="9"/>
      <c r="B521" s="9"/>
      <c r="C521" s="17"/>
      <c r="D521" s="1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</row>
    <row r="522" spans="1:17" ht="19.5" customHeight="1" x14ac:dyDescent="0.25">
      <c r="A522" s="9"/>
      <c r="B522" s="9"/>
      <c r="C522" s="17"/>
      <c r="D522" s="1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</row>
    <row r="523" spans="1:17" ht="19.5" customHeight="1" x14ac:dyDescent="0.25">
      <c r="A523" s="9"/>
      <c r="B523" s="9"/>
      <c r="C523" s="17"/>
      <c r="D523" s="1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</row>
    <row r="524" spans="1:17" ht="19.5" customHeight="1" x14ac:dyDescent="0.25">
      <c r="A524" s="9"/>
      <c r="B524" s="9"/>
      <c r="C524" s="17"/>
      <c r="D524" s="1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</row>
    <row r="525" spans="1:17" ht="19.5" customHeight="1" x14ac:dyDescent="0.25">
      <c r="A525" s="9"/>
      <c r="B525" s="9"/>
      <c r="C525" s="17"/>
      <c r="D525" s="1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</row>
    <row r="526" spans="1:17" ht="19.5" customHeight="1" x14ac:dyDescent="0.25">
      <c r="A526" s="9"/>
      <c r="B526" s="9"/>
      <c r="C526" s="17"/>
      <c r="D526" s="1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</row>
    <row r="527" spans="1:17" ht="19.5" customHeight="1" x14ac:dyDescent="0.25">
      <c r="A527" s="9"/>
      <c r="B527" s="9"/>
      <c r="C527" s="17"/>
      <c r="D527" s="1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</row>
    <row r="528" spans="1:17" ht="19.5" customHeight="1" x14ac:dyDescent="0.25">
      <c r="A528" s="9"/>
      <c r="B528" s="9"/>
      <c r="C528" s="17"/>
      <c r="D528" s="1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</row>
    <row r="529" spans="1:17" ht="19.5" customHeight="1" x14ac:dyDescent="0.25">
      <c r="A529" s="9"/>
      <c r="B529" s="9"/>
      <c r="C529" s="17"/>
      <c r="D529" s="1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</row>
    <row r="530" spans="1:17" ht="19.5" customHeight="1" x14ac:dyDescent="0.25">
      <c r="A530" s="9"/>
      <c r="B530" s="9"/>
      <c r="C530" s="17"/>
      <c r="D530" s="1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</row>
    <row r="531" spans="1:17" ht="19.5" customHeight="1" x14ac:dyDescent="0.25">
      <c r="A531" s="9"/>
      <c r="B531" s="9"/>
      <c r="C531" s="17"/>
      <c r="D531" s="1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</row>
    <row r="532" spans="1:17" ht="19.5" customHeight="1" x14ac:dyDescent="0.25">
      <c r="A532" s="9"/>
      <c r="B532" s="9"/>
      <c r="C532" s="17"/>
      <c r="D532" s="1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</row>
    <row r="533" spans="1:17" ht="19.5" customHeight="1" x14ac:dyDescent="0.25">
      <c r="A533" s="9"/>
      <c r="B533" s="9"/>
      <c r="C533" s="17"/>
      <c r="D533" s="1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</row>
    <row r="534" spans="1:17" ht="19.5" customHeight="1" x14ac:dyDescent="0.25">
      <c r="A534" s="9"/>
      <c r="B534" s="9"/>
      <c r="C534" s="17"/>
      <c r="D534" s="1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</row>
    <row r="535" spans="1:17" ht="19.5" customHeight="1" x14ac:dyDescent="0.25">
      <c r="A535" s="9"/>
      <c r="B535" s="9"/>
      <c r="C535" s="17"/>
      <c r="D535" s="1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</row>
    <row r="536" spans="1:17" ht="19.5" customHeight="1" x14ac:dyDescent="0.25">
      <c r="A536" s="9"/>
      <c r="B536" s="9"/>
      <c r="C536" s="17"/>
      <c r="D536" s="1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</row>
    <row r="537" spans="1:17" ht="19.5" customHeight="1" x14ac:dyDescent="0.25">
      <c r="A537" s="9"/>
      <c r="B537" s="9"/>
      <c r="C537" s="17"/>
      <c r="D537" s="1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</row>
    <row r="538" spans="1:17" ht="19.5" customHeight="1" x14ac:dyDescent="0.25">
      <c r="A538" s="9"/>
      <c r="B538" s="9"/>
      <c r="C538" s="17"/>
      <c r="D538" s="1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</row>
    <row r="539" spans="1:17" ht="19.5" customHeight="1" x14ac:dyDescent="0.25">
      <c r="A539" s="9"/>
      <c r="B539" s="9"/>
      <c r="C539" s="17"/>
      <c r="D539" s="1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</row>
    <row r="540" spans="1:17" ht="19.5" customHeight="1" x14ac:dyDescent="0.25">
      <c r="A540" s="9"/>
      <c r="B540" s="9"/>
      <c r="C540" s="17"/>
      <c r="D540" s="1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</row>
    <row r="541" spans="1:17" ht="19.5" customHeight="1" x14ac:dyDescent="0.25">
      <c r="A541" s="9"/>
      <c r="B541" s="9"/>
      <c r="C541" s="17"/>
      <c r="D541" s="1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</row>
    <row r="542" spans="1:17" ht="19.5" customHeight="1" x14ac:dyDescent="0.25">
      <c r="A542" s="9"/>
      <c r="B542" s="9"/>
      <c r="C542" s="17"/>
      <c r="D542" s="1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</row>
    <row r="543" spans="1:17" ht="19.5" customHeight="1" x14ac:dyDescent="0.25">
      <c r="A543" s="9"/>
      <c r="B543" s="9"/>
      <c r="C543" s="17"/>
      <c r="D543" s="1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</row>
    <row r="544" spans="1:17" ht="19.5" customHeight="1" x14ac:dyDescent="0.25">
      <c r="A544" s="9"/>
      <c r="B544" s="9"/>
      <c r="C544" s="17"/>
      <c r="D544" s="1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</row>
    <row r="545" spans="1:17" ht="19.5" customHeight="1" x14ac:dyDescent="0.25">
      <c r="A545" s="9"/>
      <c r="B545" s="9"/>
      <c r="C545" s="17"/>
      <c r="D545" s="1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</row>
    <row r="546" spans="1:17" ht="19.5" customHeight="1" x14ac:dyDescent="0.25">
      <c r="A546" s="9"/>
      <c r="B546" s="9"/>
      <c r="C546" s="17"/>
      <c r="D546" s="1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</row>
    <row r="547" spans="1:17" ht="19.5" customHeight="1" x14ac:dyDescent="0.25">
      <c r="A547" s="9"/>
      <c r="B547" s="9"/>
      <c r="C547" s="17"/>
      <c r="D547" s="1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</row>
    <row r="548" spans="1:17" ht="19.5" customHeight="1" x14ac:dyDescent="0.25">
      <c r="A548" s="9"/>
      <c r="B548" s="9"/>
      <c r="C548" s="17"/>
      <c r="D548" s="1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</row>
    <row r="549" spans="1:17" ht="19.5" customHeight="1" x14ac:dyDescent="0.25">
      <c r="A549" s="9"/>
      <c r="B549" s="9"/>
      <c r="C549" s="17"/>
      <c r="D549" s="1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</row>
    <row r="550" spans="1:17" ht="19.5" customHeight="1" x14ac:dyDescent="0.25">
      <c r="A550" s="9"/>
      <c r="B550" s="9"/>
      <c r="C550" s="17"/>
      <c r="D550" s="1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</row>
    <row r="551" spans="1:17" ht="19.5" customHeight="1" x14ac:dyDescent="0.25">
      <c r="A551" s="9"/>
      <c r="B551" s="9"/>
      <c r="C551" s="17"/>
      <c r="D551" s="1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</row>
    <row r="552" spans="1:17" ht="19.5" customHeight="1" x14ac:dyDescent="0.25">
      <c r="A552" s="9"/>
      <c r="B552" s="9"/>
      <c r="C552" s="17"/>
      <c r="D552" s="1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</row>
    <row r="553" spans="1:17" ht="19.5" customHeight="1" x14ac:dyDescent="0.25">
      <c r="A553" s="9"/>
      <c r="B553" s="9"/>
      <c r="C553" s="17"/>
      <c r="D553" s="1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</row>
    <row r="554" spans="1:17" ht="19.5" customHeight="1" x14ac:dyDescent="0.25">
      <c r="A554" s="9"/>
      <c r="B554" s="9"/>
      <c r="C554" s="17"/>
      <c r="D554" s="1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</row>
    <row r="555" spans="1:17" ht="19.5" customHeight="1" x14ac:dyDescent="0.25">
      <c r="A555" s="9"/>
      <c r="B555" s="9"/>
      <c r="C555" s="17"/>
      <c r="D555" s="1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</row>
    <row r="556" spans="1:17" ht="19.5" customHeight="1" x14ac:dyDescent="0.25">
      <c r="A556" s="9"/>
      <c r="B556" s="9"/>
      <c r="C556" s="17"/>
      <c r="D556" s="1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</row>
    <row r="557" spans="1:17" ht="19.5" customHeight="1" x14ac:dyDescent="0.25">
      <c r="A557" s="9"/>
      <c r="B557" s="9"/>
      <c r="C557" s="17"/>
      <c r="D557" s="1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</row>
    <row r="558" spans="1:17" ht="19.5" customHeight="1" x14ac:dyDescent="0.25">
      <c r="A558" s="9"/>
      <c r="B558" s="9"/>
      <c r="C558" s="17"/>
      <c r="D558" s="1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</row>
    <row r="559" spans="1:17" ht="19.5" customHeight="1" x14ac:dyDescent="0.25">
      <c r="A559" s="9"/>
      <c r="B559" s="9"/>
      <c r="C559" s="17"/>
      <c r="D559" s="1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</row>
    <row r="560" spans="1:17" ht="19.5" customHeight="1" x14ac:dyDescent="0.25">
      <c r="A560" s="9"/>
      <c r="B560" s="9"/>
      <c r="C560" s="17"/>
      <c r="D560" s="1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</row>
    <row r="561" spans="1:17" ht="19.5" customHeight="1" x14ac:dyDescent="0.25">
      <c r="A561" s="9"/>
      <c r="B561" s="9"/>
      <c r="C561" s="17"/>
      <c r="D561" s="1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</row>
    <row r="562" spans="1:17" ht="19.5" customHeight="1" x14ac:dyDescent="0.25">
      <c r="A562" s="9"/>
      <c r="B562" s="9"/>
      <c r="C562" s="17"/>
      <c r="D562" s="1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</row>
    <row r="563" spans="1:17" ht="19.5" customHeight="1" x14ac:dyDescent="0.25">
      <c r="A563" s="9"/>
      <c r="B563" s="9"/>
      <c r="C563" s="17"/>
      <c r="D563" s="1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</row>
    <row r="564" spans="1:17" ht="19.5" customHeight="1" x14ac:dyDescent="0.25">
      <c r="A564" s="9"/>
      <c r="B564" s="9"/>
      <c r="C564" s="17"/>
      <c r="D564" s="1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</row>
    <row r="565" spans="1:17" ht="19.5" customHeight="1" x14ac:dyDescent="0.25">
      <c r="A565" s="9"/>
      <c r="B565" s="9"/>
      <c r="C565" s="17"/>
      <c r="D565" s="1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</row>
    <row r="566" spans="1:17" ht="19.5" customHeight="1" x14ac:dyDescent="0.25">
      <c r="A566" s="9"/>
      <c r="B566" s="9"/>
      <c r="C566" s="17"/>
      <c r="D566" s="1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</row>
    <row r="567" spans="1:17" ht="19.5" customHeight="1" x14ac:dyDescent="0.25">
      <c r="A567" s="9"/>
      <c r="B567" s="9"/>
      <c r="C567" s="17"/>
      <c r="D567" s="1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</row>
    <row r="568" spans="1:17" ht="19.5" customHeight="1" x14ac:dyDescent="0.25">
      <c r="A568" s="9"/>
      <c r="B568" s="9"/>
      <c r="C568" s="17"/>
      <c r="D568" s="1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</row>
    <row r="569" spans="1:17" ht="19.5" customHeight="1" x14ac:dyDescent="0.25">
      <c r="A569" s="9"/>
      <c r="B569" s="9"/>
      <c r="C569" s="17"/>
      <c r="D569" s="1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</row>
    <row r="570" spans="1:17" ht="19.5" customHeight="1" x14ac:dyDescent="0.25">
      <c r="A570" s="9"/>
      <c r="B570" s="9"/>
      <c r="C570" s="17"/>
      <c r="D570" s="1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</row>
    <row r="571" spans="1:17" ht="19.5" customHeight="1" x14ac:dyDescent="0.25">
      <c r="A571" s="9"/>
      <c r="B571" s="9"/>
      <c r="C571" s="17"/>
      <c r="D571" s="1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</row>
    <row r="572" spans="1:17" ht="19.5" customHeight="1" x14ac:dyDescent="0.25">
      <c r="A572" s="9"/>
      <c r="B572" s="9"/>
      <c r="C572" s="17"/>
      <c r="D572" s="1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</row>
    <row r="573" spans="1:17" ht="19.5" customHeight="1" x14ac:dyDescent="0.25">
      <c r="A573" s="9"/>
      <c r="B573" s="9"/>
      <c r="C573" s="17"/>
      <c r="D573" s="1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</row>
    <row r="574" spans="1:17" ht="19.5" customHeight="1" x14ac:dyDescent="0.25">
      <c r="A574" s="9"/>
      <c r="B574" s="9"/>
      <c r="C574" s="17"/>
      <c r="D574" s="1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</row>
    <row r="575" spans="1:17" ht="19.5" customHeight="1" x14ac:dyDescent="0.25">
      <c r="A575" s="9"/>
      <c r="B575" s="9"/>
      <c r="C575" s="17"/>
      <c r="D575" s="1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</row>
    <row r="576" spans="1:17" ht="19.5" customHeight="1" x14ac:dyDescent="0.25">
      <c r="A576" s="9"/>
      <c r="B576" s="9"/>
      <c r="C576" s="17"/>
      <c r="D576" s="1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</row>
    <row r="577" spans="1:17" ht="19.5" customHeight="1" x14ac:dyDescent="0.25">
      <c r="A577" s="9"/>
      <c r="B577" s="9"/>
      <c r="C577" s="17"/>
      <c r="D577" s="1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</row>
    <row r="578" spans="1:17" ht="19.5" customHeight="1" x14ac:dyDescent="0.25">
      <c r="A578" s="9"/>
      <c r="B578" s="9"/>
      <c r="C578" s="17"/>
      <c r="D578" s="1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</row>
    <row r="579" spans="1:17" ht="19.5" customHeight="1" x14ac:dyDescent="0.25">
      <c r="A579" s="9"/>
      <c r="B579" s="9"/>
      <c r="C579" s="17"/>
      <c r="D579" s="1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</row>
    <row r="580" spans="1:17" ht="19.5" customHeight="1" x14ac:dyDescent="0.25">
      <c r="A580" s="9"/>
      <c r="B580" s="9"/>
      <c r="C580" s="17"/>
      <c r="D580" s="1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</row>
    <row r="581" spans="1:17" ht="19.5" customHeight="1" x14ac:dyDescent="0.25">
      <c r="A581" s="9"/>
      <c r="B581" s="9"/>
      <c r="C581" s="17"/>
      <c r="D581" s="1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</row>
    <row r="582" spans="1:17" ht="19.5" customHeight="1" x14ac:dyDescent="0.25">
      <c r="A582" s="9"/>
      <c r="B582" s="9"/>
      <c r="C582" s="17"/>
      <c r="D582" s="1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</row>
    <row r="583" spans="1:17" ht="19.5" customHeight="1" x14ac:dyDescent="0.25">
      <c r="A583" s="9"/>
      <c r="B583" s="9"/>
      <c r="C583" s="17"/>
      <c r="D583" s="1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</row>
    <row r="584" spans="1:17" ht="19.5" customHeight="1" x14ac:dyDescent="0.25">
      <c r="A584" s="9"/>
      <c r="B584" s="9"/>
      <c r="C584" s="17"/>
      <c r="D584" s="1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</row>
    <row r="585" spans="1:17" ht="19.5" customHeight="1" x14ac:dyDescent="0.25">
      <c r="A585" s="9"/>
      <c r="B585" s="9"/>
      <c r="C585" s="17"/>
      <c r="D585" s="1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</row>
    <row r="586" spans="1:17" ht="19.5" customHeight="1" x14ac:dyDescent="0.25">
      <c r="A586" s="9"/>
      <c r="B586" s="9"/>
      <c r="C586" s="17"/>
      <c r="D586" s="1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</row>
    <row r="587" spans="1:17" ht="19.5" customHeight="1" x14ac:dyDescent="0.25">
      <c r="A587" s="9"/>
      <c r="B587" s="9"/>
      <c r="C587" s="17"/>
      <c r="D587" s="1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</row>
    <row r="588" spans="1:17" ht="19.5" customHeight="1" x14ac:dyDescent="0.25">
      <c r="A588" s="9"/>
      <c r="B588" s="9"/>
      <c r="C588" s="17"/>
      <c r="D588" s="1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</row>
    <row r="589" spans="1:17" ht="19.5" customHeight="1" x14ac:dyDescent="0.25">
      <c r="A589" s="9"/>
      <c r="B589" s="9"/>
      <c r="C589" s="17"/>
      <c r="D589" s="1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</row>
    <row r="590" spans="1:17" ht="19.5" customHeight="1" x14ac:dyDescent="0.25">
      <c r="A590" s="9"/>
      <c r="B590" s="9"/>
      <c r="C590" s="17"/>
      <c r="D590" s="1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</row>
    <row r="591" spans="1:17" ht="19.5" customHeight="1" x14ac:dyDescent="0.25">
      <c r="A591" s="9"/>
      <c r="B591" s="9"/>
      <c r="C591" s="17"/>
      <c r="D591" s="1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</row>
    <row r="592" spans="1:17" ht="19.5" customHeight="1" x14ac:dyDescent="0.25">
      <c r="A592" s="9"/>
      <c r="B592" s="9"/>
      <c r="C592" s="17"/>
      <c r="D592" s="1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</row>
    <row r="593" spans="1:17" ht="19.5" customHeight="1" x14ac:dyDescent="0.25">
      <c r="A593" s="9"/>
      <c r="B593" s="9"/>
      <c r="C593" s="17"/>
      <c r="D593" s="1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</row>
    <row r="594" spans="1:17" ht="19.5" customHeight="1" x14ac:dyDescent="0.25">
      <c r="A594" s="9"/>
      <c r="B594" s="9"/>
      <c r="C594" s="17"/>
      <c r="D594" s="1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</row>
    <row r="595" spans="1:17" ht="19.5" customHeight="1" x14ac:dyDescent="0.25">
      <c r="A595" s="9"/>
      <c r="B595" s="9"/>
      <c r="C595" s="17"/>
      <c r="D595" s="1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</row>
    <row r="596" spans="1:17" ht="19.5" customHeight="1" x14ac:dyDescent="0.25">
      <c r="A596" s="9"/>
      <c r="B596" s="9"/>
      <c r="C596" s="17"/>
      <c r="D596" s="1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</row>
    <row r="597" spans="1:17" ht="19.5" customHeight="1" x14ac:dyDescent="0.25">
      <c r="A597" s="9"/>
      <c r="B597" s="9"/>
      <c r="C597" s="17"/>
      <c r="D597" s="1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</row>
    <row r="598" spans="1:17" ht="19.5" customHeight="1" x14ac:dyDescent="0.25">
      <c r="A598" s="9"/>
      <c r="B598" s="9"/>
      <c r="C598" s="17"/>
      <c r="D598" s="1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</row>
    <row r="599" spans="1:17" ht="19.5" customHeight="1" x14ac:dyDescent="0.25">
      <c r="A599" s="9"/>
      <c r="B599" s="9"/>
      <c r="C599" s="17"/>
      <c r="D599" s="1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</row>
    <row r="600" spans="1:17" ht="19.5" customHeight="1" x14ac:dyDescent="0.25">
      <c r="A600" s="9"/>
      <c r="B600" s="9"/>
      <c r="C600" s="17"/>
      <c r="D600" s="1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</row>
    <row r="601" spans="1:17" ht="19.5" customHeight="1" x14ac:dyDescent="0.25">
      <c r="A601" s="9"/>
      <c r="B601" s="9"/>
      <c r="C601" s="17"/>
      <c r="D601" s="1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</row>
    <row r="602" spans="1:17" ht="19.5" customHeight="1" x14ac:dyDescent="0.25">
      <c r="A602" s="9"/>
      <c r="B602" s="9"/>
      <c r="C602" s="17"/>
      <c r="D602" s="1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</row>
    <row r="603" spans="1:17" ht="19.5" customHeight="1" x14ac:dyDescent="0.25">
      <c r="A603" s="9"/>
      <c r="B603" s="9"/>
      <c r="C603" s="17"/>
      <c r="D603" s="1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</row>
    <row r="604" spans="1:17" ht="19.5" customHeight="1" x14ac:dyDescent="0.25">
      <c r="A604" s="9"/>
      <c r="B604" s="9"/>
      <c r="C604" s="17"/>
      <c r="D604" s="1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</row>
    <row r="605" spans="1:17" ht="19.5" customHeight="1" x14ac:dyDescent="0.25">
      <c r="A605" s="9"/>
      <c r="B605" s="9"/>
      <c r="C605" s="17"/>
      <c r="D605" s="1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</row>
    <row r="606" spans="1:17" ht="19.5" customHeight="1" x14ac:dyDescent="0.25">
      <c r="A606" s="9"/>
      <c r="B606" s="9"/>
      <c r="C606" s="17"/>
      <c r="D606" s="1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</row>
    <row r="607" spans="1:17" ht="19.5" customHeight="1" x14ac:dyDescent="0.25">
      <c r="A607" s="9"/>
      <c r="B607" s="9"/>
      <c r="C607" s="17"/>
      <c r="D607" s="1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</row>
    <row r="608" spans="1:17" ht="19.5" customHeight="1" x14ac:dyDescent="0.25">
      <c r="A608" s="9"/>
      <c r="B608" s="9"/>
      <c r="C608" s="17"/>
      <c r="D608" s="1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</row>
    <row r="609" spans="1:17" ht="19.5" customHeight="1" x14ac:dyDescent="0.25">
      <c r="A609" s="9"/>
      <c r="B609" s="9"/>
      <c r="C609" s="17"/>
      <c r="D609" s="1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</row>
    <row r="610" spans="1:17" ht="19.5" customHeight="1" x14ac:dyDescent="0.25">
      <c r="A610" s="9"/>
      <c r="B610" s="9"/>
      <c r="C610" s="17"/>
      <c r="D610" s="1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</row>
    <row r="611" spans="1:17" ht="19.5" customHeight="1" x14ac:dyDescent="0.25">
      <c r="A611" s="9"/>
      <c r="B611" s="9"/>
      <c r="C611" s="17"/>
      <c r="D611" s="1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</row>
    <row r="612" spans="1:17" ht="19.5" customHeight="1" x14ac:dyDescent="0.25">
      <c r="A612" s="9"/>
      <c r="B612" s="9"/>
      <c r="C612" s="17"/>
      <c r="D612" s="1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</row>
    <row r="613" spans="1:17" ht="19.5" customHeight="1" x14ac:dyDescent="0.25">
      <c r="A613" s="9"/>
      <c r="B613" s="9"/>
      <c r="C613" s="17"/>
      <c r="D613" s="1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</row>
    <row r="614" spans="1:17" ht="19.5" customHeight="1" x14ac:dyDescent="0.25">
      <c r="A614" s="9"/>
      <c r="B614" s="9"/>
      <c r="C614" s="17"/>
      <c r="D614" s="1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</row>
    <row r="615" spans="1:17" ht="19.5" customHeight="1" x14ac:dyDescent="0.25">
      <c r="A615" s="9"/>
      <c r="B615" s="9"/>
      <c r="C615" s="17"/>
      <c r="D615" s="1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</row>
    <row r="616" spans="1:17" ht="19.5" customHeight="1" x14ac:dyDescent="0.25">
      <c r="A616" s="9"/>
      <c r="B616" s="9"/>
      <c r="C616" s="17"/>
      <c r="D616" s="1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</row>
    <row r="617" spans="1:17" ht="19.5" customHeight="1" x14ac:dyDescent="0.25">
      <c r="A617" s="9"/>
      <c r="B617" s="9"/>
      <c r="C617" s="17"/>
      <c r="D617" s="1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</row>
    <row r="618" spans="1:17" ht="19.5" customHeight="1" x14ac:dyDescent="0.25">
      <c r="A618" s="9"/>
      <c r="B618" s="9"/>
      <c r="C618" s="17"/>
      <c r="D618" s="1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</row>
    <row r="619" spans="1:17" ht="19.5" customHeight="1" x14ac:dyDescent="0.25">
      <c r="A619" s="9"/>
      <c r="B619" s="9"/>
      <c r="C619" s="17"/>
      <c r="D619" s="1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</row>
    <row r="620" spans="1:17" ht="19.5" customHeight="1" x14ac:dyDescent="0.25">
      <c r="A620" s="9"/>
      <c r="B620" s="9"/>
      <c r="C620" s="17"/>
      <c r="D620" s="1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</row>
    <row r="621" spans="1:17" ht="19.5" customHeight="1" x14ac:dyDescent="0.25">
      <c r="A621" s="9"/>
      <c r="B621" s="9"/>
      <c r="C621" s="17"/>
      <c r="D621" s="1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</row>
    <row r="622" spans="1:17" ht="19.5" customHeight="1" x14ac:dyDescent="0.25">
      <c r="A622" s="9"/>
      <c r="B622" s="9"/>
      <c r="C622" s="17"/>
      <c r="D622" s="1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</row>
    <row r="623" spans="1:17" ht="19.5" customHeight="1" x14ac:dyDescent="0.25">
      <c r="A623" s="9"/>
      <c r="B623" s="9"/>
      <c r="C623" s="17"/>
      <c r="D623" s="1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</row>
    <row r="624" spans="1:17" ht="19.5" customHeight="1" x14ac:dyDescent="0.25">
      <c r="A624" s="9"/>
      <c r="B624" s="9"/>
      <c r="C624" s="17"/>
      <c r="D624" s="1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</row>
    <row r="625" spans="1:17" ht="19.5" customHeight="1" x14ac:dyDescent="0.25">
      <c r="A625" s="9"/>
      <c r="B625" s="9"/>
      <c r="C625" s="17"/>
      <c r="D625" s="1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</row>
    <row r="626" spans="1:17" ht="19.5" customHeight="1" x14ac:dyDescent="0.25">
      <c r="A626" s="9"/>
      <c r="B626" s="9"/>
      <c r="C626" s="17"/>
      <c r="D626" s="1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</row>
    <row r="627" spans="1:17" ht="19.5" customHeight="1" x14ac:dyDescent="0.25">
      <c r="A627" s="9"/>
      <c r="B627" s="9"/>
      <c r="C627" s="17"/>
      <c r="D627" s="1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</row>
    <row r="628" spans="1:17" ht="19.5" customHeight="1" x14ac:dyDescent="0.25">
      <c r="A628" s="9"/>
      <c r="B628" s="9"/>
      <c r="C628" s="17"/>
      <c r="D628" s="1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</row>
    <row r="629" spans="1:17" ht="19.5" customHeight="1" x14ac:dyDescent="0.25">
      <c r="A629" s="9"/>
      <c r="B629" s="9"/>
      <c r="C629" s="17"/>
      <c r="D629" s="1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</row>
    <row r="630" spans="1:17" ht="19.5" customHeight="1" x14ac:dyDescent="0.25">
      <c r="A630" s="9"/>
      <c r="B630" s="9"/>
      <c r="C630" s="17"/>
      <c r="D630" s="1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</row>
    <row r="631" spans="1:17" ht="19.5" customHeight="1" x14ac:dyDescent="0.25">
      <c r="A631" s="9"/>
      <c r="B631" s="9"/>
      <c r="C631" s="17"/>
      <c r="D631" s="1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</row>
    <row r="632" spans="1:17" ht="19.5" customHeight="1" x14ac:dyDescent="0.25">
      <c r="A632" s="9"/>
      <c r="B632" s="9"/>
      <c r="C632" s="17"/>
      <c r="D632" s="1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</row>
    <row r="633" spans="1:17" ht="19.5" customHeight="1" x14ac:dyDescent="0.25">
      <c r="A633" s="9"/>
      <c r="B633" s="9"/>
      <c r="C633" s="17"/>
      <c r="D633" s="1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</row>
    <row r="634" spans="1:17" ht="19.5" customHeight="1" x14ac:dyDescent="0.25">
      <c r="A634" s="9"/>
      <c r="B634" s="9"/>
      <c r="C634" s="17"/>
      <c r="D634" s="1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</row>
    <row r="635" spans="1:17" ht="19.5" customHeight="1" x14ac:dyDescent="0.25">
      <c r="A635" s="9"/>
      <c r="B635" s="9"/>
      <c r="C635" s="17"/>
      <c r="D635" s="1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</row>
    <row r="636" spans="1:17" ht="19.5" customHeight="1" x14ac:dyDescent="0.25">
      <c r="A636" s="9"/>
      <c r="B636" s="9"/>
      <c r="C636" s="17"/>
      <c r="D636" s="1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</row>
    <row r="637" spans="1:17" ht="19.5" customHeight="1" x14ac:dyDescent="0.25">
      <c r="A637" s="9"/>
      <c r="B637" s="9"/>
      <c r="C637" s="17"/>
      <c r="D637" s="1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</row>
    <row r="638" spans="1:17" ht="19.5" customHeight="1" x14ac:dyDescent="0.25">
      <c r="A638" s="9"/>
      <c r="B638" s="9"/>
      <c r="C638" s="17"/>
      <c r="D638" s="1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</row>
    <row r="639" spans="1:17" ht="19.5" customHeight="1" x14ac:dyDescent="0.25">
      <c r="A639" s="9"/>
      <c r="B639" s="9"/>
      <c r="C639" s="17"/>
      <c r="D639" s="1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</row>
    <row r="640" spans="1:17" ht="19.5" customHeight="1" x14ac:dyDescent="0.25">
      <c r="A640" s="9"/>
      <c r="B640" s="9"/>
      <c r="C640" s="17"/>
      <c r="D640" s="1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</row>
    <row r="641" spans="1:17" ht="19.5" customHeight="1" x14ac:dyDescent="0.25">
      <c r="A641" s="9"/>
      <c r="B641" s="9"/>
      <c r="C641" s="17"/>
      <c r="D641" s="1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</row>
    <row r="642" spans="1:17" ht="19.5" customHeight="1" x14ac:dyDescent="0.25">
      <c r="A642" s="9"/>
      <c r="B642" s="9"/>
      <c r="C642" s="17"/>
      <c r="D642" s="1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</row>
    <row r="643" spans="1:17" ht="19.5" customHeight="1" x14ac:dyDescent="0.25">
      <c r="A643" s="9"/>
      <c r="B643" s="9"/>
      <c r="C643" s="17"/>
      <c r="D643" s="1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</row>
    <row r="644" spans="1:17" ht="19.5" customHeight="1" x14ac:dyDescent="0.25">
      <c r="A644" s="9"/>
      <c r="B644" s="9"/>
      <c r="C644" s="17"/>
      <c r="D644" s="1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</row>
    <row r="645" spans="1:17" ht="19.5" customHeight="1" x14ac:dyDescent="0.25">
      <c r="A645" s="9"/>
      <c r="B645" s="9"/>
      <c r="C645" s="17"/>
      <c r="D645" s="1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</row>
    <row r="646" spans="1:17" ht="19.5" customHeight="1" x14ac:dyDescent="0.25">
      <c r="A646" s="9"/>
      <c r="B646" s="9"/>
      <c r="C646" s="17"/>
      <c r="D646" s="1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</row>
    <row r="647" spans="1:17" ht="19.5" customHeight="1" x14ac:dyDescent="0.25">
      <c r="A647" s="9"/>
      <c r="B647" s="9"/>
      <c r="C647" s="17"/>
      <c r="D647" s="1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</row>
    <row r="648" spans="1:17" ht="19.5" customHeight="1" x14ac:dyDescent="0.25">
      <c r="A648" s="9"/>
      <c r="B648" s="9"/>
      <c r="C648" s="17"/>
      <c r="D648" s="1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</row>
    <row r="649" spans="1:17" ht="19.5" customHeight="1" x14ac:dyDescent="0.25">
      <c r="A649" s="9"/>
      <c r="B649" s="9"/>
      <c r="C649" s="17"/>
      <c r="D649" s="1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</row>
    <row r="650" spans="1:17" ht="19.5" customHeight="1" x14ac:dyDescent="0.25">
      <c r="A650" s="9"/>
      <c r="B650" s="9"/>
      <c r="C650" s="17"/>
      <c r="D650" s="1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</row>
    <row r="651" spans="1:17" ht="19.5" customHeight="1" x14ac:dyDescent="0.25">
      <c r="A651" s="9"/>
      <c r="B651" s="9"/>
      <c r="C651" s="17"/>
      <c r="D651" s="1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</row>
    <row r="652" spans="1:17" ht="19.5" customHeight="1" x14ac:dyDescent="0.25">
      <c r="A652" s="9"/>
      <c r="B652" s="9"/>
      <c r="C652" s="17"/>
      <c r="D652" s="1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</row>
    <row r="653" spans="1:17" ht="19.5" customHeight="1" x14ac:dyDescent="0.25">
      <c r="A653" s="9"/>
      <c r="B653" s="9"/>
      <c r="C653" s="17"/>
      <c r="D653" s="1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</row>
    <row r="654" spans="1:17" ht="19.5" customHeight="1" x14ac:dyDescent="0.25">
      <c r="A654" s="9"/>
      <c r="B654" s="9"/>
      <c r="C654" s="17"/>
      <c r="D654" s="1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</row>
    <row r="655" spans="1:17" ht="19.5" customHeight="1" x14ac:dyDescent="0.25">
      <c r="A655" s="9"/>
      <c r="B655" s="9"/>
      <c r="C655" s="17"/>
      <c r="D655" s="1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</row>
    <row r="656" spans="1:17" ht="19.5" customHeight="1" x14ac:dyDescent="0.25">
      <c r="A656" s="9"/>
      <c r="B656" s="9"/>
      <c r="C656" s="17"/>
      <c r="D656" s="1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</row>
    <row r="657" spans="1:17" ht="19.5" customHeight="1" x14ac:dyDescent="0.25">
      <c r="A657" s="9"/>
      <c r="B657" s="9"/>
      <c r="C657" s="17"/>
      <c r="D657" s="1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</row>
    <row r="658" spans="1:17" ht="19.5" customHeight="1" x14ac:dyDescent="0.25">
      <c r="A658" s="9"/>
      <c r="B658" s="9"/>
      <c r="C658" s="17"/>
      <c r="D658" s="1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</row>
    <row r="659" spans="1:17" ht="19.5" customHeight="1" x14ac:dyDescent="0.25">
      <c r="A659" s="9"/>
      <c r="B659" s="9"/>
      <c r="C659" s="17"/>
      <c r="D659" s="1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</row>
    <row r="660" spans="1:17" ht="19.5" customHeight="1" x14ac:dyDescent="0.25">
      <c r="A660" s="9"/>
      <c r="B660" s="9"/>
      <c r="C660" s="17"/>
      <c r="D660" s="1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</row>
    <row r="661" spans="1:17" ht="19.5" customHeight="1" x14ac:dyDescent="0.25">
      <c r="A661" s="9"/>
      <c r="B661" s="9"/>
      <c r="C661" s="17"/>
      <c r="D661" s="1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</row>
    <row r="662" spans="1:17" ht="19.5" customHeight="1" x14ac:dyDescent="0.25">
      <c r="A662" s="9"/>
      <c r="B662" s="9"/>
      <c r="C662" s="17"/>
      <c r="D662" s="1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</row>
    <row r="663" spans="1:17" ht="19.5" customHeight="1" x14ac:dyDescent="0.25">
      <c r="A663" s="9"/>
      <c r="B663" s="9"/>
      <c r="C663" s="17"/>
      <c r="D663" s="1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</row>
    <row r="664" spans="1:17" ht="19.5" customHeight="1" x14ac:dyDescent="0.25">
      <c r="A664" s="9"/>
      <c r="B664" s="9"/>
      <c r="C664" s="17"/>
      <c r="D664" s="1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</row>
    <row r="665" spans="1:17" ht="19.5" customHeight="1" x14ac:dyDescent="0.25">
      <c r="A665" s="9"/>
      <c r="B665" s="9"/>
      <c r="C665" s="17"/>
      <c r="D665" s="1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</row>
    <row r="666" spans="1:17" ht="19.5" customHeight="1" x14ac:dyDescent="0.25">
      <c r="A666" s="9"/>
      <c r="B666" s="9"/>
      <c r="C666" s="17"/>
      <c r="D666" s="1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</row>
    <row r="667" spans="1:17" ht="19.5" customHeight="1" x14ac:dyDescent="0.25">
      <c r="A667" s="9"/>
      <c r="B667" s="9"/>
      <c r="C667" s="17"/>
      <c r="D667" s="1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</row>
    <row r="668" spans="1:17" ht="19.5" customHeight="1" x14ac:dyDescent="0.25">
      <c r="A668" s="9"/>
      <c r="B668" s="9"/>
      <c r="C668" s="17"/>
      <c r="D668" s="1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</row>
    <row r="669" spans="1:17" ht="19.5" customHeight="1" x14ac:dyDescent="0.25">
      <c r="A669" s="9"/>
      <c r="B669" s="9"/>
      <c r="C669" s="17"/>
      <c r="D669" s="1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</row>
    <row r="670" spans="1:17" ht="19.5" customHeight="1" x14ac:dyDescent="0.25">
      <c r="A670" s="9"/>
      <c r="B670" s="9"/>
      <c r="C670" s="17"/>
      <c r="D670" s="1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</row>
    <row r="671" spans="1:17" ht="19.5" customHeight="1" x14ac:dyDescent="0.25">
      <c r="A671" s="9"/>
      <c r="B671" s="9"/>
      <c r="C671" s="17"/>
      <c r="D671" s="1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</row>
    <row r="672" spans="1:17" ht="19.5" customHeight="1" x14ac:dyDescent="0.25">
      <c r="A672" s="9"/>
      <c r="B672" s="9"/>
      <c r="C672" s="17"/>
      <c r="D672" s="1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</row>
    <row r="673" spans="1:17" ht="19.5" customHeight="1" x14ac:dyDescent="0.25">
      <c r="A673" s="9"/>
      <c r="B673" s="9"/>
      <c r="C673" s="17"/>
      <c r="D673" s="1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</row>
    <row r="674" spans="1:17" ht="19.5" customHeight="1" x14ac:dyDescent="0.25">
      <c r="A674" s="9"/>
      <c r="B674" s="9"/>
      <c r="C674" s="17"/>
      <c r="D674" s="1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</row>
    <row r="675" spans="1:17" ht="19.5" customHeight="1" x14ac:dyDescent="0.25">
      <c r="A675" s="9"/>
      <c r="B675" s="9"/>
      <c r="C675" s="17"/>
      <c r="D675" s="1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</row>
    <row r="676" spans="1:17" ht="19.5" customHeight="1" x14ac:dyDescent="0.25">
      <c r="A676" s="9"/>
      <c r="B676" s="9"/>
      <c r="C676" s="17"/>
      <c r="D676" s="1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</row>
    <row r="677" spans="1:17" ht="19.5" customHeight="1" x14ac:dyDescent="0.25">
      <c r="A677" s="9"/>
      <c r="B677" s="9"/>
      <c r="C677" s="17"/>
      <c r="D677" s="1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</row>
    <row r="678" spans="1:17" ht="19.5" customHeight="1" x14ac:dyDescent="0.25">
      <c r="A678" s="9"/>
      <c r="B678" s="9"/>
      <c r="C678" s="17"/>
      <c r="D678" s="1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</row>
    <row r="679" spans="1:17" ht="19.5" customHeight="1" x14ac:dyDescent="0.25">
      <c r="A679" s="9"/>
      <c r="B679" s="9"/>
      <c r="C679" s="17"/>
      <c r="D679" s="1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</row>
    <row r="680" spans="1:17" ht="19.5" customHeight="1" x14ac:dyDescent="0.25">
      <c r="A680" s="9"/>
      <c r="B680" s="9"/>
      <c r="C680" s="17"/>
      <c r="D680" s="1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</row>
    <row r="681" spans="1:17" ht="19.5" customHeight="1" x14ac:dyDescent="0.25">
      <c r="A681" s="9"/>
      <c r="B681" s="9"/>
      <c r="C681" s="17"/>
      <c r="D681" s="1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</row>
    <row r="682" spans="1:17" ht="19.5" customHeight="1" x14ac:dyDescent="0.25">
      <c r="A682" s="9"/>
      <c r="B682" s="9"/>
      <c r="C682" s="17"/>
      <c r="D682" s="1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</row>
    <row r="683" spans="1:17" ht="19.5" customHeight="1" x14ac:dyDescent="0.25">
      <c r="A683" s="9"/>
      <c r="B683" s="9"/>
      <c r="C683" s="17"/>
      <c r="D683" s="1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</row>
    <row r="684" spans="1:17" ht="19.5" customHeight="1" x14ac:dyDescent="0.25">
      <c r="A684" s="9"/>
      <c r="B684" s="9"/>
      <c r="C684" s="17"/>
      <c r="D684" s="1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</row>
    <row r="685" spans="1:17" ht="19.5" customHeight="1" x14ac:dyDescent="0.25">
      <c r="A685" s="9"/>
      <c r="B685" s="9"/>
      <c r="C685" s="17"/>
      <c r="D685" s="1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</row>
    <row r="686" spans="1:17" ht="19.5" customHeight="1" x14ac:dyDescent="0.25">
      <c r="A686" s="9"/>
      <c r="B686" s="9"/>
      <c r="C686" s="17"/>
      <c r="D686" s="1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</row>
    <row r="687" spans="1:17" ht="19.5" customHeight="1" x14ac:dyDescent="0.25">
      <c r="A687" s="9"/>
      <c r="B687" s="9"/>
      <c r="C687" s="17"/>
      <c r="D687" s="1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</row>
    <row r="688" spans="1:17" ht="19.5" customHeight="1" x14ac:dyDescent="0.25">
      <c r="A688" s="9"/>
      <c r="B688" s="9"/>
      <c r="C688" s="17"/>
      <c r="D688" s="1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</row>
    <row r="689" spans="1:17" ht="19.5" customHeight="1" x14ac:dyDescent="0.25">
      <c r="A689" s="9"/>
      <c r="B689" s="9"/>
      <c r="C689" s="17"/>
      <c r="D689" s="1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</row>
    <row r="690" spans="1:17" ht="19.5" customHeight="1" x14ac:dyDescent="0.25">
      <c r="A690" s="9"/>
      <c r="B690" s="9"/>
      <c r="C690" s="17"/>
      <c r="D690" s="1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</row>
    <row r="691" spans="1:17" ht="19.5" customHeight="1" x14ac:dyDescent="0.25">
      <c r="A691" s="9"/>
      <c r="B691" s="9"/>
      <c r="C691" s="17"/>
      <c r="D691" s="1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</row>
    <row r="692" spans="1:17" ht="19.5" customHeight="1" x14ac:dyDescent="0.25">
      <c r="A692" s="9"/>
      <c r="B692" s="9"/>
      <c r="C692" s="17"/>
      <c r="D692" s="1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</row>
    <row r="693" spans="1:17" ht="19.5" customHeight="1" x14ac:dyDescent="0.25">
      <c r="A693" s="9"/>
      <c r="B693" s="9"/>
      <c r="C693" s="17"/>
      <c r="D693" s="1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</row>
    <row r="694" spans="1:17" ht="19.5" customHeight="1" x14ac:dyDescent="0.25">
      <c r="A694" s="9"/>
      <c r="B694" s="9"/>
      <c r="C694" s="17"/>
      <c r="D694" s="1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</row>
    <row r="695" spans="1:17" ht="19.5" customHeight="1" x14ac:dyDescent="0.25">
      <c r="A695" s="9"/>
      <c r="B695" s="9"/>
      <c r="C695" s="17"/>
      <c r="D695" s="1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</row>
    <row r="696" spans="1:17" ht="19.5" customHeight="1" x14ac:dyDescent="0.25">
      <c r="A696" s="9"/>
      <c r="B696" s="9"/>
      <c r="C696" s="17"/>
      <c r="D696" s="1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</row>
    <row r="697" spans="1:17" ht="19.5" customHeight="1" x14ac:dyDescent="0.25">
      <c r="A697" s="9"/>
      <c r="B697" s="9"/>
      <c r="C697" s="17"/>
      <c r="D697" s="1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</row>
    <row r="698" spans="1:17" ht="19.5" customHeight="1" x14ac:dyDescent="0.25">
      <c r="A698" s="9"/>
      <c r="B698" s="9"/>
      <c r="C698" s="17"/>
      <c r="D698" s="1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</row>
    <row r="699" spans="1:17" ht="19.5" customHeight="1" x14ac:dyDescent="0.25">
      <c r="A699" s="9"/>
      <c r="B699" s="9"/>
      <c r="C699" s="17"/>
      <c r="D699" s="1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</row>
    <row r="700" spans="1:17" ht="19.5" customHeight="1" x14ac:dyDescent="0.25">
      <c r="A700" s="9"/>
      <c r="B700" s="9"/>
      <c r="C700" s="17"/>
      <c r="D700" s="1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</row>
    <row r="701" spans="1:17" ht="19.5" customHeight="1" x14ac:dyDescent="0.25">
      <c r="A701" s="9"/>
      <c r="B701" s="9"/>
      <c r="C701" s="17"/>
      <c r="D701" s="1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</row>
    <row r="702" spans="1:17" ht="19.5" customHeight="1" x14ac:dyDescent="0.25">
      <c r="A702" s="9"/>
      <c r="B702" s="9"/>
      <c r="C702" s="17"/>
      <c r="D702" s="1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</row>
    <row r="703" spans="1:17" ht="19.5" customHeight="1" x14ac:dyDescent="0.25">
      <c r="A703" s="9"/>
      <c r="B703" s="9"/>
      <c r="C703" s="17"/>
      <c r="D703" s="1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</row>
    <row r="704" spans="1:17" ht="19.5" customHeight="1" x14ac:dyDescent="0.25">
      <c r="A704" s="9"/>
      <c r="B704" s="9"/>
      <c r="C704" s="17"/>
      <c r="D704" s="1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</row>
    <row r="705" spans="1:17" ht="19.5" customHeight="1" x14ac:dyDescent="0.25">
      <c r="A705" s="9"/>
      <c r="B705" s="9"/>
      <c r="C705" s="17"/>
      <c r="D705" s="1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</row>
    <row r="706" spans="1:17" ht="19.5" customHeight="1" x14ac:dyDescent="0.25">
      <c r="A706" s="9"/>
      <c r="B706" s="9"/>
      <c r="C706" s="17"/>
      <c r="D706" s="1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</row>
    <row r="707" spans="1:17" ht="19.5" customHeight="1" x14ac:dyDescent="0.25">
      <c r="A707" s="9"/>
      <c r="B707" s="9"/>
      <c r="C707" s="17"/>
      <c r="D707" s="1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</row>
    <row r="708" spans="1:17" ht="19.5" customHeight="1" x14ac:dyDescent="0.25">
      <c r="A708" s="9"/>
      <c r="B708" s="9"/>
      <c r="C708" s="17"/>
      <c r="D708" s="1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</row>
    <row r="709" spans="1:17" ht="19.5" customHeight="1" x14ac:dyDescent="0.25">
      <c r="A709" s="9"/>
      <c r="B709" s="9"/>
      <c r="C709" s="17"/>
      <c r="D709" s="1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</row>
    <row r="710" spans="1:17" ht="19.5" customHeight="1" x14ac:dyDescent="0.25">
      <c r="A710" s="9"/>
      <c r="B710" s="9"/>
      <c r="C710" s="17"/>
      <c r="D710" s="1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</row>
    <row r="711" spans="1:17" ht="19.5" customHeight="1" x14ac:dyDescent="0.25">
      <c r="A711" s="9"/>
      <c r="B711" s="9"/>
      <c r="C711" s="17"/>
      <c r="D711" s="1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</row>
    <row r="712" spans="1:17" ht="19.5" customHeight="1" x14ac:dyDescent="0.25">
      <c r="A712" s="9"/>
      <c r="B712" s="9"/>
      <c r="C712" s="17"/>
      <c r="D712" s="1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</row>
    <row r="713" spans="1:17" ht="19.5" customHeight="1" x14ac:dyDescent="0.25">
      <c r="A713" s="9"/>
      <c r="B713" s="9"/>
      <c r="C713" s="17"/>
      <c r="D713" s="1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</row>
    <row r="714" spans="1:17" ht="19.5" customHeight="1" x14ac:dyDescent="0.25">
      <c r="A714" s="9"/>
      <c r="B714" s="9"/>
      <c r="C714" s="17"/>
      <c r="D714" s="1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</row>
    <row r="715" spans="1:17" ht="19.5" customHeight="1" x14ac:dyDescent="0.25">
      <c r="A715" s="9"/>
      <c r="B715" s="9"/>
      <c r="C715" s="17"/>
      <c r="D715" s="1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</row>
    <row r="716" spans="1:17" ht="19.5" customHeight="1" x14ac:dyDescent="0.25">
      <c r="A716" s="9"/>
      <c r="B716" s="9"/>
      <c r="C716" s="17"/>
      <c r="D716" s="1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</row>
    <row r="717" spans="1:17" ht="19.5" customHeight="1" x14ac:dyDescent="0.25">
      <c r="A717" s="9"/>
      <c r="B717" s="9"/>
      <c r="C717" s="17"/>
      <c r="D717" s="1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</row>
    <row r="718" spans="1:17" ht="19.5" customHeight="1" x14ac:dyDescent="0.25">
      <c r="A718" s="9"/>
      <c r="B718" s="9"/>
      <c r="C718" s="17"/>
      <c r="D718" s="1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</row>
    <row r="719" spans="1:17" ht="19.5" customHeight="1" x14ac:dyDescent="0.25">
      <c r="A719" s="9"/>
      <c r="B719" s="9"/>
      <c r="C719" s="17"/>
      <c r="D719" s="1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</row>
    <row r="720" spans="1:17" ht="19.5" customHeight="1" x14ac:dyDescent="0.25">
      <c r="A720" s="9"/>
      <c r="B720" s="9"/>
      <c r="C720" s="17"/>
      <c r="D720" s="1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</row>
    <row r="721" spans="1:17" ht="19.5" customHeight="1" x14ac:dyDescent="0.25">
      <c r="A721" s="9"/>
      <c r="B721" s="9"/>
      <c r="C721" s="17"/>
      <c r="D721" s="1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</row>
    <row r="722" spans="1:17" ht="19.5" customHeight="1" x14ac:dyDescent="0.25">
      <c r="A722" s="9"/>
      <c r="B722" s="9"/>
      <c r="C722" s="17"/>
      <c r="D722" s="1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</row>
    <row r="723" spans="1:17" ht="19.5" customHeight="1" x14ac:dyDescent="0.25">
      <c r="A723" s="9"/>
      <c r="B723" s="9"/>
      <c r="C723" s="17"/>
      <c r="D723" s="1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</row>
    <row r="724" spans="1:17" ht="19.5" customHeight="1" x14ac:dyDescent="0.25">
      <c r="A724" s="9"/>
      <c r="B724" s="9"/>
      <c r="C724" s="17"/>
      <c r="D724" s="1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</row>
    <row r="725" spans="1:17" ht="19.5" customHeight="1" x14ac:dyDescent="0.25">
      <c r="A725" s="9"/>
      <c r="B725" s="9"/>
      <c r="C725" s="17"/>
      <c r="D725" s="1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</row>
    <row r="726" spans="1:17" ht="19.5" customHeight="1" x14ac:dyDescent="0.25">
      <c r="A726" s="9"/>
      <c r="B726" s="9"/>
      <c r="C726" s="17"/>
      <c r="D726" s="1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</row>
    <row r="727" spans="1:17" ht="19.5" customHeight="1" x14ac:dyDescent="0.25">
      <c r="A727" s="9"/>
      <c r="B727" s="9"/>
      <c r="C727" s="17"/>
      <c r="D727" s="1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</row>
    <row r="728" spans="1:17" ht="19.5" customHeight="1" x14ac:dyDescent="0.25">
      <c r="A728" s="9"/>
      <c r="B728" s="9"/>
      <c r="C728" s="17"/>
      <c r="D728" s="1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</row>
    <row r="729" spans="1:17" ht="19.5" customHeight="1" x14ac:dyDescent="0.25">
      <c r="A729" s="9"/>
      <c r="B729" s="9"/>
      <c r="C729" s="17"/>
      <c r="D729" s="1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</row>
    <row r="730" spans="1:17" ht="19.5" customHeight="1" x14ac:dyDescent="0.25">
      <c r="A730" s="9"/>
      <c r="B730" s="9"/>
      <c r="C730" s="17"/>
      <c r="D730" s="1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</row>
    <row r="731" spans="1:17" ht="19.5" customHeight="1" x14ac:dyDescent="0.25">
      <c r="A731" s="9"/>
      <c r="B731" s="9"/>
      <c r="C731" s="17"/>
      <c r="D731" s="1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</row>
    <row r="732" spans="1:17" ht="19.5" customHeight="1" x14ac:dyDescent="0.25">
      <c r="A732" s="9"/>
      <c r="B732" s="9"/>
      <c r="C732" s="17"/>
      <c r="D732" s="1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</row>
    <row r="733" spans="1:17" ht="19.5" customHeight="1" x14ac:dyDescent="0.25">
      <c r="A733" s="9"/>
      <c r="B733" s="9"/>
      <c r="C733" s="17"/>
      <c r="D733" s="1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</row>
    <row r="734" spans="1:17" ht="19.5" customHeight="1" x14ac:dyDescent="0.25">
      <c r="A734" s="9"/>
      <c r="B734" s="9"/>
      <c r="C734" s="17"/>
      <c r="D734" s="1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</row>
    <row r="735" spans="1:17" ht="19.5" customHeight="1" x14ac:dyDescent="0.25">
      <c r="A735" s="9"/>
      <c r="B735" s="9"/>
      <c r="C735" s="17"/>
      <c r="D735" s="1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</row>
    <row r="736" spans="1:17" ht="19.5" customHeight="1" x14ac:dyDescent="0.25">
      <c r="A736" s="9"/>
      <c r="B736" s="9"/>
      <c r="C736" s="17"/>
      <c r="D736" s="1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</row>
    <row r="737" spans="1:17" ht="19.5" customHeight="1" x14ac:dyDescent="0.25">
      <c r="A737" s="9"/>
      <c r="B737" s="9"/>
      <c r="C737" s="17"/>
      <c r="D737" s="1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</row>
    <row r="738" spans="1:17" ht="19.5" customHeight="1" x14ac:dyDescent="0.25">
      <c r="A738" s="9"/>
      <c r="B738" s="9"/>
      <c r="C738" s="17"/>
      <c r="D738" s="1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</row>
    <row r="739" spans="1:17" ht="19.5" customHeight="1" x14ac:dyDescent="0.25">
      <c r="A739" s="9"/>
      <c r="B739" s="9"/>
      <c r="C739" s="17"/>
      <c r="D739" s="1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</row>
    <row r="740" spans="1:17" ht="19.5" customHeight="1" x14ac:dyDescent="0.25">
      <c r="A740" s="9"/>
      <c r="B740" s="9"/>
      <c r="C740" s="17"/>
      <c r="D740" s="1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</row>
    <row r="741" spans="1:17" ht="19.5" customHeight="1" x14ac:dyDescent="0.25">
      <c r="A741" s="9"/>
      <c r="B741" s="9"/>
      <c r="C741" s="17"/>
      <c r="D741" s="1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</row>
    <row r="742" spans="1:17" ht="19.5" customHeight="1" x14ac:dyDescent="0.25">
      <c r="A742" s="9"/>
      <c r="B742" s="9"/>
      <c r="C742" s="17"/>
      <c r="D742" s="1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</row>
    <row r="743" spans="1:17" ht="19.5" customHeight="1" x14ac:dyDescent="0.25">
      <c r="A743" s="9"/>
      <c r="B743" s="9"/>
      <c r="C743" s="17"/>
      <c r="D743" s="1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</row>
    <row r="744" spans="1:17" ht="19.5" customHeight="1" x14ac:dyDescent="0.25">
      <c r="A744" s="9"/>
      <c r="B744" s="9"/>
      <c r="C744" s="17"/>
      <c r="D744" s="1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</row>
    <row r="745" spans="1:17" ht="19.5" customHeight="1" x14ac:dyDescent="0.25">
      <c r="A745" s="9"/>
      <c r="B745" s="9"/>
      <c r="C745" s="17"/>
      <c r="D745" s="1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</row>
    <row r="746" spans="1:17" ht="19.5" customHeight="1" x14ac:dyDescent="0.25">
      <c r="A746" s="9"/>
      <c r="B746" s="9"/>
      <c r="C746" s="17"/>
      <c r="D746" s="1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</row>
    <row r="747" spans="1:17" ht="19.5" customHeight="1" x14ac:dyDescent="0.25">
      <c r="A747" s="9"/>
      <c r="B747" s="9"/>
      <c r="C747" s="17"/>
      <c r="D747" s="1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</row>
    <row r="748" spans="1:17" ht="19.5" customHeight="1" x14ac:dyDescent="0.25">
      <c r="A748" s="9"/>
      <c r="B748" s="9"/>
      <c r="C748" s="17"/>
      <c r="D748" s="1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</row>
    <row r="749" spans="1:17" ht="19.5" customHeight="1" x14ac:dyDescent="0.25">
      <c r="A749" s="9"/>
      <c r="B749" s="9"/>
      <c r="C749" s="17"/>
      <c r="D749" s="1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</row>
    <row r="750" spans="1:17" ht="19.5" customHeight="1" x14ac:dyDescent="0.25">
      <c r="A750" s="9"/>
      <c r="B750" s="9"/>
      <c r="C750" s="17"/>
      <c r="D750" s="1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</row>
    <row r="751" spans="1:17" ht="19.5" customHeight="1" x14ac:dyDescent="0.25">
      <c r="A751" s="9"/>
      <c r="B751" s="9"/>
      <c r="C751" s="17"/>
      <c r="D751" s="1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</row>
    <row r="752" spans="1:17" ht="19.5" customHeight="1" x14ac:dyDescent="0.25">
      <c r="A752" s="9"/>
      <c r="B752" s="9"/>
      <c r="C752" s="17"/>
      <c r="D752" s="1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</row>
    <row r="753" spans="1:17" ht="19.5" customHeight="1" x14ac:dyDescent="0.25">
      <c r="A753" s="9"/>
      <c r="B753" s="9"/>
      <c r="C753" s="17"/>
      <c r="D753" s="1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</row>
    <row r="754" spans="1:17" ht="19.5" customHeight="1" x14ac:dyDescent="0.25">
      <c r="A754" s="9"/>
      <c r="B754" s="9"/>
      <c r="C754" s="17"/>
      <c r="D754" s="1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</row>
    <row r="755" spans="1:17" ht="19.5" customHeight="1" x14ac:dyDescent="0.25">
      <c r="A755" s="9"/>
      <c r="B755" s="9"/>
      <c r="C755" s="17"/>
      <c r="D755" s="1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</row>
    <row r="756" spans="1:17" ht="19.5" customHeight="1" x14ac:dyDescent="0.25">
      <c r="A756" s="9"/>
      <c r="B756" s="9"/>
      <c r="C756" s="17"/>
      <c r="D756" s="1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</row>
    <row r="757" spans="1:17" ht="19.5" customHeight="1" x14ac:dyDescent="0.25">
      <c r="A757" s="9"/>
      <c r="B757" s="9"/>
      <c r="C757" s="17"/>
      <c r="D757" s="1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</row>
    <row r="758" spans="1:17" ht="19.5" customHeight="1" x14ac:dyDescent="0.25">
      <c r="A758" s="9"/>
      <c r="B758" s="9"/>
      <c r="C758" s="17"/>
      <c r="D758" s="1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</row>
    <row r="759" spans="1:17" ht="19.5" customHeight="1" x14ac:dyDescent="0.25">
      <c r="A759" s="9"/>
      <c r="B759" s="9"/>
      <c r="C759" s="17"/>
      <c r="D759" s="1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</row>
    <row r="760" spans="1:17" ht="19.5" customHeight="1" x14ac:dyDescent="0.25">
      <c r="A760" s="9"/>
      <c r="B760" s="9"/>
      <c r="C760" s="17"/>
      <c r="D760" s="1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</row>
    <row r="761" spans="1:17" ht="19.5" customHeight="1" x14ac:dyDescent="0.25">
      <c r="A761" s="9"/>
      <c r="B761" s="9"/>
      <c r="C761" s="17"/>
      <c r="D761" s="1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</row>
    <row r="762" spans="1:17" ht="19.5" customHeight="1" x14ac:dyDescent="0.25">
      <c r="A762" s="9"/>
      <c r="B762" s="9"/>
      <c r="C762" s="17"/>
      <c r="D762" s="1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</row>
    <row r="763" spans="1:17" ht="19.5" customHeight="1" x14ac:dyDescent="0.25">
      <c r="A763" s="9"/>
      <c r="B763" s="9"/>
      <c r="C763" s="17"/>
      <c r="D763" s="1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</row>
    <row r="764" spans="1:17" ht="19.5" customHeight="1" x14ac:dyDescent="0.25">
      <c r="A764" s="9"/>
      <c r="B764" s="9"/>
      <c r="C764" s="17"/>
      <c r="D764" s="1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</row>
    <row r="765" spans="1:17" ht="19.5" customHeight="1" x14ac:dyDescent="0.25">
      <c r="A765" s="9"/>
      <c r="B765" s="9"/>
      <c r="C765" s="17"/>
      <c r="D765" s="1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</row>
    <row r="766" spans="1:17" ht="19.5" customHeight="1" x14ac:dyDescent="0.25">
      <c r="A766" s="9"/>
      <c r="B766" s="9"/>
      <c r="C766" s="17"/>
      <c r="D766" s="1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</row>
    <row r="767" spans="1:17" ht="19.5" customHeight="1" x14ac:dyDescent="0.25">
      <c r="A767" s="9"/>
      <c r="B767" s="9"/>
      <c r="C767" s="17"/>
      <c r="D767" s="1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</row>
    <row r="768" spans="1:17" ht="19.5" customHeight="1" x14ac:dyDescent="0.25">
      <c r="A768" s="9"/>
      <c r="B768" s="9"/>
      <c r="C768" s="17"/>
      <c r="D768" s="1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</row>
    <row r="769" spans="1:17" ht="19.5" customHeight="1" x14ac:dyDescent="0.25">
      <c r="A769" s="9"/>
      <c r="B769" s="9"/>
      <c r="C769" s="17"/>
      <c r="D769" s="1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</row>
    <row r="770" spans="1:17" ht="19.5" customHeight="1" x14ac:dyDescent="0.25">
      <c r="A770" s="9"/>
      <c r="B770" s="9"/>
      <c r="C770" s="17"/>
      <c r="D770" s="1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</row>
    <row r="771" spans="1:17" ht="19.5" customHeight="1" x14ac:dyDescent="0.25">
      <c r="A771" s="9"/>
      <c r="B771" s="9"/>
      <c r="C771" s="17"/>
      <c r="D771" s="1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</row>
    <row r="772" spans="1:17" ht="19.5" customHeight="1" x14ac:dyDescent="0.25">
      <c r="A772" s="9"/>
      <c r="B772" s="9"/>
      <c r="C772" s="17"/>
      <c r="D772" s="1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</row>
    <row r="773" spans="1:17" ht="19.5" customHeight="1" x14ac:dyDescent="0.25">
      <c r="A773" s="9"/>
      <c r="B773" s="9"/>
      <c r="C773" s="17"/>
      <c r="D773" s="1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</row>
    <row r="774" spans="1:17" ht="19.5" customHeight="1" x14ac:dyDescent="0.25">
      <c r="A774" s="9"/>
      <c r="B774" s="9"/>
      <c r="C774" s="17"/>
      <c r="D774" s="1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</row>
    <row r="775" spans="1:17" ht="19.5" customHeight="1" x14ac:dyDescent="0.25">
      <c r="A775" s="9"/>
      <c r="B775" s="9"/>
      <c r="C775" s="17"/>
      <c r="D775" s="1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</row>
    <row r="776" spans="1:17" ht="19.5" customHeight="1" x14ac:dyDescent="0.25">
      <c r="A776" s="9"/>
      <c r="B776" s="9"/>
      <c r="C776" s="17"/>
      <c r="D776" s="1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</row>
    <row r="777" spans="1:17" ht="19.5" customHeight="1" x14ac:dyDescent="0.25">
      <c r="A777" s="9"/>
      <c r="B777" s="9"/>
      <c r="C777" s="17"/>
      <c r="D777" s="1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</row>
    <row r="778" spans="1:17" ht="19.5" customHeight="1" x14ac:dyDescent="0.25">
      <c r="A778" s="9"/>
      <c r="B778" s="9"/>
      <c r="C778" s="17"/>
      <c r="D778" s="1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</row>
    <row r="779" spans="1:17" ht="19.5" customHeight="1" x14ac:dyDescent="0.25">
      <c r="A779" s="9"/>
      <c r="B779" s="9"/>
      <c r="C779" s="17"/>
      <c r="D779" s="1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</row>
    <row r="780" spans="1:17" ht="19.5" customHeight="1" x14ac:dyDescent="0.25">
      <c r="A780" s="9"/>
      <c r="B780" s="9"/>
      <c r="C780" s="17"/>
      <c r="D780" s="1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</row>
    <row r="781" spans="1:17" ht="19.5" customHeight="1" x14ac:dyDescent="0.25">
      <c r="A781" s="9"/>
      <c r="B781" s="9"/>
      <c r="C781" s="17"/>
      <c r="D781" s="1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</row>
    <row r="782" spans="1:17" ht="19.5" customHeight="1" x14ac:dyDescent="0.25">
      <c r="A782" s="9"/>
      <c r="B782" s="9"/>
      <c r="C782" s="17"/>
      <c r="D782" s="1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</row>
    <row r="783" spans="1:17" ht="19.5" customHeight="1" x14ac:dyDescent="0.25">
      <c r="A783" s="9"/>
      <c r="B783" s="9"/>
      <c r="C783" s="17"/>
      <c r="D783" s="1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ht="19.5" customHeight="1" x14ac:dyDescent="0.25">
      <c r="A784" s="9"/>
      <c r="B784" s="9"/>
      <c r="C784" s="17"/>
      <c r="D784" s="1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ht="19.5" customHeight="1" x14ac:dyDescent="0.25">
      <c r="A785" s="9"/>
      <c r="B785" s="9"/>
      <c r="C785" s="17"/>
      <c r="D785" s="1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</row>
    <row r="786" spans="1:17" ht="19.5" customHeight="1" x14ac:dyDescent="0.25">
      <c r="A786" s="9"/>
      <c r="B786" s="9"/>
      <c r="C786" s="17"/>
      <c r="D786" s="1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</row>
    <row r="787" spans="1:17" ht="19.5" customHeight="1" x14ac:dyDescent="0.25">
      <c r="A787" s="9"/>
      <c r="B787" s="9"/>
      <c r="C787" s="17"/>
      <c r="D787" s="1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</row>
    <row r="788" spans="1:17" ht="19.5" customHeight="1" x14ac:dyDescent="0.25">
      <c r="A788" s="9"/>
      <c r="B788" s="9"/>
      <c r="C788" s="17"/>
      <c r="D788" s="1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</row>
    <row r="789" spans="1:17" ht="19.5" customHeight="1" x14ac:dyDescent="0.25">
      <c r="A789" s="9"/>
      <c r="B789" s="9"/>
      <c r="C789" s="17"/>
      <c r="D789" s="1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</row>
    <row r="790" spans="1:17" ht="19.5" customHeight="1" x14ac:dyDescent="0.25">
      <c r="A790" s="9"/>
      <c r="B790" s="9"/>
      <c r="C790" s="17"/>
      <c r="D790" s="1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</row>
    <row r="791" spans="1:17" ht="19.5" customHeight="1" x14ac:dyDescent="0.25">
      <c r="A791" s="9"/>
      <c r="B791" s="9"/>
      <c r="C791" s="17"/>
      <c r="D791" s="1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</row>
    <row r="792" spans="1:17" ht="19.5" customHeight="1" x14ac:dyDescent="0.25">
      <c r="A792" s="9"/>
      <c r="B792" s="9"/>
      <c r="C792" s="17"/>
      <c r="D792" s="1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</row>
    <row r="793" spans="1:17" ht="19.5" customHeight="1" x14ac:dyDescent="0.25">
      <c r="A793" s="9"/>
      <c r="B793" s="9"/>
      <c r="C793" s="17"/>
      <c r="D793" s="1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</row>
    <row r="794" spans="1:17" ht="19.5" customHeight="1" x14ac:dyDescent="0.25">
      <c r="A794" s="9"/>
      <c r="B794" s="9"/>
      <c r="C794" s="17"/>
      <c r="D794" s="1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</row>
    <row r="795" spans="1:17" ht="19.5" customHeight="1" x14ac:dyDescent="0.25">
      <c r="A795" s="9"/>
      <c r="B795" s="9"/>
      <c r="C795" s="17"/>
      <c r="D795" s="1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</row>
    <row r="796" spans="1:17" ht="19.5" customHeight="1" x14ac:dyDescent="0.25">
      <c r="A796" s="9"/>
      <c r="B796" s="9"/>
      <c r="C796" s="17"/>
      <c r="D796" s="1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</row>
    <row r="797" spans="1:17" ht="19.5" customHeight="1" x14ac:dyDescent="0.25">
      <c r="A797" s="9"/>
      <c r="B797" s="9"/>
      <c r="C797" s="17"/>
      <c r="D797" s="1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</row>
    <row r="798" spans="1:17" ht="19.5" customHeight="1" x14ac:dyDescent="0.25">
      <c r="A798" s="9"/>
      <c r="B798" s="9"/>
      <c r="C798" s="17"/>
      <c r="D798" s="1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</row>
    <row r="799" spans="1:17" ht="19.5" customHeight="1" x14ac:dyDescent="0.25">
      <c r="A799" s="9"/>
      <c r="B799" s="9"/>
      <c r="C799" s="17"/>
      <c r="D799" s="1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</row>
    <row r="800" spans="1:17" ht="19.5" customHeight="1" x14ac:dyDescent="0.25">
      <c r="A800" s="9"/>
      <c r="B800" s="9"/>
      <c r="C800" s="17"/>
      <c r="D800" s="1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</row>
    <row r="801" spans="1:17" ht="19.5" customHeight="1" x14ac:dyDescent="0.25">
      <c r="A801" s="9"/>
      <c r="B801" s="9"/>
      <c r="C801" s="17"/>
      <c r="D801" s="1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</row>
    <row r="802" spans="1:17" ht="19.5" customHeight="1" x14ac:dyDescent="0.25">
      <c r="A802" s="9"/>
      <c r="B802" s="9"/>
      <c r="C802" s="17"/>
      <c r="D802" s="1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</row>
    <row r="803" spans="1:17" ht="19.5" customHeight="1" x14ac:dyDescent="0.25">
      <c r="A803" s="9"/>
      <c r="B803" s="9"/>
      <c r="C803" s="17"/>
      <c r="D803" s="1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</row>
    <row r="804" spans="1:17" ht="19.5" customHeight="1" x14ac:dyDescent="0.25">
      <c r="A804" s="9"/>
      <c r="B804" s="9"/>
      <c r="C804" s="17"/>
      <c r="D804" s="1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</row>
    <row r="805" spans="1:17" ht="19.5" customHeight="1" x14ac:dyDescent="0.25">
      <c r="A805" s="9"/>
      <c r="B805" s="9"/>
      <c r="C805" s="17"/>
      <c r="D805" s="1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</row>
    <row r="806" spans="1:17" ht="19.5" customHeight="1" x14ac:dyDescent="0.25">
      <c r="A806" s="9"/>
      <c r="B806" s="9"/>
      <c r="C806" s="17"/>
      <c r="D806" s="1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</row>
    <row r="807" spans="1:17" ht="19.5" customHeight="1" x14ac:dyDescent="0.25">
      <c r="A807" s="9"/>
      <c r="B807" s="9"/>
      <c r="C807" s="17"/>
      <c r="D807" s="1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</row>
    <row r="808" spans="1:17" ht="19.5" customHeight="1" x14ac:dyDescent="0.25">
      <c r="A808" s="9"/>
      <c r="B808" s="9"/>
      <c r="C808" s="17"/>
      <c r="D808" s="1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</row>
    <row r="809" spans="1:17" ht="19.5" customHeight="1" x14ac:dyDescent="0.25">
      <c r="A809" s="9"/>
      <c r="B809" s="9"/>
      <c r="C809" s="17"/>
      <c r="D809" s="1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</row>
    <row r="810" spans="1:17" ht="19.5" customHeight="1" x14ac:dyDescent="0.25">
      <c r="A810" s="9"/>
      <c r="B810" s="9"/>
      <c r="C810" s="17"/>
      <c r="D810" s="1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</row>
    <row r="811" spans="1:17" ht="19.5" customHeight="1" x14ac:dyDescent="0.25">
      <c r="A811" s="9"/>
      <c r="B811" s="9"/>
      <c r="C811" s="17"/>
      <c r="D811" s="1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</row>
    <row r="812" spans="1:17" ht="19.5" customHeight="1" x14ac:dyDescent="0.25">
      <c r="A812" s="9"/>
      <c r="B812" s="9"/>
      <c r="C812" s="17"/>
      <c r="D812" s="1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</row>
    <row r="813" spans="1:17" ht="19.5" customHeight="1" x14ac:dyDescent="0.25">
      <c r="A813" s="9"/>
      <c r="B813" s="9"/>
      <c r="C813" s="17"/>
      <c r="D813" s="1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</row>
    <row r="814" spans="1:17" ht="19.5" customHeight="1" x14ac:dyDescent="0.25">
      <c r="A814" s="9"/>
      <c r="B814" s="9"/>
      <c r="C814" s="17"/>
      <c r="D814" s="1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</row>
    <row r="815" spans="1:17" ht="19.5" customHeight="1" x14ac:dyDescent="0.25">
      <c r="A815" s="9"/>
      <c r="B815" s="9"/>
      <c r="C815" s="17"/>
      <c r="D815" s="1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</row>
    <row r="816" spans="1:17" ht="19.5" customHeight="1" x14ac:dyDescent="0.25">
      <c r="A816" s="9"/>
      <c r="B816" s="9"/>
      <c r="C816" s="17"/>
      <c r="D816" s="1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</row>
    <row r="817" spans="1:17" ht="19.5" customHeight="1" x14ac:dyDescent="0.25">
      <c r="A817" s="9"/>
      <c r="B817" s="9"/>
      <c r="C817" s="17"/>
      <c r="D817" s="1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</row>
    <row r="818" spans="1:17" ht="19.5" customHeight="1" x14ac:dyDescent="0.25">
      <c r="A818" s="9"/>
      <c r="B818" s="9"/>
      <c r="C818" s="17"/>
      <c r="D818" s="1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</row>
    <row r="819" spans="1:17" ht="19.5" customHeight="1" x14ac:dyDescent="0.25">
      <c r="A819" s="9"/>
      <c r="B819" s="9"/>
      <c r="C819" s="17"/>
      <c r="D819" s="1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</row>
    <row r="820" spans="1:17" ht="19.5" customHeight="1" x14ac:dyDescent="0.25">
      <c r="A820" s="9"/>
      <c r="B820" s="9"/>
      <c r="C820" s="17"/>
      <c r="D820" s="1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</row>
    <row r="821" spans="1:17" ht="19.5" customHeight="1" x14ac:dyDescent="0.25">
      <c r="A821" s="9"/>
      <c r="B821" s="9"/>
      <c r="C821" s="17"/>
      <c r="D821" s="1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</row>
    <row r="822" spans="1:17" ht="19.5" customHeight="1" x14ac:dyDescent="0.25">
      <c r="A822" s="9"/>
      <c r="B822" s="9"/>
      <c r="C822" s="17"/>
      <c r="D822" s="1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</row>
    <row r="823" spans="1:17" ht="19.5" customHeight="1" x14ac:dyDescent="0.25">
      <c r="A823" s="9"/>
      <c r="B823" s="9"/>
      <c r="C823" s="17"/>
      <c r="D823" s="1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</row>
    <row r="824" spans="1:17" ht="19.5" customHeight="1" x14ac:dyDescent="0.25">
      <c r="A824" s="9"/>
      <c r="B824" s="9"/>
      <c r="C824" s="17"/>
      <c r="D824" s="1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</row>
    <row r="825" spans="1:17" ht="19.5" customHeight="1" x14ac:dyDescent="0.25">
      <c r="A825" s="9"/>
      <c r="B825" s="9"/>
      <c r="C825" s="17"/>
      <c r="D825" s="1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</row>
    <row r="826" spans="1:17" ht="19.5" customHeight="1" x14ac:dyDescent="0.25">
      <c r="A826" s="9"/>
      <c r="B826" s="9"/>
      <c r="C826" s="17"/>
      <c r="D826" s="1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</row>
    <row r="827" spans="1:17" ht="19.5" customHeight="1" x14ac:dyDescent="0.25">
      <c r="A827" s="9"/>
      <c r="B827" s="9"/>
      <c r="C827" s="17"/>
      <c r="D827" s="1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</row>
    <row r="828" spans="1:17" ht="19.5" customHeight="1" x14ac:dyDescent="0.25">
      <c r="A828" s="9"/>
      <c r="B828" s="9"/>
      <c r="C828" s="17"/>
      <c r="D828" s="1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</row>
    <row r="829" spans="1:17" ht="19.5" customHeight="1" x14ac:dyDescent="0.25">
      <c r="A829" s="9"/>
      <c r="B829" s="9"/>
      <c r="C829" s="17"/>
      <c r="D829" s="1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</row>
    <row r="830" spans="1:17" ht="19.5" customHeight="1" x14ac:dyDescent="0.25">
      <c r="A830" s="9"/>
      <c r="B830" s="9"/>
      <c r="C830" s="17"/>
      <c r="D830" s="1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</row>
    <row r="831" spans="1:17" ht="19.5" customHeight="1" x14ac:dyDescent="0.25">
      <c r="A831" s="9"/>
      <c r="B831" s="9"/>
      <c r="C831" s="17"/>
      <c r="D831" s="1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</row>
    <row r="832" spans="1:17" ht="19.5" customHeight="1" x14ac:dyDescent="0.25">
      <c r="A832" s="9"/>
      <c r="B832" s="9"/>
      <c r="C832" s="17"/>
      <c r="D832" s="1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</row>
    <row r="833" spans="1:17" ht="19.5" customHeight="1" x14ac:dyDescent="0.25">
      <c r="A833" s="9"/>
      <c r="B833" s="9"/>
      <c r="C833" s="17"/>
      <c r="D833" s="1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</row>
    <row r="834" spans="1:17" ht="19.5" customHeight="1" x14ac:dyDescent="0.25">
      <c r="A834" s="9"/>
      <c r="B834" s="9"/>
      <c r="C834" s="17"/>
      <c r="D834" s="1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</row>
    <row r="835" spans="1:17" ht="19.5" customHeight="1" x14ac:dyDescent="0.25">
      <c r="A835" s="9"/>
      <c r="B835" s="9"/>
      <c r="C835" s="17"/>
      <c r="D835" s="1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</row>
    <row r="836" spans="1:17" ht="19.5" customHeight="1" x14ac:dyDescent="0.25">
      <c r="A836" s="9"/>
      <c r="B836" s="9"/>
      <c r="C836" s="17"/>
      <c r="D836" s="1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</row>
    <row r="837" spans="1:17" ht="19.5" customHeight="1" x14ac:dyDescent="0.25">
      <c r="A837" s="9"/>
      <c r="B837" s="9"/>
      <c r="C837" s="17"/>
      <c r="D837" s="1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</row>
    <row r="838" spans="1:17" ht="19.5" customHeight="1" x14ac:dyDescent="0.25">
      <c r="A838" s="9"/>
      <c r="B838" s="9"/>
      <c r="C838" s="17"/>
      <c r="D838" s="1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</row>
    <row r="839" spans="1:17" ht="19.5" customHeight="1" x14ac:dyDescent="0.25">
      <c r="A839" s="9"/>
      <c r="B839" s="9"/>
      <c r="C839" s="17"/>
      <c r="D839" s="1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</row>
    <row r="840" spans="1:17" ht="19.5" customHeight="1" x14ac:dyDescent="0.25">
      <c r="A840" s="9"/>
      <c r="B840" s="9"/>
      <c r="C840" s="17"/>
      <c r="D840" s="1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</row>
    <row r="841" spans="1:17" ht="19.5" customHeight="1" x14ac:dyDescent="0.25">
      <c r="A841" s="9"/>
      <c r="B841" s="9"/>
      <c r="C841" s="17"/>
      <c r="D841" s="1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</row>
    <row r="842" spans="1:17" ht="19.5" customHeight="1" x14ac:dyDescent="0.25">
      <c r="A842" s="9"/>
      <c r="B842" s="9"/>
      <c r="C842" s="17"/>
      <c r="D842" s="1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</row>
    <row r="843" spans="1:17" ht="19.5" customHeight="1" x14ac:dyDescent="0.25">
      <c r="A843" s="9"/>
      <c r="B843" s="9"/>
      <c r="C843" s="17"/>
      <c r="D843" s="1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</row>
    <row r="844" spans="1:17" ht="19.5" customHeight="1" x14ac:dyDescent="0.25">
      <c r="A844" s="9"/>
      <c r="B844" s="9"/>
      <c r="C844" s="17"/>
      <c r="D844" s="1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</row>
    <row r="845" spans="1:17" ht="19.5" customHeight="1" x14ac:dyDescent="0.25">
      <c r="A845" s="9"/>
      <c r="B845" s="9"/>
      <c r="C845" s="17"/>
      <c r="D845" s="1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</row>
    <row r="846" spans="1:17" ht="19.5" customHeight="1" x14ac:dyDescent="0.25">
      <c r="A846" s="9"/>
      <c r="B846" s="9"/>
      <c r="C846" s="17"/>
      <c r="D846" s="1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</row>
    <row r="847" spans="1:17" ht="19.5" customHeight="1" x14ac:dyDescent="0.25">
      <c r="A847" s="9"/>
      <c r="B847" s="9"/>
      <c r="C847" s="17"/>
      <c r="D847" s="1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</row>
    <row r="848" spans="1:17" ht="19.5" customHeight="1" x14ac:dyDescent="0.25">
      <c r="A848" s="9"/>
      <c r="B848" s="9"/>
      <c r="C848" s="17"/>
      <c r="D848" s="1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</row>
    <row r="849" spans="1:17" ht="19.5" customHeight="1" x14ac:dyDescent="0.25">
      <c r="A849" s="9"/>
      <c r="B849" s="9"/>
      <c r="C849" s="17"/>
      <c r="D849" s="1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</row>
    <row r="850" spans="1:17" ht="19.5" customHeight="1" x14ac:dyDescent="0.25">
      <c r="A850" s="9"/>
      <c r="B850" s="9"/>
      <c r="C850" s="17"/>
      <c r="D850" s="1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</row>
    <row r="851" spans="1:17" ht="19.5" customHeight="1" x14ac:dyDescent="0.25">
      <c r="A851" s="9"/>
      <c r="B851" s="9"/>
      <c r="C851" s="17"/>
      <c r="D851" s="1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</row>
    <row r="852" spans="1:17" ht="19.5" customHeight="1" x14ac:dyDescent="0.25">
      <c r="A852" s="9"/>
      <c r="B852" s="9"/>
      <c r="C852" s="17"/>
      <c r="D852" s="1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</row>
    <row r="853" spans="1:17" ht="19.5" customHeight="1" x14ac:dyDescent="0.25">
      <c r="A853" s="9"/>
      <c r="B853" s="9"/>
      <c r="C853" s="17"/>
      <c r="D853" s="1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</row>
    <row r="854" spans="1:17" ht="19.5" customHeight="1" x14ac:dyDescent="0.25">
      <c r="A854" s="9"/>
      <c r="B854" s="9"/>
      <c r="C854" s="17"/>
      <c r="D854" s="1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</row>
    <row r="855" spans="1:17" ht="19.5" customHeight="1" x14ac:dyDescent="0.25">
      <c r="A855" s="9"/>
      <c r="B855" s="9"/>
      <c r="C855" s="17"/>
      <c r="D855" s="1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ht="19.5" customHeight="1" x14ac:dyDescent="0.25">
      <c r="A856" s="9"/>
      <c r="B856" s="9"/>
      <c r="C856" s="17"/>
      <c r="D856" s="1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ht="19.5" customHeight="1" x14ac:dyDescent="0.25">
      <c r="A857" s="9"/>
      <c r="B857" s="9"/>
      <c r="C857" s="17"/>
      <c r="D857" s="1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</row>
    <row r="858" spans="1:17" ht="19.5" customHeight="1" x14ac:dyDescent="0.25">
      <c r="A858" s="9"/>
      <c r="B858" s="9"/>
      <c r="C858" s="17"/>
      <c r="D858" s="1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</row>
    <row r="859" spans="1:17" ht="19.5" customHeight="1" x14ac:dyDescent="0.25">
      <c r="A859" s="9"/>
      <c r="B859" s="9"/>
      <c r="C859" s="17"/>
      <c r="D859" s="1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</row>
    <row r="860" spans="1:17" ht="19.5" customHeight="1" x14ac:dyDescent="0.25">
      <c r="A860" s="9"/>
      <c r="B860" s="9"/>
      <c r="C860" s="17"/>
      <c r="D860" s="1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</row>
    <row r="861" spans="1:17" ht="19.5" customHeight="1" x14ac:dyDescent="0.25">
      <c r="A861" s="9"/>
      <c r="B861" s="9"/>
      <c r="C861" s="17"/>
      <c r="D861" s="1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</row>
    <row r="862" spans="1:17" ht="19.5" customHeight="1" x14ac:dyDescent="0.25">
      <c r="A862" s="9"/>
      <c r="B862" s="9"/>
      <c r="C862" s="17"/>
      <c r="D862" s="1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</row>
    <row r="863" spans="1:17" ht="19.5" customHeight="1" x14ac:dyDescent="0.25">
      <c r="A863" s="9"/>
      <c r="B863" s="9"/>
      <c r="C863" s="17"/>
      <c r="D863" s="1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</row>
    <row r="864" spans="1:17" ht="19.5" customHeight="1" x14ac:dyDescent="0.25">
      <c r="A864" s="9"/>
      <c r="B864" s="9"/>
      <c r="C864" s="17"/>
      <c r="D864" s="1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</row>
    <row r="865" spans="1:17" ht="19.5" customHeight="1" x14ac:dyDescent="0.25">
      <c r="A865" s="9"/>
      <c r="B865" s="9"/>
      <c r="C865" s="17"/>
      <c r="D865" s="1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</row>
    <row r="866" spans="1:17" ht="19.5" customHeight="1" x14ac:dyDescent="0.25">
      <c r="A866" s="9"/>
      <c r="B866" s="9"/>
      <c r="C866" s="17"/>
      <c r="D866" s="1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</row>
    <row r="867" spans="1:17" ht="19.5" customHeight="1" x14ac:dyDescent="0.25">
      <c r="A867" s="9"/>
      <c r="B867" s="9"/>
      <c r="C867" s="17"/>
      <c r="D867" s="1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</row>
    <row r="868" spans="1:17" ht="19.5" customHeight="1" x14ac:dyDescent="0.25">
      <c r="A868" s="9"/>
      <c r="B868" s="9"/>
      <c r="C868" s="17"/>
      <c r="D868" s="1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</row>
    <row r="869" spans="1:17" ht="19.5" customHeight="1" x14ac:dyDescent="0.25">
      <c r="A869" s="9"/>
      <c r="B869" s="9"/>
      <c r="C869" s="17"/>
      <c r="D869" s="1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</row>
    <row r="870" spans="1:17" ht="19.5" customHeight="1" x14ac:dyDescent="0.25">
      <c r="A870" s="9"/>
      <c r="B870" s="9"/>
      <c r="C870" s="17"/>
      <c r="D870" s="1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</row>
    <row r="871" spans="1:17" ht="19.5" customHeight="1" x14ac:dyDescent="0.25">
      <c r="A871" s="9"/>
      <c r="B871" s="9"/>
      <c r="C871" s="17"/>
      <c r="D871" s="1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</row>
    <row r="872" spans="1:17" ht="19.5" customHeight="1" x14ac:dyDescent="0.25">
      <c r="A872" s="9"/>
      <c r="B872" s="9"/>
      <c r="C872" s="17"/>
      <c r="D872" s="1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</row>
    <row r="873" spans="1:17" ht="19.5" customHeight="1" x14ac:dyDescent="0.25">
      <c r="A873" s="9"/>
      <c r="B873" s="9"/>
      <c r="C873" s="17"/>
      <c r="D873" s="1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</row>
    <row r="874" spans="1:17" ht="19.5" customHeight="1" x14ac:dyDescent="0.25">
      <c r="A874" s="9"/>
      <c r="B874" s="9"/>
      <c r="C874" s="17"/>
      <c r="D874" s="1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</row>
    <row r="875" spans="1:17" ht="19.5" customHeight="1" x14ac:dyDescent="0.25">
      <c r="A875" s="9"/>
      <c r="B875" s="9"/>
      <c r="C875" s="17"/>
      <c r="D875" s="1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</row>
    <row r="876" spans="1:17" ht="19.5" customHeight="1" x14ac:dyDescent="0.25">
      <c r="A876" s="9"/>
      <c r="B876" s="9"/>
      <c r="C876" s="17"/>
      <c r="D876" s="1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</row>
    <row r="877" spans="1:17" ht="19.5" customHeight="1" x14ac:dyDescent="0.25">
      <c r="A877" s="9"/>
      <c r="B877" s="9"/>
      <c r="C877" s="17"/>
      <c r="D877" s="1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</row>
    <row r="878" spans="1:17" ht="19.5" customHeight="1" x14ac:dyDescent="0.25">
      <c r="A878" s="9"/>
      <c r="B878" s="9"/>
      <c r="C878" s="17"/>
      <c r="D878" s="1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</row>
    <row r="879" spans="1:17" ht="19.5" customHeight="1" x14ac:dyDescent="0.25">
      <c r="A879" s="9"/>
      <c r="B879" s="9"/>
      <c r="C879" s="17"/>
      <c r="D879" s="1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</row>
    <row r="880" spans="1:17" ht="19.5" customHeight="1" x14ac:dyDescent="0.25">
      <c r="A880" s="9"/>
      <c r="B880" s="9"/>
      <c r="C880" s="17"/>
      <c r="D880" s="1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</row>
    <row r="881" spans="1:17" ht="19.5" customHeight="1" x14ac:dyDescent="0.25">
      <c r="A881" s="9"/>
      <c r="B881" s="9"/>
      <c r="C881" s="17"/>
      <c r="D881" s="1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</row>
    <row r="882" spans="1:17" ht="19.5" customHeight="1" x14ac:dyDescent="0.25">
      <c r="A882" s="9"/>
      <c r="B882" s="9"/>
      <c r="C882" s="17"/>
      <c r="D882" s="17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</row>
    <row r="883" spans="1:17" ht="19.5" customHeight="1" x14ac:dyDescent="0.25">
      <c r="A883" s="9"/>
      <c r="B883" s="9"/>
      <c r="C883" s="17"/>
      <c r="D883" s="17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</row>
    <row r="884" spans="1:17" ht="19.5" customHeight="1" x14ac:dyDescent="0.25">
      <c r="A884" s="9"/>
      <c r="B884" s="9"/>
      <c r="C884" s="17"/>
      <c r="D884" s="17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</row>
    <row r="885" spans="1:17" ht="19.5" customHeight="1" x14ac:dyDescent="0.25">
      <c r="A885" s="9"/>
      <c r="B885" s="9"/>
      <c r="C885" s="17"/>
      <c r="D885" s="17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</row>
    <row r="886" spans="1:17" ht="19.5" customHeight="1" x14ac:dyDescent="0.25">
      <c r="A886" s="9"/>
      <c r="B886" s="9"/>
      <c r="C886" s="17"/>
      <c r="D886" s="17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</row>
    <row r="887" spans="1:17" ht="19.5" customHeight="1" x14ac:dyDescent="0.25">
      <c r="A887" s="9"/>
      <c r="B887" s="9"/>
      <c r="C887" s="17"/>
      <c r="D887" s="17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</row>
    <row r="888" spans="1:17" ht="19.5" customHeight="1" x14ac:dyDescent="0.25">
      <c r="A888" s="9"/>
      <c r="B888" s="9"/>
      <c r="C888" s="17"/>
      <c r="D888" s="17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</row>
    <row r="889" spans="1:17" ht="19.5" customHeight="1" x14ac:dyDescent="0.25">
      <c r="A889" s="9"/>
      <c r="B889" s="9"/>
      <c r="C889" s="17"/>
      <c r="D889" s="17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</row>
    <row r="890" spans="1:17" ht="19.5" customHeight="1" x14ac:dyDescent="0.25">
      <c r="A890" s="9"/>
      <c r="B890" s="9"/>
      <c r="C890" s="17"/>
      <c r="D890" s="17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</row>
    <row r="891" spans="1:17" ht="19.5" customHeight="1" x14ac:dyDescent="0.25">
      <c r="A891" s="9"/>
      <c r="B891" s="9"/>
      <c r="C891" s="17"/>
      <c r="D891" s="17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</row>
    <row r="892" spans="1:17" ht="19.5" customHeight="1" x14ac:dyDescent="0.25">
      <c r="A892" s="9"/>
      <c r="B892" s="9"/>
      <c r="C892" s="17"/>
      <c r="D892" s="17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</row>
    <row r="893" spans="1:17" ht="19.5" customHeight="1" x14ac:dyDescent="0.25">
      <c r="A893" s="9"/>
      <c r="B893" s="9"/>
      <c r="C893" s="17"/>
      <c r="D893" s="17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</row>
    <row r="894" spans="1:17" ht="19.5" customHeight="1" x14ac:dyDescent="0.25">
      <c r="A894" s="9"/>
      <c r="B894" s="9"/>
      <c r="C894" s="17"/>
      <c r="D894" s="17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</row>
    <row r="895" spans="1:17" ht="19.5" customHeight="1" x14ac:dyDescent="0.25">
      <c r="A895" s="9"/>
      <c r="B895" s="9"/>
      <c r="C895" s="17"/>
      <c r="D895" s="17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</row>
    <row r="896" spans="1:17" ht="19.5" customHeight="1" x14ac:dyDescent="0.25">
      <c r="A896" s="9"/>
      <c r="B896" s="9"/>
      <c r="C896" s="17"/>
      <c r="D896" s="17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</row>
    <row r="897" spans="1:17" ht="19.5" customHeight="1" x14ac:dyDescent="0.25">
      <c r="A897" s="9"/>
      <c r="B897" s="9"/>
      <c r="C897" s="17"/>
      <c r="D897" s="17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</row>
    <row r="898" spans="1:17" ht="19.5" customHeight="1" x14ac:dyDescent="0.25">
      <c r="A898" s="9"/>
      <c r="B898" s="9"/>
      <c r="C898" s="17"/>
      <c r="D898" s="17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</row>
    <row r="899" spans="1:17" ht="19.5" customHeight="1" x14ac:dyDescent="0.25">
      <c r="A899" s="9"/>
      <c r="B899" s="9"/>
      <c r="C899" s="17"/>
      <c r="D899" s="17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</row>
    <row r="900" spans="1:17" ht="19.5" customHeight="1" x14ac:dyDescent="0.25">
      <c r="A900" s="9"/>
      <c r="B900" s="9"/>
      <c r="C900" s="17"/>
      <c r="D900" s="17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</row>
    <row r="901" spans="1:17" ht="19.5" customHeight="1" x14ac:dyDescent="0.25">
      <c r="A901" s="9"/>
      <c r="B901" s="9"/>
      <c r="C901" s="17"/>
      <c r="D901" s="17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</row>
    <row r="902" spans="1:17" ht="19.5" customHeight="1" x14ac:dyDescent="0.25">
      <c r="A902" s="9"/>
      <c r="B902" s="9"/>
      <c r="C902" s="17"/>
      <c r="D902" s="17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</row>
    <row r="903" spans="1:17" ht="19.5" customHeight="1" x14ac:dyDescent="0.25">
      <c r="A903" s="9"/>
      <c r="B903" s="9"/>
      <c r="C903" s="17"/>
      <c r="D903" s="17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</row>
    <row r="904" spans="1:17" ht="19.5" customHeight="1" x14ac:dyDescent="0.25">
      <c r="A904" s="9"/>
      <c r="B904" s="9"/>
      <c r="C904" s="17"/>
      <c r="D904" s="17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</row>
    <row r="905" spans="1:17" ht="19.5" customHeight="1" x14ac:dyDescent="0.25">
      <c r="A905" s="9"/>
      <c r="B905" s="9"/>
      <c r="C905" s="17"/>
      <c r="D905" s="17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</row>
    <row r="906" spans="1:17" ht="19.5" customHeight="1" x14ac:dyDescent="0.25">
      <c r="A906" s="9"/>
      <c r="B906" s="9"/>
      <c r="C906" s="17"/>
      <c r="D906" s="17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</row>
    <row r="907" spans="1:17" ht="19.5" customHeight="1" x14ac:dyDescent="0.25">
      <c r="A907" s="9"/>
      <c r="B907" s="9"/>
      <c r="C907" s="17"/>
      <c r="D907" s="17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</row>
    <row r="908" spans="1:17" ht="19.5" customHeight="1" x14ac:dyDescent="0.25">
      <c r="A908" s="9"/>
      <c r="B908" s="9"/>
      <c r="C908" s="17"/>
      <c r="D908" s="17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</row>
    <row r="909" spans="1:17" ht="19.5" customHeight="1" x14ac:dyDescent="0.25">
      <c r="A909" s="9"/>
      <c r="B909" s="9"/>
      <c r="C909" s="17"/>
      <c r="D909" s="17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</row>
    <row r="910" spans="1:17" ht="19.5" customHeight="1" x14ac:dyDescent="0.25">
      <c r="A910" s="9"/>
      <c r="B910" s="9"/>
      <c r="C910" s="17"/>
      <c r="D910" s="17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</row>
    <row r="911" spans="1:17" ht="19.5" customHeight="1" x14ac:dyDescent="0.25">
      <c r="A911" s="9"/>
      <c r="B911" s="9"/>
      <c r="C911" s="17"/>
      <c r="D911" s="17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</row>
    <row r="912" spans="1:17" ht="19.5" customHeight="1" x14ac:dyDescent="0.25">
      <c r="A912" s="9"/>
      <c r="B912" s="9"/>
      <c r="C912" s="17"/>
      <c r="D912" s="17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</row>
    <row r="913" spans="1:17" ht="19.5" customHeight="1" x14ac:dyDescent="0.25">
      <c r="A913" s="9"/>
      <c r="B913" s="9"/>
      <c r="C913" s="17"/>
      <c r="D913" s="17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</row>
    <row r="914" spans="1:17" ht="19.5" customHeight="1" x14ac:dyDescent="0.25">
      <c r="A914" s="9"/>
      <c r="B914" s="9"/>
      <c r="C914" s="17"/>
      <c r="D914" s="17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</row>
    <row r="915" spans="1:17" ht="19.5" customHeight="1" x14ac:dyDescent="0.25">
      <c r="A915" s="9"/>
      <c r="B915" s="9"/>
      <c r="C915" s="17"/>
      <c r="D915" s="17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</row>
    <row r="916" spans="1:17" ht="19.5" customHeight="1" x14ac:dyDescent="0.25">
      <c r="A916" s="9"/>
      <c r="B916" s="9"/>
      <c r="C916" s="17"/>
      <c r="D916" s="17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</row>
    <row r="917" spans="1:17" ht="19.5" customHeight="1" x14ac:dyDescent="0.25">
      <c r="A917" s="9"/>
      <c r="B917" s="9"/>
      <c r="C917" s="17"/>
      <c r="D917" s="17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</row>
    <row r="918" spans="1:17" ht="19.5" customHeight="1" x14ac:dyDescent="0.25">
      <c r="A918" s="9"/>
      <c r="B918" s="9"/>
      <c r="C918" s="17"/>
      <c r="D918" s="17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</row>
    <row r="919" spans="1:17" ht="19.5" customHeight="1" x14ac:dyDescent="0.25">
      <c r="A919" s="9"/>
      <c r="B919" s="9"/>
      <c r="C919" s="17"/>
      <c r="D919" s="17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</row>
    <row r="920" spans="1:17" ht="19.5" customHeight="1" x14ac:dyDescent="0.25">
      <c r="A920" s="9"/>
      <c r="B920" s="9"/>
      <c r="C920" s="17"/>
      <c r="D920" s="17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</row>
    <row r="921" spans="1:17" ht="19.5" customHeight="1" x14ac:dyDescent="0.25">
      <c r="A921" s="9"/>
      <c r="B921" s="9"/>
      <c r="C921" s="17"/>
      <c r="D921" s="17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</row>
    <row r="922" spans="1:17" ht="19.5" customHeight="1" x14ac:dyDescent="0.25">
      <c r="A922" s="9"/>
      <c r="B922" s="9"/>
      <c r="C922" s="17"/>
      <c r="D922" s="17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</row>
    <row r="923" spans="1:17" ht="19.5" customHeight="1" x14ac:dyDescent="0.25">
      <c r="A923" s="9"/>
      <c r="B923" s="9"/>
      <c r="C923" s="17"/>
      <c r="D923" s="17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</row>
    <row r="924" spans="1:17" ht="19.5" customHeight="1" x14ac:dyDescent="0.25">
      <c r="A924" s="9"/>
      <c r="B924" s="9"/>
      <c r="C924" s="17"/>
      <c r="D924" s="17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</row>
    <row r="925" spans="1:17" ht="19.5" customHeight="1" x14ac:dyDescent="0.25">
      <c r="A925" s="9"/>
      <c r="B925" s="9"/>
      <c r="C925" s="17"/>
      <c r="D925" s="17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</row>
    <row r="926" spans="1:17" ht="19.5" customHeight="1" x14ac:dyDescent="0.25">
      <c r="A926" s="9"/>
      <c r="B926" s="9"/>
      <c r="C926" s="17"/>
      <c r="D926" s="17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</row>
    <row r="927" spans="1:17" ht="19.5" customHeight="1" x14ac:dyDescent="0.25">
      <c r="A927" s="9"/>
      <c r="B927" s="9"/>
      <c r="C927" s="17"/>
      <c r="D927" s="17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</row>
    <row r="928" spans="1:17" ht="19.5" customHeight="1" x14ac:dyDescent="0.25">
      <c r="A928" s="9"/>
      <c r="B928" s="9"/>
      <c r="C928" s="17"/>
      <c r="D928" s="17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</row>
    <row r="929" spans="1:17" ht="19.5" customHeight="1" x14ac:dyDescent="0.25">
      <c r="A929" s="9"/>
      <c r="B929" s="9"/>
      <c r="C929" s="17"/>
      <c r="D929" s="17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</row>
    <row r="930" spans="1:17" ht="19.5" customHeight="1" x14ac:dyDescent="0.25">
      <c r="A930" s="9"/>
      <c r="B930" s="9"/>
      <c r="C930" s="17"/>
      <c r="D930" s="17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</row>
    <row r="931" spans="1:17" ht="19.5" customHeight="1" x14ac:dyDescent="0.25">
      <c r="A931" s="9"/>
      <c r="B931" s="9"/>
      <c r="C931" s="17"/>
      <c r="D931" s="17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</row>
    <row r="932" spans="1:17" ht="19.5" customHeight="1" x14ac:dyDescent="0.25">
      <c r="A932" s="9"/>
      <c r="B932" s="9"/>
      <c r="C932" s="17"/>
      <c r="D932" s="17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</row>
    <row r="933" spans="1:17" ht="19.5" customHeight="1" x14ac:dyDescent="0.25">
      <c r="A933" s="9"/>
      <c r="B933" s="9"/>
      <c r="C933" s="17"/>
      <c r="D933" s="17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</row>
    <row r="934" spans="1:17" ht="19.5" customHeight="1" x14ac:dyDescent="0.25">
      <c r="A934" s="9"/>
      <c r="B934" s="9"/>
      <c r="C934" s="17"/>
      <c r="D934" s="17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</row>
    <row r="935" spans="1:17" ht="19.5" customHeight="1" x14ac:dyDescent="0.25">
      <c r="A935" s="9"/>
      <c r="B935" s="9"/>
      <c r="C935" s="17"/>
      <c r="D935" s="17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</row>
    <row r="936" spans="1:17" ht="19.5" customHeight="1" x14ac:dyDescent="0.25">
      <c r="A936" s="9"/>
      <c r="B936" s="9"/>
      <c r="C936" s="17"/>
      <c r="D936" s="17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</row>
    <row r="937" spans="1:17" ht="19.5" customHeight="1" x14ac:dyDescent="0.25">
      <c r="A937" s="9"/>
      <c r="B937" s="9"/>
      <c r="C937" s="17"/>
      <c r="D937" s="17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</row>
    <row r="938" spans="1:17" ht="19.5" customHeight="1" x14ac:dyDescent="0.25">
      <c r="A938" s="9"/>
      <c r="B938" s="9"/>
      <c r="C938" s="17"/>
      <c r="D938" s="17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</row>
    <row r="939" spans="1:17" ht="19.5" customHeight="1" x14ac:dyDescent="0.25">
      <c r="A939" s="9"/>
      <c r="B939" s="9"/>
      <c r="C939" s="17"/>
      <c r="D939" s="17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</row>
    <row r="940" spans="1:17" ht="19.5" customHeight="1" x14ac:dyDescent="0.25">
      <c r="A940" s="9"/>
      <c r="B940" s="9"/>
      <c r="C940" s="17"/>
      <c r="D940" s="17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</row>
    <row r="941" spans="1:17" ht="19.5" customHeight="1" x14ac:dyDescent="0.25">
      <c r="A941" s="9"/>
      <c r="B941" s="9"/>
      <c r="C941" s="17"/>
      <c r="D941" s="17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</row>
    <row r="942" spans="1:17" ht="19.5" customHeight="1" x14ac:dyDescent="0.25">
      <c r="A942" s="9"/>
      <c r="B942" s="9"/>
      <c r="C942" s="17"/>
      <c r="D942" s="17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</row>
    <row r="943" spans="1:17" ht="19.5" customHeight="1" x14ac:dyDescent="0.25">
      <c r="A943" s="9"/>
      <c r="B943" s="9"/>
      <c r="C943" s="17"/>
      <c r="D943" s="17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</row>
    <row r="944" spans="1:17" ht="19.5" customHeight="1" x14ac:dyDescent="0.25">
      <c r="A944" s="9"/>
      <c r="B944" s="9"/>
      <c r="C944" s="17"/>
      <c r="D944" s="17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</row>
    <row r="945" spans="1:17" ht="19.5" customHeight="1" x14ac:dyDescent="0.25">
      <c r="A945" s="9"/>
      <c r="B945" s="9"/>
      <c r="C945" s="17"/>
      <c r="D945" s="17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</row>
    <row r="946" spans="1:17" ht="19.5" customHeight="1" x14ac:dyDescent="0.25">
      <c r="A946" s="9"/>
      <c r="B946" s="9"/>
      <c r="C946" s="17"/>
      <c r="D946" s="17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</row>
    <row r="947" spans="1:17" ht="19.5" customHeight="1" x14ac:dyDescent="0.25">
      <c r="A947" s="9"/>
      <c r="B947" s="9"/>
      <c r="C947" s="17"/>
      <c r="D947" s="17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</row>
    <row r="948" spans="1:17" ht="19.5" customHeight="1" x14ac:dyDescent="0.25">
      <c r="A948" s="9"/>
      <c r="B948" s="9"/>
      <c r="C948" s="17"/>
      <c r="D948" s="17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</row>
    <row r="949" spans="1:17" ht="19.5" customHeight="1" x14ac:dyDescent="0.25">
      <c r="A949" s="9"/>
      <c r="B949" s="9"/>
      <c r="C949" s="17"/>
      <c r="D949" s="17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</row>
    <row r="950" spans="1:17" ht="19.5" customHeight="1" x14ac:dyDescent="0.25">
      <c r="A950" s="9"/>
      <c r="B950" s="9"/>
      <c r="C950" s="17"/>
      <c r="D950" s="17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</row>
    <row r="951" spans="1:17" ht="19.5" customHeight="1" x14ac:dyDescent="0.25">
      <c r="A951" s="9"/>
      <c r="B951" s="9"/>
      <c r="C951" s="17"/>
      <c r="D951" s="17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</row>
    <row r="952" spans="1:17" ht="19.5" customHeight="1" x14ac:dyDescent="0.25">
      <c r="A952" s="9"/>
      <c r="B952" s="9"/>
      <c r="C952" s="17"/>
      <c r="D952" s="17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</row>
    <row r="953" spans="1:17" ht="19.5" customHeight="1" x14ac:dyDescent="0.25">
      <c r="A953" s="9"/>
      <c r="B953" s="9"/>
      <c r="C953" s="17"/>
      <c r="D953" s="17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</row>
    <row r="954" spans="1:17" ht="19.5" customHeight="1" x14ac:dyDescent="0.25">
      <c r="A954" s="9"/>
      <c r="B954" s="9"/>
      <c r="C954" s="17"/>
      <c r="D954" s="17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</row>
    <row r="955" spans="1:17" ht="19.5" customHeight="1" x14ac:dyDescent="0.25">
      <c r="A955" s="9"/>
      <c r="B955" s="9"/>
      <c r="C955" s="17"/>
      <c r="D955" s="17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</row>
    <row r="956" spans="1:17" ht="19.5" customHeight="1" x14ac:dyDescent="0.25">
      <c r="A956" s="9"/>
      <c r="B956" s="9"/>
      <c r="C956" s="17"/>
      <c r="D956" s="17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</row>
    <row r="957" spans="1:17" ht="19.5" customHeight="1" x14ac:dyDescent="0.25">
      <c r="A957" s="9"/>
      <c r="B957" s="9"/>
      <c r="C957" s="17"/>
      <c r="D957" s="17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</row>
    <row r="958" spans="1:17" ht="19.5" customHeight="1" x14ac:dyDescent="0.25">
      <c r="A958" s="9"/>
      <c r="B958" s="9"/>
      <c r="C958" s="17"/>
      <c r="D958" s="17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</row>
    <row r="959" spans="1:17" ht="19.5" customHeight="1" x14ac:dyDescent="0.25">
      <c r="A959" s="9"/>
      <c r="B959" s="9"/>
      <c r="C959" s="17"/>
      <c r="D959" s="17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</row>
    <row r="960" spans="1:17" ht="19.5" customHeight="1" x14ac:dyDescent="0.25">
      <c r="A960" s="9"/>
      <c r="B960" s="9"/>
      <c r="C960" s="17"/>
      <c r="D960" s="17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</row>
    <row r="961" spans="1:17" ht="19.5" customHeight="1" x14ac:dyDescent="0.25">
      <c r="A961" s="9"/>
      <c r="B961" s="9"/>
      <c r="C961" s="17"/>
      <c r="D961" s="17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</row>
    <row r="962" spans="1:17" ht="19.5" customHeight="1" x14ac:dyDescent="0.25">
      <c r="A962" s="9"/>
      <c r="B962" s="9"/>
      <c r="C962" s="17"/>
      <c r="D962" s="17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</row>
    <row r="963" spans="1:17" ht="19.5" customHeight="1" x14ac:dyDescent="0.25">
      <c r="A963" s="9"/>
      <c r="B963" s="9"/>
      <c r="C963" s="17"/>
      <c r="D963" s="17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</row>
    <row r="964" spans="1:17" ht="19.5" customHeight="1" x14ac:dyDescent="0.25">
      <c r="A964" s="9"/>
      <c r="B964" s="9"/>
      <c r="C964" s="17"/>
      <c r="D964" s="17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</row>
    <row r="965" spans="1:17" ht="19.5" customHeight="1" x14ac:dyDescent="0.25">
      <c r="A965" s="9"/>
      <c r="B965" s="9"/>
      <c r="C965" s="17"/>
      <c r="D965" s="17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</row>
    <row r="966" spans="1:17" ht="19.5" customHeight="1" x14ac:dyDescent="0.25">
      <c r="A966" s="9"/>
      <c r="B966" s="9"/>
      <c r="C966" s="17"/>
      <c r="D966" s="17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</row>
    <row r="967" spans="1:17" ht="19.5" customHeight="1" x14ac:dyDescent="0.25">
      <c r="A967" s="9"/>
      <c r="B967" s="9"/>
      <c r="C967" s="17"/>
      <c r="D967" s="17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</row>
    <row r="968" spans="1:17" ht="19.5" customHeight="1" x14ac:dyDescent="0.25">
      <c r="A968" s="9"/>
      <c r="B968" s="9"/>
      <c r="C968" s="17"/>
      <c r="D968" s="17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</row>
    <row r="969" spans="1:17" ht="19.5" customHeight="1" x14ac:dyDescent="0.25">
      <c r="A969" s="9"/>
      <c r="B969" s="9"/>
      <c r="C969" s="17"/>
      <c r="D969" s="17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1:17" ht="19.5" customHeight="1" x14ac:dyDescent="0.25">
      <c r="A970" s="9"/>
      <c r="B970" s="9"/>
      <c r="C970" s="17"/>
      <c r="D970" s="17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1:17" ht="19.5" customHeight="1" x14ac:dyDescent="0.25">
      <c r="A971" s="9"/>
      <c r="B971" s="9"/>
      <c r="C971" s="17"/>
      <c r="D971" s="17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ht="19.5" customHeight="1" x14ac:dyDescent="0.25">
      <c r="A972" s="9"/>
      <c r="B972" s="9"/>
      <c r="C972" s="17"/>
      <c r="D972" s="17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ht="19.5" customHeight="1" x14ac:dyDescent="0.25">
      <c r="A973" s="9"/>
      <c r="B973" s="9"/>
      <c r="C973" s="17"/>
      <c r="D973" s="17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1:17" ht="19.5" customHeight="1" x14ac:dyDescent="0.25">
      <c r="A974" s="9"/>
      <c r="B974" s="9"/>
      <c r="C974" s="17"/>
      <c r="D974" s="17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</row>
    <row r="975" spans="1:17" ht="19.5" customHeight="1" x14ac:dyDescent="0.25">
      <c r="A975" s="9"/>
      <c r="B975" s="9"/>
      <c r="C975" s="17"/>
      <c r="D975" s="17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</row>
    <row r="976" spans="1:17" ht="19.5" customHeight="1" x14ac:dyDescent="0.25">
      <c r="A976" s="9"/>
      <c r="B976" s="9"/>
      <c r="C976" s="17"/>
      <c r="D976" s="17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</row>
    <row r="977" spans="1:17" ht="19.5" customHeight="1" x14ac:dyDescent="0.25">
      <c r="A977" s="9"/>
      <c r="B977" s="9"/>
      <c r="C977" s="17"/>
      <c r="D977" s="17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</row>
    <row r="978" spans="1:17" ht="19.5" customHeight="1" x14ac:dyDescent="0.25">
      <c r="A978" s="9"/>
      <c r="B978" s="9"/>
      <c r="C978" s="17"/>
      <c r="D978" s="17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</row>
    <row r="979" spans="1:17" ht="19.5" customHeight="1" x14ac:dyDescent="0.25">
      <c r="A979" s="9"/>
      <c r="B979" s="9"/>
      <c r="C979" s="17"/>
      <c r="D979" s="17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</row>
    <row r="980" spans="1:17" ht="19.5" customHeight="1" x14ac:dyDescent="0.25">
      <c r="A980" s="9"/>
      <c r="B980" s="9"/>
      <c r="C980" s="17"/>
      <c r="D980" s="17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</row>
    <row r="981" spans="1:17" ht="19.5" customHeight="1" x14ac:dyDescent="0.25">
      <c r="A981" s="9"/>
      <c r="B981" s="9"/>
      <c r="C981" s="17"/>
      <c r="D981" s="17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</row>
    <row r="982" spans="1:17" ht="19.5" customHeight="1" x14ac:dyDescent="0.25">
      <c r="A982" s="9"/>
      <c r="B982" s="9"/>
      <c r="C982" s="17"/>
      <c r="D982" s="17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</row>
    <row r="983" spans="1:17" ht="19.5" customHeight="1" x14ac:dyDescent="0.25">
      <c r="A983" s="9"/>
      <c r="B983" s="9"/>
      <c r="C983" s="17"/>
      <c r="D983" s="17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</row>
    <row r="984" spans="1:17" ht="19.5" customHeight="1" x14ac:dyDescent="0.25">
      <c r="A984" s="9"/>
      <c r="B984" s="9"/>
      <c r="C984" s="17"/>
      <c r="D984" s="17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</row>
    <row r="985" spans="1:17" ht="19.5" customHeight="1" x14ac:dyDescent="0.25">
      <c r="A985" s="9"/>
      <c r="B985" s="9"/>
      <c r="C985" s="17"/>
      <c r="D985" s="17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</row>
    <row r="986" spans="1:17" ht="19.5" customHeight="1" x14ac:dyDescent="0.25">
      <c r="A986" s="9"/>
      <c r="B986" s="9"/>
      <c r="C986" s="17"/>
      <c r="D986" s="17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</row>
    <row r="987" spans="1:17" ht="19.5" customHeight="1" x14ac:dyDescent="0.25">
      <c r="A987" s="9"/>
      <c r="B987" s="9"/>
      <c r="C987" s="17"/>
      <c r="D987" s="17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</row>
    <row r="988" spans="1:17" ht="19.5" customHeight="1" x14ac:dyDescent="0.25">
      <c r="A988" s="9"/>
      <c r="B988" s="9"/>
      <c r="C988" s="17"/>
      <c r="D988" s="17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</row>
    <row r="989" spans="1:17" ht="19.5" customHeight="1" x14ac:dyDescent="0.25">
      <c r="A989" s="9"/>
      <c r="B989" s="9"/>
      <c r="C989" s="17"/>
      <c r="D989" s="17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</row>
    <row r="990" spans="1:17" ht="19.5" customHeight="1" x14ac:dyDescent="0.25">
      <c r="A990" s="9"/>
      <c r="B990" s="9"/>
      <c r="C990" s="17"/>
      <c r="D990" s="17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</row>
    <row r="991" spans="1:17" ht="19.5" customHeight="1" x14ac:dyDescent="0.25">
      <c r="A991" s="9"/>
      <c r="B991" s="9"/>
      <c r="C991" s="17"/>
      <c r="D991" s="17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</row>
    <row r="992" spans="1:17" ht="19.5" customHeight="1" x14ac:dyDescent="0.25">
      <c r="A992" s="9"/>
      <c r="B992" s="9"/>
      <c r="C992" s="17"/>
      <c r="D992" s="17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</row>
    <row r="993" spans="1:17" ht="19.5" customHeight="1" x14ac:dyDescent="0.25">
      <c r="A993" s="9"/>
      <c r="B993" s="9"/>
      <c r="C993" s="17"/>
      <c r="D993" s="17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</row>
    <row r="994" spans="1:17" ht="19.5" customHeight="1" x14ac:dyDescent="0.25">
      <c r="A994" s="9"/>
      <c r="B994" s="9"/>
      <c r="C994" s="17"/>
      <c r="D994" s="17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</row>
    <row r="995" spans="1:17" ht="19.5" customHeight="1" x14ac:dyDescent="0.25">
      <c r="A995" s="9"/>
      <c r="B995" s="9"/>
      <c r="C995" s="17"/>
      <c r="D995" s="17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</row>
    <row r="996" spans="1:17" ht="19.5" customHeight="1" x14ac:dyDescent="0.25">
      <c r="A996" s="9"/>
      <c r="B996" s="9"/>
      <c r="C996" s="17"/>
      <c r="D996" s="17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</row>
    <row r="997" spans="1:17" ht="19.5" customHeight="1" x14ac:dyDescent="0.25">
      <c r="A997" s="9"/>
      <c r="B997" s="9"/>
      <c r="C997" s="17"/>
      <c r="D997" s="17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</row>
    <row r="998" spans="1:17" ht="19.5" customHeight="1" x14ac:dyDescent="0.25">
      <c r="A998" s="9"/>
      <c r="B998" s="9"/>
      <c r="C998" s="17"/>
      <c r="D998" s="17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</row>
    <row r="999" spans="1:17" ht="19.5" customHeight="1" x14ac:dyDescent="0.25">
      <c r="A999" s="9"/>
      <c r="B999" s="9"/>
      <c r="C999" s="17"/>
      <c r="D999" s="17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</row>
    <row r="1000" spans="1:17" ht="19.5" customHeight="1" x14ac:dyDescent="0.25">
      <c r="A1000" s="9"/>
      <c r="B1000" s="9"/>
      <c r="C1000" s="17"/>
      <c r="D1000" s="17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</row>
  </sheetData>
  <pageMargins left="0.511811024" right="0.511811024" top="0.78740157499999996" bottom="0.78740157499999996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2"/>
  <sheetViews>
    <sheetView zoomScale="85" zoomScaleNormal="85" workbookViewId="0">
      <selection activeCell="D7" sqref="D7"/>
    </sheetView>
  </sheetViews>
  <sheetFormatPr defaultColWidth="14.42578125" defaultRowHeight="15" customHeight="1" x14ac:dyDescent="0.25"/>
  <cols>
    <col min="1" max="1" width="66.28515625" customWidth="1"/>
    <col min="2" max="2" width="22.28515625" customWidth="1"/>
    <col min="3" max="3" width="16.85546875" customWidth="1"/>
    <col min="4" max="6" width="24.140625" style="50" customWidth="1"/>
    <col min="7" max="7" width="75.28515625" customWidth="1"/>
    <col min="8" max="8" width="9.140625" customWidth="1"/>
    <col min="9" max="9" width="11.7109375" customWidth="1"/>
    <col min="10" max="12" width="9.140625" customWidth="1"/>
    <col min="13" max="13" width="10.85546875" customWidth="1"/>
    <col min="14" max="25" width="9.140625" customWidth="1"/>
  </cols>
  <sheetData>
    <row r="1" spans="1:25" ht="16.5" customHeight="1" x14ac:dyDescent="0.6">
      <c r="A1" s="405" t="s">
        <v>0</v>
      </c>
      <c r="B1" s="407" t="s">
        <v>51</v>
      </c>
      <c r="C1" s="408"/>
      <c r="D1" s="73" t="s">
        <v>1</v>
      </c>
      <c r="E1" s="55"/>
      <c r="F1" s="5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5" customHeight="1" x14ac:dyDescent="0.6">
      <c r="A2" s="406"/>
      <c r="B2" s="68" t="s">
        <v>2</v>
      </c>
      <c r="C2" s="61" t="s">
        <v>3</v>
      </c>
      <c r="D2" s="74" t="s">
        <v>3</v>
      </c>
      <c r="E2" s="55"/>
      <c r="F2" s="55"/>
      <c r="G2" s="86" t="s">
        <v>62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9.5" hidden="1" customHeight="1" x14ac:dyDescent="0.6">
      <c r="A3" s="40" t="str">
        <f>ORÇAMENTO_PARCIAL!A2</f>
        <v>GERENCIAMENTO TÉCNICO E ADMINISTRATIVO</v>
      </c>
      <c r="B3" s="13">
        <f>ORÇAMENTO_PARCIAL!B2*0</f>
        <v>0</v>
      </c>
      <c r="C3" s="22">
        <f>ORÇAMENTO_PARCIAL!D2*0</f>
        <v>0</v>
      </c>
      <c r="D3" s="41" t="str">
        <f>FIXED(CÁLCULO_MÉDIAS!AH8,2,FALSE)&amp;" "&amp;"-"&amp;FIXED(CÁLCULO_MÉDIAS!AI8,2,FALSE)</f>
        <v>200,00 -550,00</v>
      </c>
      <c r="E3" s="55">
        <v>9723475.3390906285</v>
      </c>
      <c r="F3" s="55">
        <f>(1223.03-700)</f>
        <v>523.03</v>
      </c>
      <c r="G3" s="85" t="s">
        <v>60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hidden="1" customHeight="1" x14ac:dyDescent="0.6">
      <c r="A4" s="40" t="str">
        <f>ORÇAMENTO_PARCIAL!A3</f>
        <v>MOVIMENTAÇÃO DE TERRA</v>
      </c>
      <c r="B4" s="13">
        <f>ORÇAMENTO_PARCIAL!B3</f>
        <v>0</v>
      </c>
      <c r="C4" s="22">
        <f>ORÇAMENTO_PARCIAL!D3</f>
        <v>0</v>
      </c>
      <c r="D4" s="41" t="str">
        <f>FIXED(CÁLCULO_MÉDIAS!AH9,2,FALSE)&amp;" "&amp;"-"&amp;FIXED(CÁLCULO_MÉDIAS!AI9,2,FALSE)</f>
        <v>65,00 -75,00</v>
      </c>
      <c r="E4" s="55">
        <v>445700.739</v>
      </c>
      <c r="F4" s="55">
        <f>56.06-27</f>
        <v>29.060000000000002</v>
      </c>
      <c r="G4" s="85" t="s">
        <v>61</v>
      </c>
      <c r="I4" s="1"/>
      <c r="N4" s="3">
        <f>5872.21/(1118.43*6.2)</f>
        <v>0.84683944919332477</v>
      </c>
      <c r="O4" s="1"/>
      <c r="Q4" s="1"/>
      <c r="R4" s="1"/>
      <c r="S4" s="1"/>
      <c r="T4" s="1"/>
      <c r="U4" s="1"/>
      <c r="V4" s="1"/>
      <c r="W4" s="1"/>
      <c r="X4" s="1"/>
      <c r="Y4" s="1"/>
    </row>
    <row r="5" spans="1:25" ht="19.5" hidden="1" customHeight="1" x14ac:dyDescent="0.6">
      <c r="A5" s="70" t="str">
        <f>ORÇAMENTO_PARCIAL!A4</f>
        <v>INFRAESTRUTURA</v>
      </c>
      <c r="B5" s="58">
        <f>ORÇAMENTO_PARCIAL!B4</f>
        <v>0</v>
      </c>
      <c r="C5" s="71">
        <f>ORÇAMENTO_PARCIAL!D4</f>
        <v>0</v>
      </c>
      <c r="D5" s="72" t="str">
        <f>FIXED(CÁLCULO_MÉDIAS!AH10,2,FALSE)&amp;" "&amp;"-"&amp;FIXED(CÁLCULO_MÉDIAS!AI10,2,FALSE)</f>
        <v>130,00 -210,00</v>
      </c>
      <c r="E5" s="55">
        <v>3966312.2978423662</v>
      </c>
      <c r="F5" s="55">
        <f>498.89-260</f>
        <v>238.89</v>
      </c>
      <c r="G5" s="85" t="s">
        <v>63</v>
      </c>
      <c r="H5" s="3"/>
      <c r="I5" s="4"/>
      <c r="J5" s="5"/>
      <c r="K5" s="3"/>
      <c r="L5" s="4"/>
      <c r="M5" s="4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9.5" hidden="1" customHeight="1" x14ac:dyDescent="0.6">
      <c r="A6" s="40" t="str">
        <f>ORÇAMENTO_PARCIAL!A5</f>
        <v>SUPRAESTRUTURA</v>
      </c>
      <c r="B6" s="13">
        <f>ORÇAMENTO_PARCIAL!B5</f>
        <v>0</v>
      </c>
      <c r="C6" s="22">
        <f>ORÇAMENTO_PARCIAL!D5</f>
        <v>0</v>
      </c>
      <c r="D6" s="41" t="str">
        <f>FIXED(CÁLCULO_MÉDIAS!AH12,2,FALSE)&amp;" "&amp;"-"&amp;FIXED(CÁLCULO_MÉDIAS!AI12,2,FALSE)</f>
        <v>680,00 -750,00</v>
      </c>
      <c r="E6" s="55"/>
      <c r="F6" s="5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9.5" customHeight="1" x14ac:dyDescent="0.6">
      <c r="A7" s="70" t="str">
        <f>ORÇAMENTO_PARCIAL!A6</f>
        <v>ALVENARIA</v>
      </c>
      <c r="B7" s="58">
        <f>ORÇAMENTO_PARCIAL!B6</f>
        <v>1179684.5133695151</v>
      </c>
      <c r="C7" s="71">
        <f>ORÇAMENTO_PARCIAL!D6</f>
        <v>148.38182985731601</v>
      </c>
      <c r="D7" s="72" t="str">
        <f>FIXED(CÁLCULO_MÉDIAS!AH13,2,FALSE)&amp;" "&amp;"-"&amp;FIXED(CÁLCULO_MÉDIAS!AI13,2,FALSE)</f>
        <v>120,00 -180,00</v>
      </c>
      <c r="E7" s="55"/>
      <c r="F7" s="55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9.5" hidden="1" customHeight="1" x14ac:dyDescent="0.6">
      <c r="A8" s="40" t="str">
        <f>ORÇAMENTO_PARCIAL!A7</f>
        <v>INSTALAÇÕES ELÉTRICAS, HIDRÁULICAS, GLP E PREVENTIVAS</v>
      </c>
      <c r="B8" s="13">
        <f>ORÇAMENTO_PARCIAL!B7</f>
        <v>0</v>
      </c>
      <c r="C8" s="22">
        <f>ORÇAMENTO_PARCIAL!D7</f>
        <v>0</v>
      </c>
      <c r="D8" s="41" t="str">
        <f>FIXED(CÁLCULO_MÉDIAS!AH14,2,FALSE)&amp;" "&amp;"-"&amp;FIXED(CÁLCULO_MÉDIAS!AI14,2,FALSE)</f>
        <v>270,00 -360,00</v>
      </c>
      <c r="E8" s="55"/>
      <c r="F8" s="55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9.5" hidden="1" customHeight="1" x14ac:dyDescent="0.6">
      <c r="A9" s="70" t="str">
        <f>ORÇAMENTO_PARCIAL!A8</f>
        <v>EQUIPAMENTOS E SISTEMAS ESPECIAIS</v>
      </c>
      <c r="B9" s="58">
        <f>ORÇAMENTO_PARCIAL!B8</f>
        <v>0</v>
      </c>
      <c r="C9" s="71">
        <f>ORÇAMENTO_PARCIAL!D8</f>
        <v>0</v>
      </c>
      <c r="D9" s="72" t="str">
        <f>FIXED(CÁLCULO_MÉDIAS!AH15,2,FALSE)&amp;" "&amp;"-"&amp;FIXED(CÁLCULO_MÉDIAS!AI15,2,FALSE)</f>
        <v>180,00 -270,00</v>
      </c>
      <c r="E9" s="55"/>
      <c r="F9" s="5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9.5" customHeight="1" x14ac:dyDescent="0.6">
      <c r="A10" s="40" t="str">
        <f>ORÇAMENTO_PARCIAL!A9</f>
        <v>IMPERMEABILIZAÇÃO</v>
      </c>
      <c r="B10" s="13">
        <f>ORÇAMENTO_PARCIAL!B9</f>
        <v>898539.89947850001</v>
      </c>
      <c r="C10" s="22">
        <f>ORÇAMENTO_PARCIAL!D9</f>
        <v>113.01919536402892</v>
      </c>
      <c r="D10" s="41" t="str">
        <f>FIXED(CÁLCULO_MÉDIAS!AH16,2,FALSE)&amp;" "&amp;"-"&amp;FIXED(CÁLCULO_MÉDIAS!AI16,2,FALSE)</f>
        <v>60,00 -80,00</v>
      </c>
      <c r="E10" s="103" t="s">
        <v>77</v>
      </c>
      <c r="F10" s="5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9.5" customHeight="1" x14ac:dyDescent="0.6">
      <c r="A11" s="70" t="str">
        <f>ORÇAMENTO_PARCIAL!A10</f>
        <v>REVESTIMENTOS INTERNOS EM PISO E PAREDE</v>
      </c>
      <c r="B11" s="58">
        <f>ORÇAMENTO_PARCIAL!B10</f>
        <v>1286111.4978125005</v>
      </c>
      <c r="C11" s="71">
        <f>ORÇAMENTO_PARCIAL!D10</f>
        <v>161.76831626014271</v>
      </c>
      <c r="D11" s="72" t="str">
        <f>FIXED(CÁLCULO_MÉDIAS!AH17,2,FALSE)&amp;" "&amp;"-"&amp;FIXED(CÁLCULO_MÉDIAS!AI17,2,FALSE)</f>
        <v>120,00 -170,00</v>
      </c>
      <c r="E11" s="55"/>
      <c r="F11" s="55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9.5" customHeight="1" x14ac:dyDescent="0.6">
      <c r="A12" s="40" t="str">
        <f>ORÇAMENTO_PARCIAL!A11</f>
        <v>REVESTIMENTOS E ACABAMENTOS INTERNOS EM TETO</v>
      </c>
      <c r="B12" s="13">
        <f>ORÇAMENTO_PARCIAL!B11</f>
        <v>524454.36417963332</v>
      </c>
      <c r="C12" s="22">
        <f>ORÇAMENTO_PARCIAL!D11</f>
        <v>65.96636418609458</v>
      </c>
      <c r="D12" s="41" t="str">
        <f>FIXED(CÁLCULO_MÉDIAS!AH18,2,FALSE)&amp;" "&amp;"-"&amp;FIXED(CÁLCULO_MÉDIAS!AI18,2,FALSE)</f>
        <v>55,00 -80,00</v>
      </c>
      <c r="E12" s="55"/>
      <c r="F12" s="5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9.5" customHeight="1" x14ac:dyDescent="0.6">
      <c r="A13" s="70" t="str">
        <f>ORÇAMENTO_PARCIAL!A12</f>
        <v>ACABAMENTOS EM PISO E PAREDE</v>
      </c>
      <c r="B13" s="58">
        <f>ORÇAMENTO_PARCIAL!B12</f>
        <v>1848757.7771882399</v>
      </c>
      <c r="C13" s="71">
        <f>ORÇAMENTO_PARCIAL!D12</f>
        <v>232.53849553266843</v>
      </c>
      <c r="D13" s="72" t="str">
        <f>FIXED(CÁLCULO_MÉDIAS!AH19,2,FALSE)&amp;" "&amp;"-"&amp;FIXED(CÁLCULO_MÉDIAS!AI19,2,FALSE)</f>
        <v>150,00 -200,00</v>
      </c>
      <c r="E13" s="55"/>
      <c r="F13" s="55"/>
      <c r="G13" s="104">
        <f>F13*ORÇAMENTO_PARCIAL!G2</f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9.5" customHeight="1" x14ac:dyDescent="0.6">
      <c r="A14" s="40" t="str">
        <f>ORÇAMENTO_PARCIAL!A13</f>
        <v>PINTURA INTERNA</v>
      </c>
      <c r="B14" s="13">
        <f>ORÇAMENTO_PARCIAL!B13</f>
        <v>1671037.2836525517</v>
      </c>
      <c r="C14" s="22">
        <f>ORÇAMENTO_PARCIAL!D13</f>
        <v>210.18464436728433</v>
      </c>
      <c r="D14" s="41" t="str">
        <f>FIXED(CÁLCULO_MÉDIAS!AH20,2,FALSE)&amp;" "&amp;"-"&amp;FIXED(CÁLCULO_MÉDIAS!AI20,2,FALSE)</f>
        <v>120,00 -140,00</v>
      </c>
      <c r="E14" s="103" t="s">
        <v>80</v>
      </c>
      <c r="F14" s="5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9.5" customHeight="1" x14ac:dyDescent="0.6">
      <c r="A15" s="70" t="str">
        <f>ORÇAMENTO_PARCIAL!A14</f>
        <v>ESQUADRIAS, VIDROS E FERRAGENS</v>
      </c>
      <c r="B15" s="58">
        <f>ORÇAMENTO_PARCIAL!B14</f>
        <v>4781116.5182568589</v>
      </c>
      <c r="C15" s="71">
        <f>ORÇAMENTO_PARCIAL!D14</f>
        <v>601.37334151624634</v>
      </c>
      <c r="D15" s="72" t="str">
        <f>FIXED(CÁLCULO_MÉDIAS!AH21,2,FALSE)&amp;" "&amp;"-"&amp;FIXED(CÁLCULO_MÉDIAS!AI21,2,FALSE)</f>
        <v>250,00 -360,00</v>
      </c>
      <c r="E15" s="103" t="s">
        <v>78</v>
      </c>
      <c r="F15" s="5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9.5" customHeight="1" x14ac:dyDescent="0.6">
      <c r="A16" s="40" t="str">
        <f>ORÇAMENTO_PARCIAL!A15</f>
        <v>COBERTURA</v>
      </c>
      <c r="B16" s="13">
        <f>ORÇAMENTO_PARCIAL!B15</f>
        <v>90917.910807929991</v>
      </c>
      <c r="C16" s="22">
        <f>ORÇAMENTO_PARCIAL!D15</f>
        <v>11.435740504850742</v>
      </c>
      <c r="D16" s="41" t="str">
        <f>FIXED(CÁLCULO_MÉDIAS!AH22,2,FALSE)&amp;" "&amp;"-"&amp;FIXED(CÁLCULO_MÉDIAS!AI22,2,FALSE)</f>
        <v>10,00 -15,00</v>
      </c>
      <c r="E16" s="55"/>
      <c r="F16" s="5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9.5" customHeight="1" x14ac:dyDescent="0.6">
      <c r="A17" s="70" t="str">
        <f>ORÇAMENTO_PARCIAL!A16</f>
        <v>REVESTIMENTOS E ACABAMENTOS DE FACHADA</v>
      </c>
      <c r="B17" s="58">
        <f>ORÇAMENTO_PARCIAL!B16</f>
        <v>1914963.6785804797</v>
      </c>
      <c r="C17" s="71">
        <f>ORÇAMENTO_PARCIAL!D16</f>
        <v>240.86593620396633</v>
      </c>
      <c r="D17" s="72" t="str">
        <f>FIXED(CÁLCULO_MÉDIAS!AH23,2,FALSE)&amp;" "&amp;"-"&amp;FIXED(CÁLCULO_MÉDIAS!AI23,2,FALSE)</f>
        <v>110,00 -140,00</v>
      </c>
      <c r="E17" s="103" t="s">
        <v>79</v>
      </c>
      <c r="F17" s="5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9.5" hidden="1" customHeight="1" x14ac:dyDescent="0.6">
      <c r="A18" s="40" t="str">
        <f>ORÇAMENTO_PARCIAL!A17</f>
        <v>SERVIÇOS COMPLEMENTARES</v>
      </c>
      <c r="B18" s="13">
        <f>ORÇAMENTO_PARCIAL!B17</f>
        <v>9583.9922772000009</v>
      </c>
      <c r="C18" s="22">
        <f>ORÇAMENTO_PARCIAL!D17</f>
        <v>1.205483580832494</v>
      </c>
      <c r="D18" s="41" t="str">
        <f>FIXED(CÁLCULO_MÉDIAS!AH24,2,FALSE)&amp;" "&amp;"-"&amp;FIXED(CÁLCULO_MÉDIAS!AI24,2,FALSE)</f>
        <v>130,00 -200,00</v>
      </c>
      <c r="E18" s="55"/>
      <c r="F18" s="5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9.5" customHeight="1" thickBot="1" x14ac:dyDescent="0.65">
      <c r="A19" s="75" t="s">
        <v>15</v>
      </c>
      <c r="B19" s="76">
        <f>SUM(B3:B18)</f>
        <v>14205167.435603408</v>
      </c>
      <c r="C19" s="77">
        <f>SUM(C3:C18)</f>
        <v>1786.7393473734312</v>
      </c>
      <c r="D19" s="78" t="str">
        <f>FIXED(CÁLCULO_MÉDIAS!AH25,2,FALSE)&amp;" "&amp;"-"&amp;FIXED(CÁLCULO_MÉDIAS!AI25,2,FALSE)</f>
        <v>2.700,00 -3.870,00</v>
      </c>
      <c r="E19" s="55"/>
      <c r="F19" s="5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.75" customHeight="1" x14ac:dyDescent="0.6">
      <c r="A20" s="1"/>
      <c r="B20" s="6"/>
      <c r="C20" s="1"/>
      <c r="D20" s="55"/>
      <c r="E20" s="55"/>
      <c r="F20" s="5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.75" customHeight="1" x14ac:dyDescent="0.6">
      <c r="A21" s="1"/>
      <c r="B21" s="6"/>
      <c r="C21" s="1"/>
      <c r="D21" s="55"/>
      <c r="E21" s="55"/>
      <c r="F21" s="5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.75" customHeight="1" x14ac:dyDescent="0.6">
      <c r="A22" s="1"/>
      <c r="B22" s="6"/>
      <c r="C22" s="1"/>
      <c r="D22" s="55"/>
      <c r="E22" s="55"/>
      <c r="F22" s="5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.75" hidden="1" customHeight="1" x14ac:dyDescent="0.6">
      <c r="A23" s="1"/>
      <c r="B23" s="6">
        <v>2007.57</v>
      </c>
      <c r="C23" s="1"/>
      <c r="D23" s="55"/>
      <c r="E23" s="55"/>
      <c r="F23" s="5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.75" hidden="1" customHeight="1" x14ac:dyDescent="0.6">
      <c r="A24" s="1"/>
      <c r="B24" s="6">
        <v>2461.35</v>
      </c>
      <c r="C24" s="1"/>
      <c r="D24" s="55"/>
      <c r="E24" s="55"/>
      <c r="F24" s="5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.75" hidden="1" customHeight="1" x14ac:dyDescent="0.6">
      <c r="A25" s="1"/>
      <c r="B25" s="6">
        <f>B24/B23</f>
        <v>1.2260344595705255</v>
      </c>
      <c r="C25" s="1"/>
      <c r="D25" s="55"/>
      <c r="E25" s="55"/>
      <c r="F25" s="5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.75" hidden="1" customHeight="1" x14ac:dyDescent="0.6">
      <c r="A26" s="1"/>
      <c r="B26" s="6"/>
      <c r="C26" s="1"/>
      <c r="D26" s="55"/>
      <c r="E26" s="55"/>
      <c r="F26" s="5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.75" hidden="1" customHeight="1" x14ac:dyDescent="0.6">
      <c r="A27" s="1"/>
      <c r="B27" s="6"/>
      <c r="C27" s="1"/>
      <c r="D27" s="55"/>
      <c r="E27" s="55"/>
      <c r="F27" s="5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.75" hidden="1" customHeight="1" x14ac:dyDescent="0.6">
      <c r="A28" s="1"/>
      <c r="B28" s="6"/>
      <c r="C28" s="1">
        <v>1.1023000000000001</v>
      </c>
      <c r="D28" s="55"/>
      <c r="E28" s="55"/>
      <c r="F28" s="5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.75" hidden="1" customHeight="1" x14ac:dyDescent="0.6">
      <c r="A29" s="1"/>
      <c r="B29" s="6"/>
      <c r="C29" s="1"/>
      <c r="D29" s="55"/>
      <c r="E29" s="55"/>
      <c r="F29" s="5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.75" hidden="1" customHeight="1" x14ac:dyDescent="0.6">
      <c r="A30" s="7" t="s">
        <v>16</v>
      </c>
      <c r="B30" s="6">
        <v>900</v>
      </c>
      <c r="C30" s="6"/>
      <c r="D30" s="56"/>
      <c r="E30" s="56"/>
      <c r="F30" s="5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.75" hidden="1" customHeight="1" x14ac:dyDescent="0.6">
      <c r="A31" s="8" t="s">
        <v>17</v>
      </c>
      <c r="B31" s="6">
        <v>25</v>
      </c>
      <c r="C31" s="6"/>
      <c r="D31" s="56"/>
      <c r="E31" s="56"/>
      <c r="F31" s="5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.75" hidden="1" customHeight="1" x14ac:dyDescent="0.6">
      <c r="A32" s="7" t="s">
        <v>18</v>
      </c>
      <c r="B32" s="6">
        <v>15</v>
      </c>
      <c r="C32" s="6"/>
      <c r="D32" s="56"/>
      <c r="E32" s="56"/>
      <c r="F32" s="5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.75" hidden="1" customHeight="1" x14ac:dyDescent="0.6">
      <c r="A33" s="8" t="s">
        <v>19</v>
      </c>
      <c r="B33" s="6">
        <v>150</v>
      </c>
      <c r="C33" s="6"/>
      <c r="D33" s="56"/>
      <c r="E33" s="56"/>
      <c r="F33" s="5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.75" hidden="1" customHeight="1" x14ac:dyDescent="0.6">
      <c r="A34" s="7" t="s">
        <v>20</v>
      </c>
      <c r="B34" s="6">
        <v>440</v>
      </c>
      <c r="C34" s="6"/>
      <c r="D34" s="56"/>
      <c r="E34" s="56"/>
      <c r="F34" s="5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.75" hidden="1" customHeight="1" x14ac:dyDescent="0.6">
      <c r="A35" s="8" t="s">
        <v>21</v>
      </c>
      <c r="B35" s="6"/>
      <c r="C35" s="6"/>
      <c r="D35" s="56"/>
      <c r="E35" s="56"/>
      <c r="F35" s="5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.75" hidden="1" customHeight="1" x14ac:dyDescent="0.6">
      <c r="A36" s="7" t="s">
        <v>22</v>
      </c>
      <c r="B36" s="6">
        <v>55</v>
      </c>
      <c r="C36" s="6"/>
      <c r="D36" s="56"/>
      <c r="E36" s="56"/>
      <c r="F36" s="5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.75" hidden="1" customHeight="1" x14ac:dyDescent="0.6">
      <c r="A37" s="8" t="s">
        <v>23</v>
      </c>
      <c r="B37" s="6">
        <v>170</v>
      </c>
      <c r="C37" s="6"/>
      <c r="D37" s="56"/>
      <c r="E37" s="56"/>
      <c r="F37" s="5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.75" hidden="1" customHeight="1" x14ac:dyDescent="0.6">
      <c r="A38" s="7" t="s">
        <v>24</v>
      </c>
      <c r="B38" s="6">
        <v>165</v>
      </c>
      <c r="C38" s="6"/>
      <c r="D38" s="56"/>
      <c r="E38" s="56"/>
      <c r="F38" s="5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.75" hidden="1" customHeight="1" x14ac:dyDescent="0.6">
      <c r="A39" s="8" t="s">
        <v>25</v>
      </c>
      <c r="B39" s="6">
        <v>40</v>
      </c>
      <c r="C39" s="6"/>
      <c r="D39" s="56"/>
      <c r="E39" s="56"/>
      <c r="F39" s="5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.75" hidden="1" customHeight="1" x14ac:dyDescent="0.6">
      <c r="A40" s="7" t="s">
        <v>26</v>
      </c>
      <c r="B40" s="6">
        <v>55</v>
      </c>
      <c r="C40" s="6"/>
      <c r="D40" s="56"/>
      <c r="E40" s="56"/>
      <c r="F40" s="5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.75" hidden="1" customHeight="1" x14ac:dyDescent="0.6">
      <c r="A41" s="8" t="s">
        <v>27</v>
      </c>
      <c r="B41" s="6">
        <v>35</v>
      </c>
      <c r="C41" s="6"/>
      <c r="D41" s="56"/>
      <c r="E41" s="56"/>
      <c r="F41" s="5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.75" hidden="1" customHeight="1" x14ac:dyDescent="0.6">
      <c r="A42" s="7" t="s">
        <v>28</v>
      </c>
      <c r="B42" s="6">
        <v>130</v>
      </c>
      <c r="C42" s="6"/>
      <c r="D42" s="56"/>
      <c r="E42" s="56"/>
      <c r="F42" s="5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.75" hidden="1" customHeight="1" x14ac:dyDescent="0.6">
      <c r="A43" s="8" t="s">
        <v>29</v>
      </c>
      <c r="B43" s="6">
        <v>35</v>
      </c>
      <c r="C43" s="6"/>
      <c r="D43" s="56"/>
      <c r="E43" s="56"/>
      <c r="F43" s="5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.75" hidden="1" customHeight="1" x14ac:dyDescent="0.6">
      <c r="A44" s="7" t="s">
        <v>30</v>
      </c>
      <c r="B44" s="6">
        <v>35</v>
      </c>
      <c r="C44" s="6"/>
      <c r="D44" s="56"/>
      <c r="E44" s="56"/>
      <c r="F44" s="5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.75" hidden="1" customHeight="1" x14ac:dyDescent="0.6">
      <c r="A45" s="8" t="s">
        <v>31</v>
      </c>
      <c r="B45" s="6">
        <v>430</v>
      </c>
      <c r="C45" s="6"/>
      <c r="D45" s="56"/>
      <c r="E45" s="56"/>
      <c r="F45" s="5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.75" hidden="1" customHeight="1" x14ac:dyDescent="0.6">
      <c r="A46" s="7" t="s">
        <v>27</v>
      </c>
      <c r="B46" s="6">
        <v>35</v>
      </c>
      <c r="C46" s="6"/>
      <c r="D46" s="56"/>
      <c r="E46" s="56"/>
      <c r="F46" s="5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.75" hidden="1" customHeight="1" x14ac:dyDescent="0.6">
      <c r="A47" s="8" t="s">
        <v>32</v>
      </c>
      <c r="B47" s="6">
        <v>150</v>
      </c>
      <c r="C47" s="6"/>
      <c r="D47" s="56"/>
      <c r="E47" s="56"/>
      <c r="F47" s="5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.75" hidden="1" customHeight="1" x14ac:dyDescent="0.6">
      <c r="A48" s="1"/>
      <c r="B48" s="6"/>
      <c r="C48" s="1"/>
      <c r="D48" s="55"/>
      <c r="E48" s="55"/>
      <c r="F48" s="5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.75" hidden="1" customHeight="1" x14ac:dyDescent="0.6">
      <c r="A49" s="1"/>
      <c r="B49" s="6"/>
      <c r="C49" s="1"/>
      <c r="D49" s="55"/>
      <c r="E49" s="55"/>
      <c r="F49" s="5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.75" hidden="1" customHeight="1" x14ac:dyDescent="0.6">
      <c r="A50" s="1"/>
      <c r="B50" s="6"/>
      <c r="C50" s="1"/>
      <c r="D50" s="55"/>
      <c r="E50" s="55"/>
      <c r="F50" s="5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.75" hidden="1" customHeight="1" x14ac:dyDescent="0.6">
      <c r="A51" s="1"/>
      <c r="B51" s="6"/>
      <c r="C51" s="1"/>
      <c r="D51" s="55"/>
      <c r="E51" s="55"/>
      <c r="F51" s="5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.75" hidden="1" customHeight="1" x14ac:dyDescent="0.6">
      <c r="A52" s="1"/>
      <c r="B52" s="6"/>
      <c r="C52" s="1"/>
      <c r="D52" s="55"/>
      <c r="E52" s="55"/>
      <c r="F52" s="5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.75" hidden="1" customHeight="1" x14ac:dyDescent="0.6">
      <c r="A53" s="1"/>
      <c r="B53" s="6"/>
      <c r="C53" s="1"/>
      <c r="D53" s="55"/>
      <c r="E53" s="55"/>
      <c r="F53" s="5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.75" hidden="1" customHeight="1" x14ac:dyDescent="0.6">
      <c r="A54" s="1"/>
      <c r="B54" s="6"/>
      <c r="C54" s="1"/>
      <c r="D54" s="55"/>
      <c r="E54" s="55"/>
      <c r="F54" s="5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.75" hidden="1" customHeight="1" x14ac:dyDescent="0.6">
      <c r="A55" s="1"/>
      <c r="B55" s="6"/>
      <c r="C55" s="1"/>
      <c r="D55" s="55"/>
      <c r="E55" s="55"/>
      <c r="F55" s="5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.75" hidden="1" customHeight="1" x14ac:dyDescent="0.6">
      <c r="A56" s="1"/>
      <c r="B56" s="6"/>
      <c r="C56" s="1"/>
      <c r="D56" s="55"/>
      <c r="E56" s="55"/>
      <c r="F56" s="5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.75" hidden="1" customHeight="1" x14ac:dyDescent="0.6">
      <c r="A57" s="1"/>
      <c r="B57" s="6"/>
      <c r="C57" s="1"/>
      <c r="D57" s="55"/>
      <c r="E57" s="55"/>
      <c r="F57" s="5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.75" hidden="1" customHeight="1" x14ac:dyDescent="0.6">
      <c r="A58" s="1"/>
      <c r="B58" s="6"/>
      <c r="C58" s="1"/>
      <c r="D58" s="55"/>
      <c r="E58" s="55"/>
      <c r="F58" s="5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.75" hidden="1" customHeight="1" x14ac:dyDescent="0.6">
      <c r="A59" s="1"/>
      <c r="B59" s="6"/>
      <c r="C59" s="1"/>
      <c r="D59" s="55"/>
      <c r="E59" s="55"/>
      <c r="F59" s="5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.75" hidden="1" customHeight="1" x14ac:dyDescent="0.6">
      <c r="A60" s="1"/>
      <c r="B60" s="6"/>
      <c r="C60" s="1"/>
      <c r="D60" s="55"/>
      <c r="E60" s="55"/>
      <c r="F60" s="5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.75" hidden="1" customHeight="1" x14ac:dyDescent="0.6">
      <c r="A61" s="1"/>
      <c r="B61" s="6"/>
      <c r="C61" s="1"/>
      <c r="D61" s="55"/>
      <c r="E61" s="55"/>
      <c r="F61" s="5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.75" hidden="1" customHeight="1" x14ac:dyDescent="0.6">
      <c r="A62" s="1"/>
      <c r="B62" s="6"/>
      <c r="C62" s="1"/>
      <c r="D62" s="55"/>
      <c r="E62" s="55"/>
      <c r="F62" s="5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.75" hidden="1" customHeight="1" x14ac:dyDescent="0.6">
      <c r="A63" s="1"/>
      <c r="B63" s="6"/>
      <c r="C63" s="1"/>
      <c r="D63" s="55"/>
      <c r="E63" s="55"/>
      <c r="F63" s="5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.75" hidden="1" customHeight="1" x14ac:dyDescent="0.6">
      <c r="A64" s="1"/>
      <c r="B64" s="6"/>
      <c r="C64" s="1"/>
      <c r="D64" s="55"/>
      <c r="E64" s="55"/>
      <c r="F64" s="5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.75" hidden="1" customHeight="1" x14ac:dyDescent="0.6">
      <c r="A65" s="1"/>
      <c r="B65" s="6"/>
      <c r="C65" s="1"/>
      <c r="D65" s="55"/>
      <c r="E65" s="55"/>
      <c r="F65" s="5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.75" hidden="1" customHeight="1" x14ac:dyDescent="0.6">
      <c r="A66" s="1"/>
      <c r="B66" s="6"/>
      <c r="C66" s="1"/>
      <c r="D66" s="55"/>
      <c r="E66" s="55"/>
      <c r="F66" s="5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.75" hidden="1" customHeight="1" x14ac:dyDescent="0.6">
      <c r="A67" s="1"/>
      <c r="B67" s="6"/>
      <c r="C67" s="1"/>
      <c r="D67" s="55"/>
      <c r="E67" s="55"/>
      <c r="F67" s="5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.75" hidden="1" customHeight="1" x14ac:dyDescent="0.6">
      <c r="A68" s="1"/>
      <c r="B68" s="6"/>
      <c r="C68" s="1"/>
      <c r="D68" s="55"/>
      <c r="E68" s="55"/>
      <c r="F68" s="5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.75" hidden="1" customHeight="1" x14ac:dyDescent="0.6">
      <c r="A69" s="1"/>
      <c r="B69" s="6"/>
      <c r="C69" s="1"/>
      <c r="D69" s="55"/>
      <c r="E69" s="55"/>
      <c r="F69" s="5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.75" hidden="1" customHeight="1" x14ac:dyDescent="0.6">
      <c r="A70" s="1"/>
      <c r="B70" s="6"/>
      <c r="C70" s="1"/>
      <c r="D70" s="55"/>
      <c r="E70" s="55"/>
      <c r="F70" s="5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.75" hidden="1" customHeight="1" x14ac:dyDescent="0.6">
      <c r="A71" s="1"/>
      <c r="B71" s="6"/>
      <c r="C71" s="1"/>
      <c r="D71" s="55"/>
      <c r="E71" s="55"/>
      <c r="F71" s="5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.75" hidden="1" customHeight="1" x14ac:dyDescent="0.6">
      <c r="A72" s="1"/>
      <c r="B72" s="6"/>
      <c r="C72" s="1"/>
      <c r="D72" s="55"/>
      <c r="E72" s="55"/>
      <c r="F72" s="5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.75" hidden="1" customHeight="1" x14ac:dyDescent="0.6">
      <c r="A73" s="1"/>
      <c r="B73" s="6"/>
      <c r="C73" s="1"/>
      <c r="D73" s="55"/>
      <c r="E73" s="55"/>
      <c r="F73" s="5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.75" hidden="1" customHeight="1" x14ac:dyDescent="0.6">
      <c r="A74" s="1"/>
      <c r="B74" s="6"/>
      <c r="C74" s="1"/>
      <c r="D74" s="55"/>
      <c r="E74" s="55"/>
      <c r="F74" s="5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.75" hidden="1" customHeight="1" x14ac:dyDescent="0.6">
      <c r="A75" s="1"/>
      <c r="B75" s="6"/>
      <c r="C75" s="1"/>
      <c r="D75" s="55"/>
      <c r="E75" s="55"/>
      <c r="F75" s="5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.75" customHeight="1" x14ac:dyDescent="0.6">
      <c r="A76" s="1"/>
      <c r="B76" s="6"/>
      <c r="C76" s="1"/>
      <c r="D76" s="55"/>
      <c r="E76" s="55"/>
      <c r="F76" s="5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.75" customHeight="1" x14ac:dyDescent="0.6">
      <c r="A77" s="1"/>
      <c r="B77" s="6"/>
      <c r="C77" s="1"/>
      <c r="D77" s="55"/>
      <c r="E77" s="55"/>
      <c r="F77" s="5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.75" customHeight="1" x14ac:dyDescent="0.6">
      <c r="A78" s="1"/>
      <c r="B78" s="6"/>
      <c r="C78" s="1"/>
      <c r="D78" s="55"/>
      <c r="E78" s="55"/>
      <c r="F78" s="5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.75" customHeight="1" x14ac:dyDescent="0.6">
      <c r="A79" s="1"/>
      <c r="B79" s="6"/>
      <c r="C79" s="1"/>
      <c r="D79" s="55"/>
      <c r="E79" s="55"/>
      <c r="F79" s="5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.75" customHeight="1" x14ac:dyDescent="0.6">
      <c r="A80" s="1"/>
      <c r="B80" s="6"/>
      <c r="C80" s="1"/>
      <c r="D80" s="55"/>
      <c r="E80" s="55"/>
      <c r="F80" s="5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.75" customHeight="1" x14ac:dyDescent="0.6">
      <c r="A81" s="1"/>
      <c r="B81" s="6"/>
      <c r="C81" s="1"/>
      <c r="D81" s="55"/>
      <c r="E81" s="55"/>
      <c r="F81" s="5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.75" customHeight="1" x14ac:dyDescent="0.6">
      <c r="A82" s="1"/>
      <c r="B82" s="6"/>
      <c r="C82" s="1"/>
      <c r="D82" s="55"/>
      <c r="E82" s="55"/>
      <c r="F82" s="5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.75" customHeight="1" x14ac:dyDescent="0.6">
      <c r="A83" s="1"/>
      <c r="B83" s="6"/>
      <c r="C83" s="1"/>
      <c r="D83" s="55"/>
      <c r="E83" s="55"/>
      <c r="F83" s="5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.75" customHeight="1" x14ac:dyDescent="0.6">
      <c r="A84" s="1"/>
      <c r="B84" s="6"/>
      <c r="C84" s="1"/>
      <c r="D84" s="55"/>
      <c r="E84" s="55"/>
      <c r="F84" s="5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.75" customHeight="1" x14ac:dyDescent="0.6">
      <c r="A85" s="1"/>
      <c r="B85" s="6"/>
      <c r="C85" s="1"/>
      <c r="D85" s="55"/>
      <c r="E85" s="55"/>
      <c r="F85" s="5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.75" customHeight="1" x14ac:dyDescent="0.6">
      <c r="A86" s="1"/>
      <c r="B86" s="6"/>
      <c r="C86" s="1"/>
      <c r="D86" s="55"/>
      <c r="E86" s="55"/>
      <c r="F86" s="5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.75" customHeight="1" x14ac:dyDescent="0.6">
      <c r="A87" s="1"/>
      <c r="B87" s="6"/>
      <c r="C87" s="1"/>
      <c r="D87" s="55"/>
      <c r="E87" s="55"/>
      <c r="F87" s="5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.75" customHeight="1" x14ac:dyDescent="0.6">
      <c r="A88" s="1"/>
      <c r="B88" s="6"/>
      <c r="C88" s="1"/>
      <c r="D88" s="55"/>
      <c r="E88" s="55"/>
      <c r="F88" s="5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.75" customHeight="1" x14ac:dyDescent="0.6">
      <c r="A89" s="1"/>
      <c r="B89" s="6"/>
      <c r="C89" s="1"/>
      <c r="D89" s="55"/>
      <c r="E89" s="55"/>
      <c r="F89" s="5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.75" customHeight="1" x14ac:dyDescent="0.6">
      <c r="A90" s="1"/>
      <c r="B90" s="6"/>
      <c r="C90" s="1"/>
      <c r="D90" s="55"/>
      <c r="E90" s="55"/>
      <c r="F90" s="5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.75" customHeight="1" x14ac:dyDescent="0.6">
      <c r="A91" s="1"/>
      <c r="B91" s="6"/>
      <c r="C91" s="1"/>
      <c r="D91" s="55"/>
      <c r="E91" s="55"/>
      <c r="F91" s="5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.75" customHeight="1" x14ac:dyDescent="0.6">
      <c r="A92" s="1"/>
      <c r="B92" s="6"/>
      <c r="C92" s="1"/>
      <c r="D92" s="55"/>
      <c r="E92" s="55"/>
      <c r="F92" s="5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.75" customHeight="1" x14ac:dyDescent="0.6">
      <c r="A93" s="1"/>
      <c r="B93" s="6"/>
      <c r="C93" s="1"/>
      <c r="D93" s="55"/>
      <c r="E93" s="55"/>
      <c r="F93" s="5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.75" customHeight="1" x14ac:dyDescent="0.6">
      <c r="A94" s="1"/>
      <c r="B94" s="6"/>
      <c r="C94" s="1"/>
      <c r="D94" s="55"/>
      <c r="E94" s="55"/>
      <c r="F94" s="5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.75" customHeight="1" x14ac:dyDescent="0.6">
      <c r="A95" s="1"/>
      <c r="B95" s="6"/>
      <c r="C95" s="1"/>
      <c r="D95" s="55"/>
      <c r="E95" s="55"/>
      <c r="F95" s="5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.75" customHeight="1" x14ac:dyDescent="0.6">
      <c r="A96" s="1"/>
      <c r="B96" s="6"/>
      <c r="C96" s="1"/>
      <c r="D96" s="55"/>
      <c r="E96" s="55"/>
      <c r="F96" s="5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.75" customHeight="1" x14ac:dyDescent="0.6">
      <c r="A97" s="1"/>
      <c r="B97" s="6"/>
      <c r="C97" s="1"/>
      <c r="D97" s="55"/>
      <c r="E97" s="55"/>
      <c r="F97" s="5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.75" customHeight="1" x14ac:dyDescent="0.6">
      <c r="A98" s="1"/>
      <c r="B98" s="6"/>
      <c r="C98" s="1"/>
      <c r="D98" s="55"/>
      <c r="E98" s="55"/>
      <c r="F98" s="5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.75" customHeight="1" x14ac:dyDescent="0.6">
      <c r="A99" s="1"/>
      <c r="B99" s="6"/>
      <c r="C99" s="1"/>
      <c r="D99" s="55"/>
      <c r="E99" s="55"/>
      <c r="F99" s="5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.75" customHeight="1" x14ac:dyDescent="0.6">
      <c r="A100" s="1"/>
      <c r="B100" s="6"/>
      <c r="C100" s="1"/>
      <c r="D100" s="55"/>
      <c r="E100" s="55"/>
      <c r="F100" s="5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.75" customHeight="1" x14ac:dyDescent="0.6">
      <c r="A101" s="1"/>
      <c r="B101" s="6"/>
      <c r="C101" s="1"/>
      <c r="D101" s="55"/>
      <c r="E101" s="55"/>
      <c r="F101" s="5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.75" customHeight="1" x14ac:dyDescent="0.6">
      <c r="A102" s="1"/>
      <c r="B102" s="6"/>
      <c r="C102" s="1"/>
      <c r="D102" s="55"/>
      <c r="E102" s="55"/>
      <c r="F102" s="5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.75" customHeight="1" x14ac:dyDescent="0.6">
      <c r="A103" s="1"/>
      <c r="B103" s="6"/>
      <c r="C103" s="1"/>
      <c r="D103" s="55"/>
      <c r="E103" s="55"/>
      <c r="F103" s="5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.75" customHeight="1" x14ac:dyDescent="0.6">
      <c r="A104" s="1"/>
      <c r="B104" s="6"/>
      <c r="C104" s="1"/>
      <c r="D104" s="55"/>
      <c r="E104" s="55"/>
      <c r="F104" s="5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.75" customHeight="1" x14ac:dyDescent="0.6">
      <c r="A105" s="1"/>
      <c r="B105" s="6"/>
      <c r="C105" s="1"/>
      <c r="D105" s="55"/>
      <c r="E105" s="55"/>
      <c r="F105" s="5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.75" customHeight="1" x14ac:dyDescent="0.6">
      <c r="A106" s="1"/>
      <c r="B106" s="6"/>
      <c r="C106" s="1"/>
      <c r="D106" s="55"/>
      <c r="E106" s="55"/>
      <c r="F106" s="5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.75" customHeight="1" x14ac:dyDescent="0.6">
      <c r="A107" s="1"/>
      <c r="B107" s="6"/>
      <c r="C107" s="1"/>
      <c r="D107" s="55"/>
      <c r="E107" s="55"/>
      <c r="F107" s="5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.75" customHeight="1" x14ac:dyDescent="0.6">
      <c r="A108" s="1"/>
      <c r="B108" s="6"/>
      <c r="C108" s="1"/>
      <c r="D108" s="55"/>
      <c r="E108" s="55"/>
      <c r="F108" s="5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.75" customHeight="1" x14ac:dyDescent="0.6">
      <c r="A109" s="1"/>
      <c r="B109" s="6"/>
      <c r="C109" s="1"/>
      <c r="D109" s="55"/>
      <c r="E109" s="55"/>
      <c r="F109" s="5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.75" customHeight="1" x14ac:dyDescent="0.6">
      <c r="A110" s="1"/>
      <c r="B110" s="6"/>
      <c r="C110" s="1"/>
      <c r="D110" s="55"/>
      <c r="E110" s="55"/>
      <c r="F110" s="5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.75" customHeight="1" x14ac:dyDescent="0.6">
      <c r="A111" s="1"/>
      <c r="B111" s="6"/>
      <c r="C111" s="1"/>
      <c r="D111" s="55"/>
      <c r="E111" s="55"/>
      <c r="F111" s="5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.75" customHeight="1" x14ac:dyDescent="0.6">
      <c r="A112" s="1"/>
      <c r="B112" s="6"/>
      <c r="C112" s="1"/>
      <c r="D112" s="55"/>
      <c r="E112" s="55"/>
      <c r="F112" s="5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.75" customHeight="1" x14ac:dyDescent="0.6">
      <c r="A113" s="1"/>
      <c r="B113" s="6"/>
      <c r="C113" s="1"/>
      <c r="D113" s="55"/>
      <c r="E113" s="55"/>
      <c r="F113" s="5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.75" customHeight="1" x14ac:dyDescent="0.6">
      <c r="A114" s="1"/>
      <c r="B114" s="6"/>
      <c r="C114" s="1"/>
      <c r="D114" s="55"/>
      <c r="E114" s="55"/>
      <c r="F114" s="5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.75" customHeight="1" x14ac:dyDescent="0.6">
      <c r="A115" s="1"/>
      <c r="B115" s="6"/>
      <c r="C115" s="1"/>
      <c r="D115" s="55"/>
      <c r="E115" s="55"/>
      <c r="F115" s="5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.75" customHeight="1" x14ac:dyDescent="0.6">
      <c r="A116" s="1"/>
      <c r="B116" s="6"/>
      <c r="C116" s="1"/>
      <c r="D116" s="55"/>
      <c r="E116" s="55"/>
      <c r="F116" s="5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.75" customHeight="1" x14ac:dyDescent="0.6">
      <c r="A117" s="1"/>
      <c r="B117" s="6"/>
      <c r="C117" s="1"/>
      <c r="D117" s="55"/>
      <c r="E117" s="55"/>
      <c r="F117" s="5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.75" customHeight="1" x14ac:dyDescent="0.6">
      <c r="A118" s="1"/>
      <c r="B118" s="6"/>
      <c r="C118" s="1"/>
      <c r="D118" s="55"/>
      <c r="E118" s="55"/>
      <c r="F118" s="5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.75" customHeight="1" x14ac:dyDescent="0.6">
      <c r="A119" s="1"/>
      <c r="B119" s="6"/>
      <c r="C119" s="1"/>
      <c r="D119" s="55"/>
      <c r="E119" s="55"/>
      <c r="F119" s="5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.75" customHeight="1" x14ac:dyDescent="0.6">
      <c r="A120" s="1"/>
      <c r="B120" s="6"/>
      <c r="C120" s="1"/>
      <c r="D120" s="55"/>
      <c r="E120" s="55"/>
      <c r="F120" s="5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.75" customHeight="1" x14ac:dyDescent="0.6">
      <c r="A121" s="1"/>
      <c r="B121" s="6"/>
      <c r="C121" s="1"/>
      <c r="D121" s="55"/>
      <c r="E121" s="55"/>
      <c r="F121" s="5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.75" customHeight="1" x14ac:dyDescent="0.6">
      <c r="A122" s="1"/>
      <c r="B122" s="6"/>
      <c r="C122" s="1"/>
      <c r="D122" s="55"/>
      <c r="E122" s="55"/>
      <c r="F122" s="5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.75" customHeight="1" x14ac:dyDescent="0.6">
      <c r="A123" s="1"/>
      <c r="B123" s="6"/>
      <c r="C123" s="1"/>
      <c r="D123" s="55"/>
      <c r="E123" s="55"/>
      <c r="F123" s="5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.75" customHeight="1" x14ac:dyDescent="0.6">
      <c r="A124" s="1"/>
      <c r="B124" s="6"/>
      <c r="C124" s="1"/>
      <c r="D124" s="55"/>
      <c r="E124" s="55"/>
      <c r="F124" s="5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.75" customHeight="1" x14ac:dyDescent="0.6">
      <c r="A125" s="1"/>
      <c r="B125" s="6"/>
      <c r="C125" s="1"/>
      <c r="D125" s="55"/>
      <c r="E125" s="55"/>
      <c r="F125" s="5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.75" customHeight="1" x14ac:dyDescent="0.6">
      <c r="A126" s="1"/>
      <c r="B126" s="6"/>
      <c r="C126" s="1"/>
      <c r="D126" s="55"/>
      <c r="E126" s="55"/>
      <c r="F126" s="5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.75" customHeight="1" x14ac:dyDescent="0.6">
      <c r="A127" s="1"/>
      <c r="B127" s="6"/>
      <c r="C127" s="1"/>
      <c r="D127" s="55"/>
      <c r="E127" s="55"/>
      <c r="F127" s="5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.75" customHeight="1" x14ac:dyDescent="0.6">
      <c r="A128" s="1"/>
      <c r="B128" s="6"/>
      <c r="C128" s="1"/>
      <c r="D128" s="55"/>
      <c r="E128" s="55"/>
      <c r="F128" s="5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.75" customHeight="1" x14ac:dyDescent="0.6">
      <c r="A129" s="1"/>
      <c r="B129" s="6"/>
      <c r="C129" s="1"/>
      <c r="D129" s="55"/>
      <c r="E129" s="55"/>
      <c r="F129" s="5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.75" customHeight="1" x14ac:dyDescent="0.6">
      <c r="A130" s="1"/>
      <c r="B130" s="6"/>
      <c r="C130" s="1"/>
      <c r="D130" s="55"/>
      <c r="E130" s="55"/>
      <c r="F130" s="5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.75" customHeight="1" x14ac:dyDescent="0.6">
      <c r="A131" s="1"/>
      <c r="B131" s="6"/>
      <c r="C131" s="1"/>
      <c r="D131" s="55"/>
      <c r="E131" s="55"/>
      <c r="F131" s="5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.75" customHeight="1" x14ac:dyDescent="0.6">
      <c r="A132" s="1"/>
      <c r="B132" s="6"/>
      <c r="C132" s="1"/>
      <c r="D132" s="55"/>
      <c r="E132" s="55"/>
      <c r="F132" s="5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.75" customHeight="1" x14ac:dyDescent="0.6">
      <c r="A133" s="1"/>
      <c r="B133" s="6"/>
      <c r="C133" s="1"/>
      <c r="D133" s="55"/>
      <c r="E133" s="55"/>
      <c r="F133" s="5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.75" customHeight="1" x14ac:dyDescent="0.6">
      <c r="A134" s="1"/>
      <c r="B134" s="6"/>
      <c r="C134" s="1"/>
      <c r="D134" s="55"/>
      <c r="E134" s="55"/>
      <c r="F134" s="5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.75" customHeight="1" x14ac:dyDescent="0.6">
      <c r="A135" s="1"/>
      <c r="B135" s="6"/>
      <c r="C135" s="1"/>
      <c r="D135" s="55"/>
      <c r="E135" s="55"/>
      <c r="F135" s="5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.75" customHeight="1" x14ac:dyDescent="0.6">
      <c r="A136" s="1"/>
      <c r="B136" s="6"/>
      <c r="C136" s="1"/>
      <c r="D136" s="55"/>
      <c r="E136" s="55"/>
      <c r="F136" s="5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.75" customHeight="1" x14ac:dyDescent="0.6">
      <c r="A137" s="1"/>
      <c r="B137" s="6"/>
      <c r="C137" s="1"/>
      <c r="D137" s="55"/>
      <c r="E137" s="55"/>
      <c r="F137" s="5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.75" customHeight="1" x14ac:dyDescent="0.6">
      <c r="A138" s="1"/>
      <c r="B138" s="6"/>
      <c r="C138" s="1"/>
      <c r="D138" s="55"/>
      <c r="E138" s="55"/>
      <c r="F138" s="5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.75" customHeight="1" x14ac:dyDescent="0.6">
      <c r="A139" s="1"/>
      <c r="B139" s="6"/>
      <c r="C139" s="1"/>
      <c r="D139" s="55"/>
      <c r="E139" s="55"/>
      <c r="F139" s="5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.75" customHeight="1" x14ac:dyDescent="0.6">
      <c r="A140" s="1"/>
      <c r="B140" s="6"/>
      <c r="C140" s="1"/>
      <c r="D140" s="55"/>
      <c r="E140" s="55"/>
      <c r="F140" s="5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.75" customHeight="1" x14ac:dyDescent="0.6">
      <c r="A141" s="1"/>
      <c r="B141" s="6"/>
      <c r="C141" s="1"/>
      <c r="D141" s="55"/>
      <c r="E141" s="55"/>
      <c r="F141" s="5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.75" customHeight="1" x14ac:dyDescent="0.6">
      <c r="A142" s="1"/>
      <c r="B142" s="6"/>
      <c r="C142" s="1"/>
      <c r="D142" s="55"/>
      <c r="E142" s="55"/>
      <c r="F142" s="5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.75" customHeight="1" x14ac:dyDescent="0.6">
      <c r="A143" s="1"/>
      <c r="B143" s="6"/>
      <c r="C143" s="1"/>
      <c r="D143" s="55"/>
      <c r="E143" s="55"/>
      <c r="F143" s="5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.75" customHeight="1" x14ac:dyDescent="0.6">
      <c r="A144" s="1"/>
      <c r="B144" s="6"/>
      <c r="C144" s="1"/>
      <c r="D144" s="55"/>
      <c r="E144" s="55"/>
      <c r="F144" s="5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.75" customHeight="1" x14ac:dyDescent="0.6">
      <c r="A145" s="1"/>
      <c r="B145" s="6"/>
      <c r="C145" s="1"/>
      <c r="D145" s="55"/>
      <c r="E145" s="55"/>
      <c r="F145" s="5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.75" customHeight="1" x14ac:dyDescent="0.6">
      <c r="A146" s="1"/>
      <c r="B146" s="6"/>
      <c r="C146" s="1"/>
      <c r="D146" s="55"/>
      <c r="E146" s="55"/>
      <c r="F146" s="5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.75" customHeight="1" x14ac:dyDescent="0.6">
      <c r="A147" s="1"/>
      <c r="B147" s="6"/>
      <c r="C147" s="1"/>
      <c r="D147" s="55"/>
      <c r="E147" s="55"/>
      <c r="F147" s="5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.75" customHeight="1" x14ac:dyDescent="0.6">
      <c r="A148" s="1"/>
      <c r="B148" s="6"/>
      <c r="C148" s="1"/>
      <c r="D148" s="55"/>
      <c r="E148" s="55"/>
      <c r="F148" s="5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.75" customHeight="1" x14ac:dyDescent="0.6">
      <c r="A149" s="1"/>
      <c r="B149" s="6"/>
      <c r="C149" s="1"/>
      <c r="D149" s="55"/>
      <c r="E149" s="55"/>
      <c r="F149" s="5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.75" customHeight="1" x14ac:dyDescent="0.6">
      <c r="A150" s="1"/>
      <c r="B150" s="6"/>
      <c r="C150" s="1"/>
      <c r="D150" s="55"/>
      <c r="E150" s="55"/>
      <c r="F150" s="5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.75" customHeight="1" x14ac:dyDescent="0.6">
      <c r="A151" s="1"/>
      <c r="B151" s="6"/>
      <c r="C151" s="1"/>
      <c r="D151" s="55"/>
      <c r="E151" s="55"/>
      <c r="F151" s="5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.75" customHeight="1" x14ac:dyDescent="0.6">
      <c r="A152" s="1"/>
      <c r="B152" s="6"/>
      <c r="C152" s="1"/>
      <c r="D152" s="55"/>
      <c r="E152" s="55"/>
      <c r="F152" s="5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.75" customHeight="1" x14ac:dyDescent="0.6">
      <c r="A153" s="1"/>
      <c r="B153" s="6"/>
      <c r="C153" s="1"/>
      <c r="D153" s="55"/>
      <c r="E153" s="55"/>
      <c r="F153" s="5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.75" customHeight="1" x14ac:dyDescent="0.6">
      <c r="A154" s="1"/>
      <c r="B154" s="6"/>
      <c r="C154" s="1"/>
      <c r="D154" s="55"/>
      <c r="E154" s="55"/>
      <c r="F154" s="5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.75" customHeight="1" x14ac:dyDescent="0.6">
      <c r="A155" s="1"/>
      <c r="B155" s="6"/>
      <c r="C155" s="1"/>
      <c r="D155" s="55"/>
      <c r="E155" s="55"/>
      <c r="F155" s="5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.75" customHeight="1" x14ac:dyDescent="0.6">
      <c r="A156" s="1"/>
      <c r="B156" s="6"/>
      <c r="C156" s="1"/>
      <c r="D156" s="55"/>
      <c r="E156" s="55"/>
      <c r="F156" s="5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.75" customHeight="1" x14ac:dyDescent="0.6">
      <c r="A157" s="1"/>
      <c r="B157" s="6"/>
      <c r="C157" s="1"/>
      <c r="D157" s="55"/>
      <c r="E157" s="55"/>
      <c r="F157" s="5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.75" customHeight="1" x14ac:dyDescent="0.6">
      <c r="A158" s="1"/>
      <c r="B158" s="6"/>
      <c r="C158" s="1"/>
      <c r="D158" s="55"/>
      <c r="E158" s="55"/>
      <c r="F158" s="5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.75" customHeight="1" x14ac:dyDescent="0.6">
      <c r="A159" s="1"/>
      <c r="B159" s="6"/>
      <c r="C159" s="1"/>
      <c r="D159" s="55"/>
      <c r="E159" s="55"/>
      <c r="F159" s="5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.75" customHeight="1" x14ac:dyDescent="0.6">
      <c r="A160" s="1"/>
      <c r="B160" s="6"/>
      <c r="C160" s="1"/>
      <c r="D160" s="55"/>
      <c r="E160" s="55"/>
      <c r="F160" s="5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.75" customHeight="1" x14ac:dyDescent="0.6">
      <c r="A161" s="1"/>
      <c r="B161" s="6"/>
      <c r="C161" s="1"/>
      <c r="D161" s="55"/>
      <c r="E161" s="55"/>
      <c r="F161" s="5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.75" customHeight="1" x14ac:dyDescent="0.6">
      <c r="A162" s="1"/>
      <c r="B162" s="6"/>
      <c r="C162" s="1"/>
      <c r="D162" s="55"/>
      <c r="E162" s="55"/>
      <c r="F162" s="5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.75" customHeight="1" x14ac:dyDescent="0.6">
      <c r="A163" s="1"/>
      <c r="B163" s="6"/>
      <c r="C163" s="1"/>
      <c r="D163" s="55"/>
      <c r="E163" s="55"/>
      <c r="F163" s="5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.75" customHeight="1" x14ac:dyDescent="0.6">
      <c r="A164" s="1"/>
      <c r="B164" s="6"/>
      <c r="C164" s="1"/>
      <c r="D164" s="55"/>
      <c r="E164" s="55"/>
      <c r="F164" s="5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.75" customHeight="1" x14ac:dyDescent="0.6">
      <c r="A165" s="1"/>
      <c r="B165" s="6"/>
      <c r="C165" s="1"/>
      <c r="D165" s="55"/>
      <c r="E165" s="55"/>
      <c r="F165" s="5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.75" customHeight="1" x14ac:dyDescent="0.6">
      <c r="A166" s="1"/>
      <c r="B166" s="6"/>
      <c r="C166" s="1"/>
      <c r="D166" s="55"/>
      <c r="E166" s="55"/>
      <c r="F166" s="5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.75" customHeight="1" x14ac:dyDescent="0.6">
      <c r="A167" s="1"/>
      <c r="B167" s="6"/>
      <c r="C167" s="1"/>
      <c r="D167" s="55"/>
      <c r="E167" s="55"/>
      <c r="F167" s="5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.75" customHeight="1" x14ac:dyDescent="0.6">
      <c r="A168" s="1"/>
      <c r="B168" s="6"/>
      <c r="C168" s="1"/>
      <c r="D168" s="55"/>
      <c r="E168" s="55"/>
      <c r="F168" s="5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.75" customHeight="1" x14ac:dyDescent="0.6">
      <c r="A169" s="1"/>
      <c r="B169" s="6"/>
      <c r="C169" s="1"/>
      <c r="D169" s="55"/>
      <c r="E169" s="55"/>
      <c r="F169" s="5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.75" customHeight="1" x14ac:dyDescent="0.6">
      <c r="A170" s="1"/>
      <c r="B170" s="6"/>
      <c r="C170" s="1"/>
      <c r="D170" s="55"/>
      <c r="E170" s="55"/>
      <c r="F170" s="5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.75" customHeight="1" x14ac:dyDescent="0.6">
      <c r="A171" s="1"/>
      <c r="B171" s="6"/>
      <c r="C171" s="1"/>
      <c r="D171" s="55"/>
      <c r="E171" s="55"/>
      <c r="F171" s="5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.75" customHeight="1" x14ac:dyDescent="0.6">
      <c r="A172" s="1"/>
      <c r="B172" s="6"/>
      <c r="C172" s="1"/>
      <c r="D172" s="55"/>
      <c r="E172" s="55"/>
      <c r="F172" s="5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.75" customHeight="1" x14ac:dyDescent="0.6">
      <c r="A173" s="1"/>
      <c r="B173" s="6"/>
      <c r="C173" s="1"/>
      <c r="D173" s="55"/>
      <c r="E173" s="55"/>
      <c r="F173" s="5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.75" customHeight="1" x14ac:dyDescent="0.6">
      <c r="A174" s="1"/>
      <c r="B174" s="6"/>
      <c r="C174" s="1"/>
      <c r="D174" s="55"/>
      <c r="E174" s="55"/>
      <c r="F174" s="5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.75" customHeight="1" x14ac:dyDescent="0.6">
      <c r="A175" s="1"/>
      <c r="B175" s="6"/>
      <c r="C175" s="1"/>
      <c r="D175" s="55"/>
      <c r="E175" s="55"/>
      <c r="F175" s="5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.75" customHeight="1" x14ac:dyDescent="0.6">
      <c r="A176" s="1"/>
      <c r="B176" s="6"/>
      <c r="C176" s="1"/>
      <c r="D176" s="55"/>
      <c r="E176" s="55"/>
      <c r="F176" s="5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.75" customHeight="1" x14ac:dyDescent="0.6">
      <c r="A177" s="1"/>
      <c r="B177" s="6"/>
      <c r="C177" s="1"/>
      <c r="D177" s="55"/>
      <c r="E177" s="55"/>
      <c r="F177" s="5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.75" customHeight="1" x14ac:dyDescent="0.6">
      <c r="A178" s="1"/>
      <c r="B178" s="6"/>
      <c r="C178" s="1"/>
      <c r="D178" s="55"/>
      <c r="E178" s="55"/>
      <c r="F178" s="5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.75" customHeight="1" x14ac:dyDescent="0.6">
      <c r="A179" s="1"/>
      <c r="B179" s="6"/>
      <c r="C179" s="1"/>
      <c r="D179" s="55"/>
      <c r="E179" s="55"/>
      <c r="F179" s="5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.75" customHeight="1" x14ac:dyDescent="0.6">
      <c r="A180" s="1"/>
      <c r="B180" s="6"/>
      <c r="C180" s="1"/>
      <c r="D180" s="55"/>
      <c r="E180" s="55"/>
      <c r="F180" s="5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.75" customHeight="1" x14ac:dyDescent="0.6">
      <c r="A181" s="1"/>
      <c r="B181" s="6"/>
      <c r="C181" s="1"/>
      <c r="D181" s="55"/>
      <c r="E181" s="55"/>
      <c r="F181" s="5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.75" customHeight="1" x14ac:dyDescent="0.6">
      <c r="A182" s="1"/>
      <c r="B182" s="6"/>
      <c r="C182" s="1"/>
      <c r="D182" s="55"/>
      <c r="E182" s="55"/>
      <c r="F182" s="5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.75" customHeight="1" x14ac:dyDescent="0.6">
      <c r="A183" s="1"/>
      <c r="B183" s="6"/>
      <c r="C183" s="1"/>
      <c r="D183" s="55"/>
      <c r="E183" s="55"/>
      <c r="F183" s="5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.75" customHeight="1" x14ac:dyDescent="0.6">
      <c r="A184" s="1"/>
      <c r="B184" s="6"/>
      <c r="C184" s="1"/>
      <c r="D184" s="55"/>
      <c r="E184" s="55"/>
      <c r="F184" s="5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.75" customHeight="1" x14ac:dyDescent="0.6">
      <c r="A185" s="1"/>
      <c r="B185" s="6"/>
      <c r="C185" s="1"/>
      <c r="D185" s="55"/>
      <c r="E185" s="55"/>
      <c r="F185" s="5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.75" customHeight="1" x14ac:dyDescent="0.6">
      <c r="A186" s="1"/>
      <c r="B186" s="6"/>
      <c r="C186" s="1"/>
      <c r="D186" s="55"/>
      <c r="E186" s="55"/>
      <c r="F186" s="5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.75" customHeight="1" x14ac:dyDescent="0.6">
      <c r="A187" s="1"/>
      <c r="B187" s="6"/>
      <c r="C187" s="1"/>
      <c r="D187" s="55"/>
      <c r="E187" s="55"/>
      <c r="F187" s="5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.75" customHeight="1" x14ac:dyDescent="0.6">
      <c r="A188" s="1"/>
      <c r="B188" s="6"/>
      <c r="C188" s="1"/>
      <c r="D188" s="55"/>
      <c r="E188" s="55"/>
      <c r="F188" s="5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.75" customHeight="1" x14ac:dyDescent="0.6">
      <c r="A189" s="1"/>
      <c r="B189" s="6"/>
      <c r="C189" s="1"/>
      <c r="D189" s="55"/>
      <c r="E189" s="55"/>
      <c r="F189" s="5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.75" customHeight="1" x14ac:dyDescent="0.6">
      <c r="A190" s="1"/>
      <c r="B190" s="6"/>
      <c r="C190" s="1"/>
      <c r="D190" s="55"/>
      <c r="E190" s="55"/>
      <c r="F190" s="5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.75" customHeight="1" x14ac:dyDescent="0.6">
      <c r="A191" s="1"/>
      <c r="B191" s="6"/>
      <c r="C191" s="1"/>
      <c r="D191" s="55"/>
      <c r="E191" s="55"/>
      <c r="F191" s="5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.75" customHeight="1" x14ac:dyDescent="0.6">
      <c r="A192" s="1"/>
      <c r="B192" s="6"/>
      <c r="C192" s="1"/>
      <c r="D192" s="55"/>
      <c r="E192" s="55"/>
      <c r="F192" s="5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.75" customHeight="1" x14ac:dyDescent="0.6">
      <c r="A193" s="1"/>
      <c r="B193" s="6"/>
      <c r="C193" s="1"/>
      <c r="D193" s="55"/>
      <c r="E193" s="55"/>
      <c r="F193" s="5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.75" customHeight="1" x14ac:dyDescent="0.6">
      <c r="A194" s="1"/>
      <c r="B194" s="6"/>
      <c r="C194" s="1"/>
      <c r="D194" s="55"/>
      <c r="E194" s="55"/>
      <c r="F194" s="5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.75" customHeight="1" x14ac:dyDescent="0.6">
      <c r="A195" s="1"/>
      <c r="B195" s="6"/>
      <c r="C195" s="1"/>
      <c r="D195" s="55"/>
      <c r="E195" s="55"/>
      <c r="F195" s="5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.75" customHeight="1" x14ac:dyDescent="0.6">
      <c r="A196" s="1"/>
      <c r="B196" s="6"/>
      <c r="C196" s="1"/>
      <c r="D196" s="55"/>
      <c r="E196" s="55"/>
      <c r="F196" s="5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.75" customHeight="1" x14ac:dyDescent="0.6">
      <c r="A197" s="1"/>
      <c r="B197" s="6"/>
      <c r="C197" s="1"/>
      <c r="D197" s="55"/>
      <c r="E197" s="55"/>
      <c r="F197" s="5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.75" customHeight="1" x14ac:dyDescent="0.6">
      <c r="A198" s="1"/>
      <c r="B198" s="6"/>
      <c r="C198" s="1"/>
      <c r="D198" s="55"/>
      <c r="E198" s="55"/>
      <c r="F198" s="5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.75" customHeight="1" x14ac:dyDescent="0.6">
      <c r="A199" s="1"/>
      <c r="B199" s="6"/>
      <c r="C199" s="1"/>
      <c r="D199" s="55"/>
      <c r="E199" s="55"/>
      <c r="F199" s="5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.75" customHeight="1" x14ac:dyDescent="0.6">
      <c r="A200" s="1"/>
      <c r="B200" s="6"/>
      <c r="C200" s="1"/>
      <c r="D200" s="55"/>
      <c r="E200" s="55"/>
      <c r="F200" s="5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.75" customHeight="1" x14ac:dyDescent="0.6">
      <c r="A201" s="1"/>
      <c r="B201" s="6"/>
      <c r="C201" s="1"/>
      <c r="D201" s="55"/>
      <c r="E201" s="55"/>
      <c r="F201" s="5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.75" customHeight="1" x14ac:dyDescent="0.6">
      <c r="A202" s="1"/>
      <c r="B202" s="6"/>
      <c r="C202" s="1"/>
      <c r="D202" s="55"/>
      <c r="E202" s="55"/>
      <c r="F202" s="5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.75" customHeight="1" x14ac:dyDescent="0.6">
      <c r="A203" s="1"/>
      <c r="B203" s="6"/>
      <c r="C203" s="1"/>
      <c r="D203" s="55"/>
      <c r="E203" s="55"/>
      <c r="F203" s="5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.75" customHeight="1" x14ac:dyDescent="0.6">
      <c r="A204" s="1"/>
      <c r="B204" s="6"/>
      <c r="C204" s="1"/>
      <c r="D204" s="55"/>
      <c r="E204" s="55"/>
      <c r="F204" s="5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.75" customHeight="1" x14ac:dyDescent="0.6">
      <c r="A205" s="1"/>
      <c r="B205" s="6"/>
      <c r="C205" s="1"/>
      <c r="D205" s="55"/>
      <c r="E205" s="55"/>
      <c r="F205" s="5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.75" customHeight="1" x14ac:dyDescent="0.6">
      <c r="A206" s="1"/>
      <c r="B206" s="6"/>
      <c r="C206" s="1"/>
      <c r="D206" s="55"/>
      <c r="E206" s="55"/>
      <c r="F206" s="5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.75" customHeight="1" x14ac:dyDescent="0.6">
      <c r="A207" s="1"/>
      <c r="B207" s="6"/>
      <c r="C207" s="1"/>
      <c r="D207" s="55"/>
      <c r="E207" s="55"/>
      <c r="F207" s="5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.75" customHeight="1" x14ac:dyDescent="0.6">
      <c r="A208" s="1"/>
      <c r="B208" s="6"/>
      <c r="C208" s="1"/>
      <c r="D208" s="55"/>
      <c r="E208" s="55"/>
      <c r="F208" s="5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.75" customHeight="1" x14ac:dyDescent="0.6">
      <c r="A209" s="1"/>
      <c r="B209" s="6"/>
      <c r="C209" s="1"/>
      <c r="D209" s="55"/>
      <c r="E209" s="55"/>
      <c r="F209" s="5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.75" customHeight="1" x14ac:dyDescent="0.6">
      <c r="A210" s="1"/>
      <c r="B210" s="6"/>
      <c r="C210" s="1"/>
      <c r="D210" s="55"/>
      <c r="E210" s="55"/>
      <c r="F210" s="5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.75" customHeight="1" x14ac:dyDescent="0.6">
      <c r="A211" s="1"/>
      <c r="B211" s="6"/>
      <c r="C211" s="1"/>
      <c r="D211" s="55"/>
      <c r="E211" s="55"/>
      <c r="F211" s="5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.75" customHeight="1" x14ac:dyDescent="0.6">
      <c r="A212" s="1"/>
      <c r="B212" s="6"/>
      <c r="C212" s="1"/>
      <c r="D212" s="55"/>
      <c r="E212" s="55"/>
      <c r="F212" s="5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.75" customHeight="1" x14ac:dyDescent="0.6">
      <c r="A213" s="1"/>
      <c r="B213" s="6"/>
      <c r="C213" s="1"/>
      <c r="D213" s="55"/>
      <c r="E213" s="55"/>
      <c r="F213" s="5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.75" customHeight="1" x14ac:dyDescent="0.6">
      <c r="A214" s="1"/>
      <c r="B214" s="6"/>
      <c r="C214" s="1"/>
      <c r="D214" s="55"/>
      <c r="E214" s="55"/>
      <c r="F214" s="5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.75" customHeight="1" x14ac:dyDescent="0.6">
      <c r="A215" s="1"/>
      <c r="B215" s="6"/>
      <c r="C215" s="1"/>
      <c r="D215" s="55"/>
      <c r="E215" s="55"/>
      <c r="F215" s="5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.75" customHeight="1" x14ac:dyDescent="0.6">
      <c r="A216" s="1"/>
      <c r="B216" s="6"/>
      <c r="C216" s="1"/>
      <c r="D216" s="55"/>
      <c r="E216" s="55"/>
      <c r="F216" s="5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.75" customHeight="1" x14ac:dyDescent="0.6">
      <c r="A217" s="1"/>
      <c r="B217" s="6"/>
      <c r="C217" s="1"/>
      <c r="D217" s="55"/>
      <c r="E217" s="55"/>
      <c r="F217" s="5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.75" customHeight="1" x14ac:dyDescent="0.6">
      <c r="A218" s="1"/>
      <c r="B218" s="6"/>
      <c r="C218" s="1"/>
      <c r="D218" s="55"/>
      <c r="E218" s="55"/>
      <c r="F218" s="5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.75" customHeight="1" x14ac:dyDescent="0.6">
      <c r="A219" s="1"/>
      <c r="B219" s="6"/>
      <c r="C219" s="1"/>
      <c r="D219" s="55"/>
      <c r="E219" s="55"/>
      <c r="F219" s="5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.75" customHeight="1" x14ac:dyDescent="0.6">
      <c r="A220" s="1"/>
      <c r="B220" s="6"/>
      <c r="C220" s="1"/>
      <c r="D220" s="55"/>
      <c r="E220" s="55"/>
      <c r="F220" s="5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.75" customHeight="1" x14ac:dyDescent="0.6">
      <c r="A221" s="1"/>
      <c r="B221" s="6"/>
      <c r="C221" s="1"/>
      <c r="D221" s="55"/>
      <c r="E221" s="55"/>
      <c r="F221" s="5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.75" customHeight="1" x14ac:dyDescent="0.6">
      <c r="A222" s="1"/>
      <c r="B222" s="6"/>
      <c r="C222" s="1"/>
      <c r="D222" s="55"/>
      <c r="E222" s="55"/>
      <c r="F222" s="5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.75" customHeight="1" x14ac:dyDescent="0.6">
      <c r="A223" s="1"/>
      <c r="B223" s="6"/>
      <c r="C223" s="1"/>
      <c r="D223" s="55"/>
      <c r="E223" s="55"/>
      <c r="F223" s="5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.75" customHeight="1" x14ac:dyDescent="0.6">
      <c r="A224" s="1"/>
      <c r="B224" s="6"/>
      <c r="C224" s="1"/>
      <c r="D224" s="55"/>
      <c r="E224" s="55"/>
      <c r="F224" s="5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.75" customHeight="1" x14ac:dyDescent="0.6">
      <c r="A225" s="1"/>
      <c r="B225" s="6"/>
      <c r="C225" s="1"/>
      <c r="D225" s="55"/>
      <c r="E225" s="55"/>
      <c r="F225" s="5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.75" customHeight="1" x14ac:dyDescent="0.6">
      <c r="A226" s="1"/>
      <c r="B226" s="6"/>
      <c r="C226" s="1"/>
      <c r="D226" s="55"/>
      <c r="E226" s="55"/>
      <c r="F226" s="5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.75" customHeight="1" x14ac:dyDescent="0.6">
      <c r="A227" s="1"/>
      <c r="B227" s="6"/>
      <c r="C227" s="1"/>
      <c r="D227" s="55"/>
      <c r="E227" s="55"/>
      <c r="F227" s="5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.75" customHeight="1" x14ac:dyDescent="0.6">
      <c r="A228" s="1"/>
      <c r="B228" s="6"/>
      <c r="C228" s="1"/>
      <c r="D228" s="55"/>
      <c r="E228" s="55"/>
      <c r="F228" s="5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.75" customHeight="1" x14ac:dyDescent="0.6">
      <c r="A229" s="1"/>
      <c r="B229" s="6"/>
      <c r="C229" s="1"/>
      <c r="D229" s="55"/>
      <c r="E229" s="55"/>
      <c r="F229" s="5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.75" customHeight="1" x14ac:dyDescent="0.6">
      <c r="A230" s="1"/>
      <c r="B230" s="6"/>
      <c r="C230" s="1"/>
      <c r="D230" s="55"/>
      <c r="E230" s="55"/>
      <c r="F230" s="5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.75" customHeight="1" x14ac:dyDescent="0.6">
      <c r="A231" s="1"/>
      <c r="B231" s="6"/>
      <c r="C231" s="1"/>
      <c r="D231" s="55"/>
      <c r="E231" s="55"/>
      <c r="F231" s="5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.75" customHeight="1" x14ac:dyDescent="0.6">
      <c r="A232" s="1"/>
      <c r="B232" s="6"/>
      <c r="C232" s="1"/>
      <c r="D232" s="55"/>
      <c r="E232" s="55"/>
      <c r="F232" s="5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.75" customHeight="1" x14ac:dyDescent="0.6">
      <c r="A233" s="1"/>
      <c r="B233" s="6"/>
      <c r="C233" s="1"/>
      <c r="D233" s="55"/>
      <c r="E233" s="55"/>
      <c r="F233" s="5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.75" customHeight="1" x14ac:dyDescent="0.6">
      <c r="A234" s="1"/>
      <c r="B234" s="6"/>
      <c r="C234" s="1"/>
      <c r="D234" s="55"/>
      <c r="E234" s="55"/>
      <c r="F234" s="5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.75" customHeight="1" x14ac:dyDescent="0.6">
      <c r="A235" s="1"/>
      <c r="B235" s="6"/>
      <c r="C235" s="1"/>
      <c r="D235" s="55"/>
      <c r="E235" s="55"/>
      <c r="F235" s="5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.75" customHeight="1" x14ac:dyDescent="0.6">
      <c r="A236" s="1"/>
      <c r="B236" s="6"/>
      <c r="C236" s="1"/>
      <c r="D236" s="55"/>
      <c r="E236" s="55"/>
      <c r="F236" s="5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.75" customHeight="1" x14ac:dyDescent="0.6">
      <c r="A237" s="1"/>
      <c r="B237" s="6"/>
      <c r="C237" s="1"/>
      <c r="D237" s="55"/>
      <c r="E237" s="55"/>
      <c r="F237" s="5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.75" customHeight="1" x14ac:dyDescent="0.6">
      <c r="A238" s="1"/>
      <c r="B238" s="6"/>
      <c r="C238" s="1"/>
      <c r="D238" s="55"/>
      <c r="E238" s="55"/>
      <c r="F238" s="5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.75" customHeight="1" x14ac:dyDescent="0.6">
      <c r="A239" s="1"/>
      <c r="B239" s="6"/>
      <c r="C239" s="1"/>
      <c r="D239" s="55"/>
      <c r="E239" s="55"/>
      <c r="F239" s="5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.75" customHeight="1" x14ac:dyDescent="0.6">
      <c r="A240" s="1"/>
      <c r="B240" s="6"/>
      <c r="C240" s="1"/>
      <c r="D240" s="55"/>
      <c r="E240" s="55"/>
      <c r="F240" s="5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.75" customHeight="1" x14ac:dyDescent="0.6">
      <c r="A241" s="1"/>
      <c r="B241" s="6"/>
      <c r="C241" s="1"/>
      <c r="D241" s="55"/>
      <c r="E241" s="55"/>
      <c r="F241" s="5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.75" customHeight="1" x14ac:dyDescent="0.6">
      <c r="A242" s="1"/>
      <c r="B242" s="6"/>
      <c r="C242" s="1"/>
      <c r="D242" s="55"/>
      <c r="E242" s="55"/>
      <c r="F242" s="5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.75" customHeight="1" x14ac:dyDescent="0.6">
      <c r="A243" s="1"/>
      <c r="B243" s="6"/>
      <c r="C243" s="1"/>
      <c r="D243" s="55"/>
      <c r="E243" s="55"/>
      <c r="F243" s="5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.75" customHeight="1" x14ac:dyDescent="0.6">
      <c r="A244" s="1"/>
      <c r="B244" s="6"/>
      <c r="C244" s="1"/>
      <c r="D244" s="55"/>
      <c r="E244" s="55"/>
      <c r="F244" s="5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.75" customHeight="1" x14ac:dyDescent="0.6">
      <c r="A245" s="1"/>
      <c r="B245" s="6"/>
      <c r="C245" s="1"/>
      <c r="D245" s="55"/>
      <c r="E245" s="55"/>
      <c r="F245" s="5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.75" customHeight="1" x14ac:dyDescent="0.6">
      <c r="A246" s="1"/>
      <c r="B246" s="6"/>
      <c r="C246" s="1"/>
      <c r="D246" s="55"/>
      <c r="E246" s="55"/>
      <c r="F246" s="5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.75" customHeight="1" x14ac:dyDescent="0.6">
      <c r="A247" s="1"/>
      <c r="B247" s="6"/>
      <c r="C247" s="1"/>
      <c r="D247" s="55"/>
      <c r="E247" s="55"/>
      <c r="F247" s="5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.75" customHeight="1" x14ac:dyDescent="0.6">
      <c r="A248" s="1"/>
      <c r="B248" s="6"/>
      <c r="C248" s="1"/>
      <c r="D248" s="55"/>
      <c r="E248" s="55"/>
      <c r="F248" s="5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.75" customHeight="1" x14ac:dyDescent="0.6">
      <c r="A249" s="1"/>
      <c r="B249" s="6"/>
      <c r="C249" s="1"/>
      <c r="D249" s="55"/>
      <c r="E249" s="55"/>
      <c r="F249" s="5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.75" customHeight="1" x14ac:dyDescent="0.6">
      <c r="A250" s="1"/>
      <c r="B250" s="6"/>
      <c r="C250" s="1"/>
      <c r="D250" s="55"/>
      <c r="E250" s="55"/>
      <c r="F250" s="5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.75" customHeight="1" x14ac:dyDescent="0.6">
      <c r="A251" s="1"/>
      <c r="B251" s="6"/>
      <c r="C251" s="1"/>
      <c r="D251" s="55"/>
      <c r="E251" s="55"/>
      <c r="F251" s="5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.75" customHeight="1" x14ac:dyDescent="0.6">
      <c r="A252" s="1"/>
      <c r="B252" s="6"/>
      <c r="C252" s="1"/>
      <c r="D252" s="55"/>
      <c r="E252" s="55"/>
      <c r="F252" s="5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.75" customHeight="1" x14ac:dyDescent="0.6">
      <c r="A253" s="1"/>
      <c r="B253" s="6"/>
      <c r="C253" s="1"/>
      <c r="D253" s="55"/>
      <c r="E253" s="55"/>
      <c r="F253" s="5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.75" customHeight="1" x14ac:dyDescent="0.6">
      <c r="A254" s="1"/>
      <c r="B254" s="6"/>
      <c r="C254" s="1"/>
      <c r="D254" s="55"/>
      <c r="E254" s="55"/>
      <c r="F254" s="5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.75" customHeight="1" x14ac:dyDescent="0.6">
      <c r="A255" s="1"/>
      <c r="B255" s="6"/>
      <c r="C255" s="1"/>
      <c r="D255" s="55"/>
      <c r="E255" s="55"/>
      <c r="F255" s="5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.75" customHeight="1" x14ac:dyDescent="0.6">
      <c r="A256" s="1"/>
      <c r="B256" s="6"/>
      <c r="C256" s="1"/>
      <c r="D256" s="55"/>
      <c r="E256" s="55"/>
      <c r="F256" s="5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.75" customHeight="1" x14ac:dyDescent="0.6">
      <c r="A257" s="1"/>
      <c r="B257" s="6"/>
      <c r="C257" s="1"/>
      <c r="D257" s="55"/>
      <c r="E257" s="55"/>
      <c r="F257" s="5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.75" customHeight="1" x14ac:dyDescent="0.6">
      <c r="A258" s="1"/>
      <c r="B258" s="6"/>
      <c r="C258" s="1"/>
      <c r="D258" s="55"/>
      <c r="E258" s="55"/>
      <c r="F258" s="5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.75" customHeight="1" x14ac:dyDescent="0.6">
      <c r="A259" s="1"/>
      <c r="B259" s="6"/>
      <c r="C259" s="1"/>
      <c r="D259" s="55"/>
      <c r="E259" s="55"/>
      <c r="F259" s="5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.75" customHeight="1" x14ac:dyDescent="0.6">
      <c r="A260" s="1"/>
      <c r="B260" s="6"/>
      <c r="C260" s="1"/>
      <c r="D260" s="55"/>
      <c r="E260" s="55"/>
      <c r="F260" s="5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.75" customHeight="1" x14ac:dyDescent="0.6">
      <c r="A261" s="1"/>
      <c r="B261" s="6"/>
      <c r="C261" s="1"/>
      <c r="D261" s="55"/>
      <c r="E261" s="55"/>
      <c r="F261" s="5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.75" customHeight="1" x14ac:dyDescent="0.6">
      <c r="A262" s="1"/>
      <c r="B262" s="6"/>
      <c r="C262" s="1"/>
      <c r="D262" s="55"/>
      <c r="E262" s="55"/>
      <c r="F262" s="5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.75" customHeight="1" x14ac:dyDescent="0.6">
      <c r="A263" s="1"/>
      <c r="B263" s="6"/>
      <c r="C263" s="1"/>
      <c r="D263" s="55"/>
      <c r="E263" s="55"/>
      <c r="F263" s="5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.75" customHeight="1" x14ac:dyDescent="0.6">
      <c r="A264" s="1"/>
      <c r="B264" s="6"/>
      <c r="C264" s="1"/>
      <c r="D264" s="55"/>
      <c r="E264" s="55"/>
      <c r="F264" s="5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.75" customHeight="1" x14ac:dyDescent="0.6">
      <c r="A265" s="1"/>
      <c r="B265" s="6"/>
      <c r="C265" s="1"/>
      <c r="D265" s="55"/>
      <c r="E265" s="55"/>
      <c r="F265" s="5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.75" customHeight="1" x14ac:dyDescent="0.6">
      <c r="A266" s="1"/>
      <c r="B266" s="6"/>
      <c r="C266" s="1"/>
      <c r="D266" s="55"/>
      <c r="E266" s="55"/>
      <c r="F266" s="5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.75" customHeight="1" x14ac:dyDescent="0.6">
      <c r="A267" s="1"/>
      <c r="B267" s="6"/>
      <c r="C267" s="1"/>
      <c r="D267" s="55"/>
      <c r="E267" s="55"/>
      <c r="F267" s="5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.75" customHeight="1" x14ac:dyDescent="0.6">
      <c r="A268" s="1"/>
      <c r="B268" s="6"/>
      <c r="C268" s="1"/>
      <c r="D268" s="55"/>
      <c r="E268" s="55"/>
      <c r="F268" s="5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.75" customHeight="1" x14ac:dyDescent="0.6">
      <c r="A269" s="1"/>
      <c r="B269" s="6"/>
      <c r="C269" s="1"/>
      <c r="D269" s="55"/>
      <c r="E269" s="55"/>
      <c r="F269" s="5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.75" customHeight="1" x14ac:dyDescent="0.6">
      <c r="A270" s="1"/>
      <c r="B270" s="6"/>
      <c r="C270" s="1"/>
      <c r="D270" s="55"/>
      <c r="E270" s="55"/>
      <c r="F270" s="5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.75" customHeight="1" x14ac:dyDescent="0.6">
      <c r="A271" s="1"/>
      <c r="B271" s="6"/>
      <c r="C271" s="1"/>
      <c r="D271" s="55"/>
      <c r="E271" s="55"/>
      <c r="F271" s="5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.75" customHeight="1" x14ac:dyDescent="0.6">
      <c r="A272" s="1"/>
      <c r="B272" s="6"/>
      <c r="C272" s="1"/>
      <c r="D272" s="55"/>
      <c r="E272" s="55"/>
      <c r="F272" s="5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.75" customHeight="1" x14ac:dyDescent="0.6">
      <c r="A273" s="1"/>
      <c r="B273" s="6"/>
      <c r="C273" s="1"/>
      <c r="D273" s="55"/>
      <c r="E273" s="55"/>
      <c r="F273" s="5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.75" customHeight="1" x14ac:dyDescent="0.6">
      <c r="A274" s="1"/>
      <c r="B274" s="6"/>
      <c r="C274" s="1"/>
      <c r="D274" s="55"/>
      <c r="E274" s="55"/>
      <c r="F274" s="5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.75" customHeight="1" x14ac:dyDescent="0.6">
      <c r="A275" s="1"/>
      <c r="B275" s="6"/>
      <c r="C275" s="1"/>
      <c r="D275" s="55"/>
      <c r="E275" s="55"/>
      <c r="F275" s="5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.75" customHeight="1" x14ac:dyDescent="0.6">
      <c r="A276" s="1"/>
      <c r="B276" s="6"/>
      <c r="C276" s="1"/>
      <c r="D276" s="55"/>
      <c r="E276" s="55"/>
      <c r="F276" s="5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.75" customHeight="1" x14ac:dyDescent="0.6">
      <c r="A277" s="1"/>
      <c r="B277" s="6"/>
      <c r="C277" s="1"/>
      <c r="D277" s="55"/>
      <c r="E277" s="55"/>
      <c r="F277" s="5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.75" customHeight="1" x14ac:dyDescent="0.6">
      <c r="A278" s="1"/>
      <c r="B278" s="6"/>
      <c r="C278" s="1"/>
      <c r="D278" s="55"/>
      <c r="E278" s="55"/>
      <c r="F278" s="5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.75" customHeight="1" x14ac:dyDescent="0.6">
      <c r="A279" s="1"/>
      <c r="B279" s="6"/>
      <c r="C279" s="1"/>
      <c r="D279" s="55"/>
      <c r="E279" s="55"/>
      <c r="F279" s="5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.75" customHeight="1" x14ac:dyDescent="0.6">
      <c r="A280" s="1"/>
      <c r="B280" s="6"/>
      <c r="C280" s="1"/>
      <c r="D280" s="55"/>
      <c r="E280" s="55"/>
      <c r="F280" s="5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.75" customHeight="1" x14ac:dyDescent="0.6">
      <c r="A281" s="1"/>
      <c r="B281" s="6"/>
      <c r="C281" s="1"/>
      <c r="D281" s="55"/>
      <c r="E281" s="55"/>
      <c r="F281" s="5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.75" customHeight="1" x14ac:dyDescent="0.6">
      <c r="A282" s="1"/>
      <c r="B282" s="6"/>
      <c r="C282" s="1"/>
      <c r="D282" s="55"/>
      <c r="E282" s="55"/>
      <c r="F282" s="5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.75" customHeight="1" x14ac:dyDescent="0.6">
      <c r="A283" s="1"/>
      <c r="B283" s="6"/>
      <c r="C283" s="1"/>
      <c r="D283" s="55"/>
      <c r="E283" s="55"/>
      <c r="F283" s="5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.75" customHeight="1" x14ac:dyDescent="0.6">
      <c r="A284" s="1"/>
      <c r="B284" s="6"/>
      <c r="C284" s="1"/>
      <c r="D284" s="55"/>
      <c r="E284" s="55"/>
      <c r="F284" s="5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.75" customHeight="1" x14ac:dyDescent="0.6">
      <c r="A285" s="1"/>
      <c r="B285" s="6"/>
      <c r="C285" s="1"/>
      <c r="D285" s="55"/>
      <c r="E285" s="55"/>
      <c r="F285" s="5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.75" customHeight="1" x14ac:dyDescent="0.6">
      <c r="A286" s="1"/>
      <c r="B286" s="6"/>
      <c r="C286" s="1"/>
      <c r="D286" s="55"/>
      <c r="E286" s="55"/>
      <c r="F286" s="5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.75" customHeight="1" x14ac:dyDescent="0.6">
      <c r="A287" s="1"/>
      <c r="B287" s="6"/>
      <c r="C287" s="1"/>
      <c r="D287" s="55"/>
      <c r="E287" s="55"/>
      <c r="F287" s="5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.75" customHeight="1" x14ac:dyDescent="0.6">
      <c r="A288" s="1"/>
      <c r="B288" s="6"/>
      <c r="C288" s="1"/>
      <c r="D288" s="55"/>
      <c r="E288" s="55"/>
      <c r="F288" s="5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.75" customHeight="1" x14ac:dyDescent="0.6">
      <c r="A289" s="1"/>
      <c r="B289" s="6"/>
      <c r="C289" s="1"/>
      <c r="D289" s="55"/>
      <c r="E289" s="55"/>
      <c r="F289" s="5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.75" customHeight="1" x14ac:dyDescent="0.6">
      <c r="A290" s="1"/>
      <c r="B290" s="6"/>
      <c r="C290" s="1"/>
      <c r="D290" s="55"/>
      <c r="E290" s="55"/>
      <c r="F290" s="5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.75" customHeight="1" x14ac:dyDescent="0.6">
      <c r="A291" s="1"/>
      <c r="B291" s="6"/>
      <c r="C291" s="1"/>
      <c r="D291" s="55"/>
      <c r="E291" s="55"/>
      <c r="F291" s="5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.75" customHeight="1" x14ac:dyDescent="0.6">
      <c r="A292" s="1"/>
      <c r="B292" s="6"/>
      <c r="C292" s="1"/>
      <c r="D292" s="55"/>
      <c r="E292" s="55"/>
      <c r="F292" s="5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.75" customHeight="1" x14ac:dyDescent="0.6">
      <c r="A293" s="1"/>
      <c r="B293" s="6"/>
      <c r="C293" s="1"/>
      <c r="D293" s="55"/>
      <c r="E293" s="55"/>
      <c r="F293" s="5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.75" customHeight="1" x14ac:dyDescent="0.6">
      <c r="A294" s="1"/>
      <c r="B294" s="6"/>
      <c r="C294" s="1"/>
      <c r="D294" s="55"/>
      <c r="E294" s="55"/>
      <c r="F294" s="5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.75" customHeight="1" x14ac:dyDescent="0.6">
      <c r="A295" s="1"/>
      <c r="B295" s="6"/>
      <c r="C295" s="1"/>
      <c r="D295" s="55"/>
      <c r="E295" s="55"/>
      <c r="F295" s="5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.75" customHeight="1" x14ac:dyDescent="0.6">
      <c r="A296" s="1"/>
      <c r="B296" s="6"/>
      <c r="C296" s="1"/>
      <c r="D296" s="55"/>
      <c r="E296" s="55"/>
      <c r="F296" s="5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.75" customHeight="1" x14ac:dyDescent="0.6">
      <c r="A297" s="1"/>
      <c r="B297" s="6"/>
      <c r="C297" s="1"/>
      <c r="D297" s="55"/>
      <c r="E297" s="55"/>
      <c r="F297" s="5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.75" customHeight="1" x14ac:dyDescent="0.6">
      <c r="A298" s="1"/>
      <c r="B298" s="6"/>
      <c r="C298" s="1"/>
      <c r="D298" s="55"/>
      <c r="E298" s="55"/>
      <c r="F298" s="5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.75" customHeight="1" x14ac:dyDescent="0.6">
      <c r="A299" s="1"/>
      <c r="B299" s="6"/>
      <c r="C299" s="1"/>
      <c r="D299" s="55"/>
      <c r="E299" s="55"/>
      <c r="F299" s="5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.75" customHeight="1" x14ac:dyDescent="0.6">
      <c r="A300" s="1"/>
      <c r="B300" s="6"/>
      <c r="C300" s="1"/>
      <c r="D300" s="55"/>
      <c r="E300" s="55"/>
      <c r="F300" s="5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.75" customHeight="1" x14ac:dyDescent="0.6">
      <c r="A301" s="1"/>
      <c r="B301" s="6"/>
      <c r="C301" s="1"/>
      <c r="D301" s="55"/>
      <c r="E301" s="55"/>
      <c r="F301" s="5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.75" customHeight="1" x14ac:dyDescent="0.6">
      <c r="A302" s="1"/>
      <c r="B302" s="6"/>
      <c r="C302" s="1"/>
      <c r="D302" s="55"/>
      <c r="E302" s="55"/>
      <c r="F302" s="5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.75" customHeight="1" x14ac:dyDescent="0.6">
      <c r="A303" s="1"/>
      <c r="B303" s="6"/>
      <c r="C303" s="1"/>
      <c r="D303" s="55"/>
      <c r="E303" s="55"/>
      <c r="F303" s="5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.75" customHeight="1" x14ac:dyDescent="0.6">
      <c r="A304" s="1"/>
      <c r="B304" s="6"/>
      <c r="C304" s="1"/>
      <c r="D304" s="55"/>
      <c r="E304" s="55"/>
      <c r="F304" s="5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.75" customHeight="1" x14ac:dyDescent="0.6">
      <c r="A305" s="1"/>
      <c r="B305" s="6"/>
      <c r="C305" s="1"/>
      <c r="D305" s="55"/>
      <c r="E305" s="55"/>
      <c r="F305" s="5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.75" customHeight="1" x14ac:dyDescent="0.6">
      <c r="A306" s="1"/>
      <c r="B306" s="6"/>
      <c r="C306" s="1"/>
      <c r="D306" s="55"/>
      <c r="E306" s="55"/>
      <c r="F306" s="5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.75" customHeight="1" x14ac:dyDescent="0.6">
      <c r="A307" s="1"/>
      <c r="B307" s="6"/>
      <c r="C307" s="1"/>
      <c r="D307" s="55"/>
      <c r="E307" s="55"/>
      <c r="F307" s="5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.75" customHeight="1" x14ac:dyDescent="0.6">
      <c r="A308" s="1"/>
      <c r="B308" s="6"/>
      <c r="C308" s="1"/>
      <c r="D308" s="55"/>
      <c r="E308" s="55"/>
      <c r="F308" s="5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.75" customHeight="1" x14ac:dyDescent="0.6">
      <c r="A309" s="1"/>
      <c r="B309" s="6"/>
      <c r="C309" s="1"/>
      <c r="D309" s="55"/>
      <c r="E309" s="55"/>
      <c r="F309" s="5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.75" customHeight="1" x14ac:dyDescent="0.6">
      <c r="A310" s="1"/>
      <c r="B310" s="6"/>
      <c r="C310" s="1"/>
      <c r="D310" s="55"/>
      <c r="E310" s="55"/>
      <c r="F310" s="5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.75" customHeight="1" x14ac:dyDescent="0.6">
      <c r="A311" s="1"/>
      <c r="B311" s="6"/>
      <c r="C311" s="1"/>
      <c r="D311" s="55"/>
      <c r="E311" s="55"/>
      <c r="F311" s="5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.75" customHeight="1" x14ac:dyDescent="0.6">
      <c r="A312" s="1"/>
      <c r="B312" s="6"/>
      <c r="C312" s="1"/>
      <c r="D312" s="55"/>
      <c r="E312" s="55"/>
      <c r="F312" s="5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.75" customHeight="1" x14ac:dyDescent="0.6">
      <c r="A313" s="1"/>
      <c r="B313" s="6"/>
      <c r="C313" s="1"/>
      <c r="D313" s="55"/>
      <c r="E313" s="55"/>
      <c r="F313" s="5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.75" customHeight="1" x14ac:dyDescent="0.6">
      <c r="A314" s="1"/>
      <c r="B314" s="6"/>
      <c r="C314" s="1"/>
      <c r="D314" s="55"/>
      <c r="E314" s="55"/>
      <c r="F314" s="5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.75" customHeight="1" x14ac:dyDescent="0.6">
      <c r="A315" s="1"/>
      <c r="B315" s="6"/>
      <c r="C315" s="1"/>
      <c r="D315" s="55"/>
      <c r="E315" s="55"/>
      <c r="F315" s="5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.75" customHeight="1" x14ac:dyDescent="0.6">
      <c r="A316" s="1"/>
      <c r="B316" s="6"/>
      <c r="C316" s="1"/>
      <c r="D316" s="55"/>
      <c r="E316" s="55"/>
      <c r="F316" s="5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.75" customHeight="1" x14ac:dyDescent="0.6">
      <c r="A317" s="1"/>
      <c r="B317" s="6"/>
      <c r="C317" s="1"/>
      <c r="D317" s="55"/>
      <c r="E317" s="55"/>
      <c r="F317" s="5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.75" customHeight="1" x14ac:dyDescent="0.6">
      <c r="A318" s="1"/>
      <c r="B318" s="6"/>
      <c r="C318" s="1"/>
      <c r="D318" s="55"/>
      <c r="E318" s="55"/>
      <c r="F318" s="5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.75" customHeight="1" x14ac:dyDescent="0.6">
      <c r="A319" s="1"/>
      <c r="B319" s="6"/>
      <c r="C319" s="1"/>
      <c r="D319" s="55"/>
      <c r="E319" s="55"/>
      <c r="F319" s="5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.75" customHeight="1" x14ac:dyDescent="0.6">
      <c r="A320" s="1"/>
      <c r="B320" s="6"/>
      <c r="C320" s="1"/>
      <c r="D320" s="55"/>
      <c r="E320" s="55"/>
      <c r="F320" s="5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.75" customHeight="1" x14ac:dyDescent="0.6">
      <c r="A321" s="1"/>
      <c r="B321" s="6"/>
      <c r="C321" s="1"/>
      <c r="D321" s="55"/>
      <c r="E321" s="55"/>
      <c r="F321" s="5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.75" customHeight="1" x14ac:dyDescent="0.6">
      <c r="A322" s="1"/>
      <c r="B322" s="6"/>
      <c r="C322" s="1"/>
      <c r="D322" s="55"/>
      <c r="E322" s="55"/>
      <c r="F322" s="5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.75" customHeight="1" x14ac:dyDescent="0.6">
      <c r="A323" s="1"/>
      <c r="B323" s="6"/>
      <c r="C323" s="1"/>
      <c r="D323" s="55"/>
      <c r="E323" s="55"/>
      <c r="F323" s="5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.75" customHeight="1" x14ac:dyDescent="0.6">
      <c r="A324" s="1"/>
      <c r="B324" s="6"/>
      <c r="C324" s="1"/>
      <c r="D324" s="55"/>
      <c r="E324" s="55"/>
      <c r="F324" s="5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.75" customHeight="1" x14ac:dyDescent="0.6">
      <c r="A325" s="1"/>
      <c r="B325" s="6"/>
      <c r="C325" s="1"/>
      <c r="D325" s="55"/>
      <c r="E325" s="55"/>
      <c r="F325" s="5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.75" customHeight="1" x14ac:dyDescent="0.6">
      <c r="A326" s="1"/>
      <c r="B326" s="6"/>
      <c r="C326" s="1"/>
      <c r="D326" s="55"/>
      <c r="E326" s="55"/>
      <c r="F326" s="5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.75" customHeight="1" x14ac:dyDescent="0.6">
      <c r="A327" s="1"/>
      <c r="B327" s="6"/>
      <c r="C327" s="1"/>
      <c r="D327" s="55"/>
      <c r="E327" s="55"/>
      <c r="F327" s="5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.75" customHeight="1" x14ac:dyDescent="0.6">
      <c r="A328" s="1"/>
      <c r="B328" s="6"/>
      <c r="C328" s="1"/>
      <c r="D328" s="55"/>
      <c r="E328" s="55"/>
      <c r="F328" s="5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.75" customHeight="1" x14ac:dyDescent="0.6">
      <c r="A329" s="1"/>
      <c r="B329" s="6"/>
      <c r="C329" s="1"/>
      <c r="D329" s="55"/>
      <c r="E329" s="55"/>
      <c r="F329" s="5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.75" customHeight="1" x14ac:dyDescent="0.6">
      <c r="A330" s="1"/>
      <c r="B330" s="6"/>
      <c r="C330" s="1"/>
      <c r="D330" s="55"/>
      <c r="E330" s="55"/>
      <c r="F330" s="5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.75" customHeight="1" x14ac:dyDescent="0.6">
      <c r="A331" s="1"/>
      <c r="B331" s="6"/>
      <c r="C331" s="1"/>
      <c r="D331" s="55"/>
      <c r="E331" s="55"/>
      <c r="F331" s="5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.75" customHeight="1" x14ac:dyDescent="0.6">
      <c r="A332" s="1"/>
      <c r="B332" s="6"/>
      <c r="C332" s="1"/>
      <c r="D332" s="55"/>
      <c r="E332" s="55"/>
      <c r="F332" s="5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.75" customHeight="1" x14ac:dyDescent="0.6">
      <c r="A333" s="1"/>
      <c r="B333" s="6"/>
      <c r="C333" s="1"/>
      <c r="D333" s="55"/>
      <c r="E333" s="55"/>
      <c r="F333" s="5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.75" customHeight="1" x14ac:dyDescent="0.6">
      <c r="A334" s="1"/>
      <c r="B334" s="6"/>
      <c r="C334" s="1"/>
      <c r="D334" s="55"/>
      <c r="E334" s="55"/>
      <c r="F334" s="5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.75" customHeight="1" x14ac:dyDescent="0.6">
      <c r="A335" s="1"/>
      <c r="B335" s="6"/>
      <c r="C335" s="1"/>
      <c r="D335" s="55"/>
      <c r="E335" s="55"/>
      <c r="F335" s="5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.75" customHeight="1" x14ac:dyDescent="0.6">
      <c r="A336" s="1"/>
      <c r="B336" s="6"/>
      <c r="C336" s="1"/>
      <c r="D336" s="55"/>
      <c r="E336" s="55"/>
      <c r="F336" s="5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.75" customHeight="1" x14ac:dyDescent="0.6">
      <c r="A337" s="1"/>
      <c r="B337" s="6"/>
      <c r="C337" s="1"/>
      <c r="D337" s="55"/>
      <c r="E337" s="55"/>
      <c r="F337" s="5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.75" customHeight="1" x14ac:dyDescent="0.6">
      <c r="A338" s="1"/>
      <c r="B338" s="6"/>
      <c r="C338" s="1"/>
      <c r="D338" s="55"/>
      <c r="E338" s="55"/>
      <c r="F338" s="5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.75" customHeight="1" x14ac:dyDescent="0.6">
      <c r="A339" s="1"/>
      <c r="B339" s="6"/>
      <c r="C339" s="1"/>
      <c r="D339" s="55"/>
      <c r="E339" s="55"/>
      <c r="F339" s="5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.75" customHeight="1" x14ac:dyDescent="0.6">
      <c r="A340" s="1"/>
      <c r="B340" s="6"/>
      <c r="C340" s="1"/>
      <c r="D340" s="55"/>
      <c r="E340" s="55"/>
      <c r="F340" s="5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.75" customHeight="1" x14ac:dyDescent="0.6">
      <c r="A341" s="1"/>
      <c r="B341" s="6"/>
      <c r="C341" s="1"/>
      <c r="D341" s="55"/>
      <c r="E341" s="55"/>
      <c r="F341" s="5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.75" customHeight="1" x14ac:dyDescent="0.6">
      <c r="A342" s="1"/>
      <c r="B342" s="6"/>
      <c r="C342" s="1"/>
      <c r="D342" s="55"/>
      <c r="E342" s="55"/>
      <c r="F342" s="5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.75" customHeight="1" x14ac:dyDescent="0.6">
      <c r="A343" s="1"/>
      <c r="B343" s="6"/>
      <c r="C343" s="1"/>
      <c r="D343" s="55"/>
      <c r="E343" s="55"/>
      <c r="F343" s="5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.75" customHeight="1" x14ac:dyDescent="0.6">
      <c r="A344" s="1"/>
      <c r="B344" s="6"/>
      <c r="C344" s="1"/>
      <c r="D344" s="55"/>
      <c r="E344" s="55"/>
      <c r="F344" s="5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.75" customHeight="1" x14ac:dyDescent="0.6">
      <c r="A345" s="1"/>
      <c r="B345" s="6"/>
      <c r="C345" s="1"/>
      <c r="D345" s="55"/>
      <c r="E345" s="55"/>
      <c r="F345" s="5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.75" customHeight="1" x14ac:dyDescent="0.6">
      <c r="A346" s="1"/>
      <c r="B346" s="6"/>
      <c r="C346" s="1"/>
      <c r="D346" s="55"/>
      <c r="E346" s="55"/>
      <c r="F346" s="5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.75" customHeight="1" x14ac:dyDescent="0.6">
      <c r="A347" s="1"/>
      <c r="B347" s="6"/>
      <c r="C347" s="1"/>
      <c r="D347" s="55"/>
      <c r="E347" s="55"/>
      <c r="F347" s="5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.75" customHeight="1" x14ac:dyDescent="0.6">
      <c r="A348" s="1"/>
      <c r="B348" s="6"/>
      <c r="C348" s="1"/>
      <c r="D348" s="55"/>
      <c r="E348" s="55"/>
      <c r="F348" s="5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.75" customHeight="1" x14ac:dyDescent="0.6">
      <c r="A349" s="1"/>
      <c r="B349" s="6"/>
      <c r="C349" s="1"/>
      <c r="D349" s="55"/>
      <c r="E349" s="55"/>
      <c r="F349" s="5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.75" customHeight="1" x14ac:dyDescent="0.6">
      <c r="A350" s="1"/>
      <c r="B350" s="6"/>
      <c r="C350" s="1"/>
      <c r="D350" s="55"/>
      <c r="E350" s="55"/>
      <c r="F350" s="5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.75" customHeight="1" x14ac:dyDescent="0.6">
      <c r="A351" s="1"/>
      <c r="B351" s="6"/>
      <c r="C351" s="1"/>
      <c r="D351" s="55"/>
      <c r="E351" s="55"/>
      <c r="F351" s="5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.75" customHeight="1" x14ac:dyDescent="0.6">
      <c r="A352" s="1"/>
      <c r="B352" s="6"/>
      <c r="C352" s="1"/>
      <c r="D352" s="55"/>
      <c r="E352" s="55"/>
      <c r="F352" s="5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.75" customHeight="1" x14ac:dyDescent="0.6">
      <c r="A353" s="1"/>
      <c r="B353" s="6"/>
      <c r="C353" s="1"/>
      <c r="D353" s="55"/>
      <c r="E353" s="55"/>
      <c r="F353" s="5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.75" customHeight="1" x14ac:dyDescent="0.6">
      <c r="A354" s="1"/>
      <c r="B354" s="6"/>
      <c r="C354" s="1"/>
      <c r="D354" s="55"/>
      <c r="E354" s="55"/>
      <c r="F354" s="5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.75" customHeight="1" x14ac:dyDescent="0.6">
      <c r="A355" s="1"/>
      <c r="B355" s="6"/>
      <c r="C355" s="1"/>
      <c r="D355" s="55"/>
      <c r="E355" s="55"/>
      <c r="F355" s="5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.75" customHeight="1" x14ac:dyDescent="0.6">
      <c r="A356" s="1"/>
      <c r="B356" s="6"/>
      <c r="C356" s="1"/>
      <c r="D356" s="55"/>
      <c r="E356" s="55"/>
      <c r="F356" s="5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.75" customHeight="1" x14ac:dyDescent="0.6">
      <c r="A357" s="1"/>
      <c r="B357" s="6"/>
      <c r="C357" s="1"/>
      <c r="D357" s="55"/>
      <c r="E357" s="55"/>
      <c r="F357" s="5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.75" customHeight="1" x14ac:dyDescent="0.6">
      <c r="A358" s="1"/>
      <c r="B358" s="6"/>
      <c r="C358" s="1"/>
      <c r="D358" s="55"/>
      <c r="E358" s="55"/>
      <c r="F358" s="5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.75" customHeight="1" x14ac:dyDescent="0.6">
      <c r="A359" s="1"/>
      <c r="B359" s="6"/>
      <c r="C359" s="1"/>
      <c r="D359" s="55"/>
      <c r="E359" s="55"/>
      <c r="F359" s="5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.75" customHeight="1" x14ac:dyDescent="0.6">
      <c r="A360" s="1"/>
      <c r="B360" s="6"/>
      <c r="C360" s="1"/>
      <c r="D360" s="55"/>
      <c r="E360" s="55"/>
      <c r="F360" s="5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.75" customHeight="1" x14ac:dyDescent="0.6">
      <c r="A361" s="1"/>
      <c r="B361" s="6"/>
      <c r="C361" s="1"/>
      <c r="D361" s="55"/>
      <c r="E361" s="55"/>
      <c r="F361" s="5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.75" customHeight="1" x14ac:dyDescent="0.6">
      <c r="A362" s="1"/>
      <c r="B362" s="6"/>
      <c r="C362" s="1"/>
      <c r="D362" s="55"/>
      <c r="E362" s="55"/>
      <c r="F362" s="5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.75" customHeight="1" x14ac:dyDescent="0.6">
      <c r="A363" s="1"/>
      <c r="B363" s="6"/>
      <c r="C363" s="1"/>
      <c r="D363" s="55"/>
      <c r="E363" s="55"/>
      <c r="F363" s="5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.75" customHeight="1" x14ac:dyDescent="0.6">
      <c r="A364" s="1"/>
      <c r="B364" s="6"/>
      <c r="C364" s="1"/>
      <c r="D364" s="55"/>
      <c r="E364" s="55"/>
      <c r="F364" s="5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.75" customHeight="1" x14ac:dyDescent="0.6">
      <c r="A365" s="1"/>
      <c r="B365" s="6"/>
      <c r="C365" s="1"/>
      <c r="D365" s="55"/>
      <c r="E365" s="55"/>
      <c r="F365" s="5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.75" customHeight="1" x14ac:dyDescent="0.6">
      <c r="A366" s="1"/>
      <c r="B366" s="6"/>
      <c r="C366" s="1"/>
      <c r="D366" s="55"/>
      <c r="E366" s="55"/>
      <c r="F366" s="5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.75" customHeight="1" x14ac:dyDescent="0.6">
      <c r="A367" s="1"/>
      <c r="B367" s="6"/>
      <c r="C367" s="1"/>
      <c r="D367" s="55"/>
      <c r="E367" s="55"/>
      <c r="F367" s="5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.75" customHeight="1" x14ac:dyDescent="0.6">
      <c r="A368" s="1"/>
      <c r="B368" s="6"/>
      <c r="C368" s="1"/>
      <c r="D368" s="55"/>
      <c r="E368" s="55"/>
      <c r="F368" s="5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.75" customHeight="1" x14ac:dyDescent="0.6">
      <c r="A369" s="1"/>
      <c r="B369" s="6"/>
      <c r="C369" s="1"/>
      <c r="D369" s="55"/>
      <c r="E369" s="55"/>
      <c r="F369" s="5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.75" customHeight="1" x14ac:dyDescent="0.6">
      <c r="A370" s="1"/>
      <c r="B370" s="6"/>
      <c r="C370" s="1"/>
      <c r="D370" s="55"/>
      <c r="E370" s="55"/>
      <c r="F370" s="5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.75" customHeight="1" x14ac:dyDescent="0.6">
      <c r="A371" s="1"/>
      <c r="B371" s="6"/>
      <c r="C371" s="1"/>
      <c r="D371" s="55"/>
      <c r="E371" s="55"/>
      <c r="F371" s="5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.75" customHeight="1" x14ac:dyDescent="0.6">
      <c r="A372" s="1"/>
      <c r="B372" s="6"/>
      <c r="C372" s="1"/>
      <c r="D372" s="55"/>
      <c r="E372" s="55"/>
      <c r="F372" s="5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.75" customHeight="1" x14ac:dyDescent="0.6">
      <c r="A373" s="1"/>
      <c r="B373" s="6"/>
      <c r="C373" s="1"/>
      <c r="D373" s="55"/>
      <c r="E373" s="55"/>
      <c r="F373" s="5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.75" customHeight="1" x14ac:dyDescent="0.6">
      <c r="A374" s="1"/>
      <c r="B374" s="6"/>
      <c r="C374" s="1"/>
      <c r="D374" s="55"/>
      <c r="E374" s="55"/>
      <c r="F374" s="5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.75" customHeight="1" x14ac:dyDescent="0.6">
      <c r="A375" s="1"/>
      <c r="B375" s="6"/>
      <c r="C375" s="1"/>
      <c r="D375" s="55"/>
      <c r="E375" s="55"/>
      <c r="F375" s="5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.75" customHeight="1" x14ac:dyDescent="0.6">
      <c r="A376" s="1"/>
      <c r="B376" s="6"/>
      <c r="C376" s="1"/>
      <c r="D376" s="55"/>
      <c r="E376" s="55"/>
      <c r="F376" s="5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.75" customHeight="1" x14ac:dyDescent="0.6">
      <c r="A377" s="1"/>
      <c r="B377" s="6"/>
      <c r="C377" s="1"/>
      <c r="D377" s="55"/>
      <c r="E377" s="55"/>
      <c r="F377" s="5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.75" customHeight="1" x14ac:dyDescent="0.6">
      <c r="A378" s="1"/>
      <c r="B378" s="6"/>
      <c r="C378" s="1"/>
      <c r="D378" s="55"/>
      <c r="E378" s="55"/>
      <c r="F378" s="5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.75" customHeight="1" x14ac:dyDescent="0.6">
      <c r="A379" s="1"/>
      <c r="B379" s="6"/>
      <c r="C379" s="1"/>
      <c r="D379" s="55"/>
      <c r="E379" s="55"/>
      <c r="F379" s="5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.75" customHeight="1" x14ac:dyDescent="0.6">
      <c r="A380" s="1"/>
      <c r="B380" s="6"/>
      <c r="C380" s="1"/>
      <c r="D380" s="55"/>
      <c r="E380" s="55"/>
      <c r="F380" s="5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.75" customHeight="1" x14ac:dyDescent="0.6">
      <c r="A381" s="1"/>
      <c r="B381" s="6"/>
      <c r="C381" s="1"/>
      <c r="D381" s="55"/>
      <c r="E381" s="55"/>
      <c r="F381" s="5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.75" customHeight="1" x14ac:dyDescent="0.6">
      <c r="A382" s="1"/>
      <c r="B382" s="6"/>
      <c r="C382" s="1"/>
      <c r="D382" s="55"/>
      <c r="E382" s="55"/>
      <c r="F382" s="5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.75" customHeight="1" x14ac:dyDescent="0.6">
      <c r="A383" s="1"/>
      <c r="B383" s="6"/>
      <c r="C383" s="1"/>
      <c r="D383" s="55"/>
      <c r="E383" s="55"/>
      <c r="F383" s="5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.75" customHeight="1" x14ac:dyDescent="0.6">
      <c r="A384" s="1"/>
      <c r="B384" s="6"/>
      <c r="C384" s="1"/>
      <c r="D384" s="55"/>
      <c r="E384" s="55"/>
      <c r="F384" s="5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.75" customHeight="1" x14ac:dyDescent="0.6">
      <c r="A385" s="1"/>
      <c r="B385" s="6"/>
      <c r="C385" s="1"/>
      <c r="D385" s="55"/>
      <c r="E385" s="55"/>
      <c r="F385" s="5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.75" customHeight="1" x14ac:dyDescent="0.6">
      <c r="A386" s="1"/>
      <c r="B386" s="6"/>
      <c r="C386" s="1"/>
      <c r="D386" s="55"/>
      <c r="E386" s="55"/>
      <c r="F386" s="5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.75" customHeight="1" x14ac:dyDescent="0.6">
      <c r="A387" s="1"/>
      <c r="B387" s="6"/>
      <c r="C387" s="1"/>
      <c r="D387" s="55"/>
      <c r="E387" s="55"/>
      <c r="F387" s="5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.75" customHeight="1" x14ac:dyDescent="0.6">
      <c r="A388" s="1"/>
      <c r="B388" s="6"/>
      <c r="C388" s="1"/>
      <c r="D388" s="55"/>
      <c r="E388" s="55"/>
      <c r="F388" s="5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.75" customHeight="1" x14ac:dyDescent="0.6">
      <c r="A389" s="1"/>
      <c r="B389" s="6"/>
      <c r="C389" s="1"/>
      <c r="D389" s="55"/>
      <c r="E389" s="55"/>
      <c r="F389" s="5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.75" customHeight="1" x14ac:dyDescent="0.6">
      <c r="A390" s="1"/>
      <c r="B390" s="6"/>
      <c r="C390" s="1"/>
      <c r="D390" s="55"/>
      <c r="E390" s="55"/>
      <c r="F390" s="5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.75" customHeight="1" x14ac:dyDescent="0.6">
      <c r="A391" s="1"/>
      <c r="B391" s="6"/>
      <c r="C391" s="1"/>
      <c r="D391" s="55"/>
      <c r="E391" s="55"/>
      <c r="F391" s="5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.75" customHeight="1" x14ac:dyDescent="0.6">
      <c r="A392" s="1"/>
      <c r="B392" s="6"/>
      <c r="C392" s="1"/>
      <c r="D392" s="55"/>
      <c r="E392" s="55"/>
      <c r="F392" s="5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.75" customHeight="1" x14ac:dyDescent="0.6">
      <c r="A393" s="1"/>
      <c r="B393" s="6"/>
      <c r="C393" s="1"/>
      <c r="D393" s="55"/>
      <c r="E393" s="55"/>
      <c r="F393" s="5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.75" customHeight="1" x14ac:dyDescent="0.6">
      <c r="A394" s="1"/>
      <c r="B394" s="6"/>
      <c r="C394" s="1"/>
      <c r="D394" s="55"/>
      <c r="E394" s="55"/>
      <c r="F394" s="5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.75" customHeight="1" x14ac:dyDescent="0.6">
      <c r="A395" s="1"/>
      <c r="B395" s="6"/>
      <c r="C395" s="1"/>
      <c r="D395" s="55"/>
      <c r="E395" s="55"/>
      <c r="F395" s="5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.75" customHeight="1" x14ac:dyDescent="0.6">
      <c r="A396" s="1"/>
      <c r="B396" s="6"/>
      <c r="C396" s="1"/>
      <c r="D396" s="55"/>
      <c r="E396" s="55"/>
      <c r="F396" s="5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.75" customHeight="1" x14ac:dyDescent="0.6">
      <c r="A397" s="1"/>
      <c r="B397" s="6"/>
      <c r="C397" s="1"/>
      <c r="D397" s="55"/>
      <c r="E397" s="55"/>
      <c r="F397" s="5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.75" customHeight="1" x14ac:dyDescent="0.6">
      <c r="A398" s="1"/>
      <c r="B398" s="6"/>
      <c r="C398" s="1"/>
      <c r="D398" s="55"/>
      <c r="E398" s="55"/>
      <c r="F398" s="5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.75" customHeight="1" x14ac:dyDescent="0.6">
      <c r="A399" s="1"/>
      <c r="B399" s="6"/>
      <c r="C399" s="1"/>
      <c r="D399" s="55"/>
      <c r="E399" s="55"/>
      <c r="F399" s="5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.75" customHeight="1" x14ac:dyDescent="0.6">
      <c r="A400" s="1"/>
      <c r="B400" s="6"/>
      <c r="C400" s="1"/>
      <c r="D400" s="55"/>
      <c r="E400" s="55"/>
      <c r="F400" s="5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.75" customHeight="1" x14ac:dyDescent="0.6">
      <c r="A401" s="1"/>
      <c r="B401" s="6"/>
      <c r="C401" s="1"/>
      <c r="D401" s="55"/>
      <c r="E401" s="55"/>
      <c r="F401" s="5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.75" customHeight="1" x14ac:dyDescent="0.6">
      <c r="A402" s="1"/>
      <c r="B402" s="6"/>
      <c r="C402" s="1"/>
      <c r="D402" s="55"/>
      <c r="E402" s="55"/>
      <c r="F402" s="5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.75" customHeight="1" x14ac:dyDescent="0.6">
      <c r="A403" s="1"/>
      <c r="B403" s="6"/>
      <c r="C403" s="1"/>
      <c r="D403" s="55"/>
      <c r="E403" s="55"/>
      <c r="F403" s="5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.75" customHeight="1" x14ac:dyDescent="0.6">
      <c r="A404" s="1"/>
      <c r="B404" s="6"/>
      <c r="C404" s="1"/>
      <c r="D404" s="55"/>
      <c r="E404" s="55"/>
      <c r="F404" s="5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.75" customHeight="1" x14ac:dyDescent="0.6">
      <c r="A405" s="1"/>
      <c r="B405" s="6"/>
      <c r="C405" s="1"/>
      <c r="D405" s="55"/>
      <c r="E405" s="55"/>
      <c r="F405" s="5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.75" customHeight="1" x14ac:dyDescent="0.6">
      <c r="A406" s="1"/>
      <c r="B406" s="6"/>
      <c r="C406" s="1"/>
      <c r="D406" s="55"/>
      <c r="E406" s="55"/>
      <c r="F406" s="5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.75" customHeight="1" x14ac:dyDescent="0.6">
      <c r="A407" s="1"/>
      <c r="B407" s="6"/>
      <c r="C407" s="1"/>
      <c r="D407" s="55"/>
      <c r="E407" s="55"/>
      <c r="F407" s="5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.75" customHeight="1" x14ac:dyDescent="0.6">
      <c r="A408" s="1"/>
      <c r="B408" s="6"/>
      <c r="C408" s="1"/>
      <c r="D408" s="55"/>
      <c r="E408" s="55"/>
      <c r="F408" s="5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.75" customHeight="1" x14ac:dyDescent="0.6">
      <c r="A409" s="1"/>
      <c r="B409" s="6"/>
      <c r="C409" s="1"/>
      <c r="D409" s="55"/>
      <c r="E409" s="55"/>
      <c r="F409" s="5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.75" customHeight="1" x14ac:dyDescent="0.6">
      <c r="A410" s="1"/>
      <c r="B410" s="6"/>
      <c r="C410" s="1"/>
      <c r="D410" s="55"/>
      <c r="E410" s="55"/>
      <c r="F410" s="5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.75" customHeight="1" x14ac:dyDescent="0.6">
      <c r="A411" s="1"/>
      <c r="B411" s="6"/>
      <c r="C411" s="1"/>
      <c r="D411" s="55"/>
      <c r="E411" s="55"/>
      <c r="F411" s="5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.75" customHeight="1" x14ac:dyDescent="0.6">
      <c r="A412" s="1"/>
      <c r="B412" s="6"/>
      <c r="C412" s="1"/>
      <c r="D412" s="55"/>
      <c r="E412" s="55"/>
      <c r="F412" s="5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.75" customHeight="1" x14ac:dyDescent="0.6">
      <c r="A413" s="1"/>
      <c r="B413" s="6"/>
      <c r="C413" s="1"/>
      <c r="D413" s="55"/>
      <c r="E413" s="55"/>
      <c r="F413" s="5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.75" customHeight="1" x14ac:dyDescent="0.6">
      <c r="A414" s="1"/>
      <c r="B414" s="6"/>
      <c r="C414" s="1"/>
      <c r="D414" s="55"/>
      <c r="E414" s="55"/>
      <c r="F414" s="5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.75" customHeight="1" x14ac:dyDescent="0.6">
      <c r="A415" s="1"/>
      <c r="B415" s="6"/>
      <c r="C415" s="1"/>
      <c r="D415" s="55"/>
      <c r="E415" s="55"/>
      <c r="F415" s="5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.75" customHeight="1" x14ac:dyDescent="0.6">
      <c r="A416" s="1"/>
      <c r="B416" s="6"/>
      <c r="C416" s="1"/>
      <c r="D416" s="55"/>
      <c r="E416" s="55"/>
      <c r="F416" s="5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.75" customHeight="1" x14ac:dyDescent="0.6">
      <c r="A417" s="1"/>
      <c r="B417" s="6"/>
      <c r="C417" s="1"/>
      <c r="D417" s="55"/>
      <c r="E417" s="55"/>
      <c r="F417" s="5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.75" customHeight="1" x14ac:dyDescent="0.6">
      <c r="A418" s="1"/>
      <c r="B418" s="6"/>
      <c r="C418" s="1"/>
      <c r="D418" s="55"/>
      <c r="E418" s="55"/>
      <c r="F418" s="5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.75" customHeight="1" x14ac:dyDescent="0.6">
      <c r="A419" s="1"/>
      <c r="B419" s="6"/>
      <c r="C419" s="1"/>
      <c r="D419" s="55"/>
      <c r="E419" s="55"/>
      <c r="F419" s="5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.75" customHeight="1" x14ac:dyDescent="0.6">
      <c r="A420" s="1"/>
      <c r="B420" s="6"/>
      <c r="C420" s="1"/>
      <c r="D420" s="55"/>
      <c r="E420" s="55"/>
      <c r="F420" s="5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.75" customHeight="1" x14ac:dyDescent="0.6">
      <c r="A421" s="1"/>
      <c r="B421" s="6"/>
      <c r="C421" s="1"/>
      <c r="D421" s="55"/>
      <c r="E421" s="55"/>
      <c r="F421" s="5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.75" customHeight="1" x14ac:dyDescent="0.6">
      <c r="A422" s="1"/>
      <c r="B422" s="6"/>
      <c r="C422" s="1"/>
      <c r="D422" s="55"/>
      <c r="E422" s="55"/>
      <c r="F422" s="5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.75" customHeight="1" x14ac:dyDescent="0.6">
      <c r="A423" s="1"/>
      <c r="B423" s="6"/>
      <c r="C423" s="1"/>
      <c r="D423" s="55"/>
      <c r="E423" s="55"/>
      <c r="F423" s="5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.75" customHeight="1" x14ac:dyDescent="0.6">
      <c r="A424" s="1"/>
      <c r="B424" s="6"/>
      <c r="C424" s="1"/>
      <c r="D424" s="55"/>
      <c r="E424" s="55"/>
      <c r="F424" s="5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.75" customHeight="1" x14ac:dyDescent="0.6">
      <c r="A425" s="1"/>
      <c r="B425" s="6"/>
      <c r="C425" s="1"/>
      <c r="D425" s="55"/>
      <c r="E425" s="55"/>
      <c r="F425" s="5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.75" customHeight="1" x14ac:dyDescent="0.6">
      <c r="A426" s="1"/>
      <c r="B426" s="6"/>
      <c r="C426" s="1"/>
      <c r="D426" s="55"/>
      <c r="E426" s="55"/>
      <c r="F426" s="5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.75" customHeight="1" x14ac:dyDescent="0.6">
      <c r="A427" s="1"/>
      <c r="B427" s="6"/>
      <c r="C427" s="1"/>
      <c r="D427" s="55"/>
      <c r="E427" s="55"/>
      <c r="F427" s="5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.75" customHeight="1" x14ac:dyDescent="0.6">
      <c r="A428" s="1"/>
      <c r="B428" s="6"/>
      <c r="C428" s="1"/>
      <c r="D428" s="55"/>
      <c r="E428" s="55"/>
      <c r="F428" s="5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.75" customHeight="1" x14ac:dyDescent="0.6">
      <c r="A429" s="1"/>
      <c r="B429" s="6"/>
      <c r="C429" s="1"/>
      <c r="D429" s="55"/>
      <c r="E429" s="55"/>
      <c r="F429" s="5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.75" customHeight="1" x14ac:dyDescent="0.6">
      <c r="A430" s="1"/>
      <c r="B430" s="6"/>
      <c r="C430" s="1"/>
      <c r="D430" s="55"/>
      <c r="E430" s="55"/>
      <c r="F430" s="5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.75" customHeight="1" x14ac:dyDescent="0.6">
      <c r="A431" s="1"/>
      <c r="B431" s="6"/>
      <c r="C431" s="1"/>
      <c r="D431" s="55"/>
      <c r="E431" s="55"/>
      <c r="F431" s="5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.75" customHeight="1" x14ac:dyDescent="0.6">
      <c r="A432" s="1"/>
      <c r="B432" s="6"/>
      <c r="C432" s="1"/>
      <c r="D432" s="55"/>
      <c r="E432" s="55"/>
      <c r="F432" s="5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.75" customHeight="1" x14ac:dyDescent="0.6">
      <c r="A433" s="1"/>
      <c r="B433" s="6"/>
      <c r="C433" s="1"/>
      <c r="D433" s="55"/>
      <c r="E433" s="55"/>
      <c r="F433" s="5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.75" customHeight="1" x14ac:dyDescent="0.6">
      <c r="A434" s="1"/>
      <c r="B434" s="6"/>
      <c r="C434" s="1"/>
      <c r="D434" s="55"/>
      <c r="E434" s="55"/>
      <c r="F434" s="5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.75" customHeight="1" x14ac:dyDescent="0.6">
      <c r="A435" s="1"/>
      <c r="B435" s="6"/>
      <c r="C435" s="1"/>
      <c r="D435" s="55"/>
      <c r="E435" s="55"/>
      <c r="F435" s="5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.75" customHeight="1" x14ac:dyDescent="0.6">
      <c r="A436" s="1"/>
      <c r="B436" s="6"/>
      <c r="C436" s="1"/>
      <c r="D436" s="55"/>
      <c r="E436" s="55"/>
      <c r="F436" s="5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.75" customHeight="1" x14ac:dyDescent="0.6">
      <c r="A437" s="1"/>
      <c r="B437" s="6"/>
      <c r="C437" s="1"/>
      <c r="D437" s="55"/>
      <c r="E437" s="55"/>
      <c r="F437" s="5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.75" customHeight="1" x14ac:dyDescent="0.6">
      <c r="A438" s="1"/>
      <c r="B438" s="6"/>
      <c r="C438" s="1"/>
      <c r="D438" s="55"/>
      <c r="E438" s="55"/>
      <c r="F438" s="5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.75" customHeight="1" x14ac:dyDescent="0.6">
      <c r="A439" s="1"/>
      <c r="B439" s="6"/>
      <c r="C439" s="1"/>
      <c r="D439" s="55"/>
      <c r="E439" s="55"/>
      <c r="F439" s="5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.75" customHeight="1" x14ac:dyDescent="0.6">
      <c r="A440" s="1"/>
      <c r="B440" s="6"/>
      <c r="C440" s="1"/>
      <c r="D440" s="55"/>
      <c r="E440" s="55"/>
      <c r="F440" s="5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.75" customHeight="1" x14ac:dyDescent="0.6">
      <c r="A441" s="1"/>
      <c r="B441" s="6"/>
      <c r="C441" s="1"/>
      <c r="D441" s="55"/>
      <c r="E441" s="55"/>
      <c r="F441" s="5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.75" customHeight="1" x14ac:dyDescent="0.6">
      <c r="A442" s="1"/>
      <c r="B442" s="6"/>
      <c r="C442" s="1"/>
      <c r="D442" s="55"/>
      <c r="E442" s="55"/>
      <c r="F442" s="5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.75" customHeight="1" x14ac:dyDescent="0.6">
      <c r="A443" s="1"/>
      <c r="B443" s="6"/>
      <c r="C443" s="1"/>
      <c r="D443" s="55"/>
      <c r="E443" s="55"/>
      <c r="F443" s="5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.75" customHeight="1" x14ac:dyDescent="0.6">
      <c r="A444" s="1"/>
      <c r="B444" s="6"/>
      <c r="C444" s="1"/>
      <c r="D444" s="55"/>
      <c r="E444" s="55"/>
      <c r="F444" s="5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.75" customHeight="1" x14ac:dyDescent="0.6">
      <c r="A445" s="1"/>
      <c r="B445" s="6"/>
      <c r="C445" s="1"/>
      <c r="D445" s="55"/>
      <c r="E445" s="55"/>
      <c r="F445" s="5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.75" customHeight="1" x14ac:dyDescent="0.6">
      <c r="A446" s="1"/>
      <c r="B446" s="6"/>
      <c r="C446" s="1"/>
      <c r="D446" s="55"/>
      <c r="E446" s="55"/>
      <c r="F446" s="5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.75" customHeight="1" x14ac:dyDescent="0.6">
      <c r="A447" s="1"/>
      <c r="B447" s="6"/>
      <c r="C447" s="1"/>
      <c r="D447" s="55"/>
      <c r="E447" s="55"/>
      <c r="F447" s="5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.75" customHeight="1" x14ac:dyDescent="0.6">
      <c r="A448" s="1"/>
      <c r="B448" s="6"/>
      <c r="C448" s="1"/>
      <c r="D448" s="55"/>
      <c r="E448" s="55"/>
      <c r="F448" s="5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.75" customHeight="1" x14ac:dyDescent="0.6">
      <c r="A449" s="1"/>
      <c r="B449" s="6"/>
      <c r="C449" s="1"/>
      <c r="D449" s="55"/>
      <c r="E449" s="55"/>
      <c r="F449" s="5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.75" customHeight="1" x14ac:dyDescent="0.6">
      <c r="A450" s="1"/>
      <c r="B450" s="6"/>
      <c r="C450" s="1"/>
      <c r="D450" s="55"/>
      <c r="E450" s="55"/>
      <c r="F450" s="5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.75" customHeight="1" x14ac:dyDescent="0.6">
      <c r="A451" s="1"/>
      <c r="B451" s="6"/>
      <c r="C451" s="1"/>
      <c r="D451" s="55"/>
      <c r="E451" s="55"/>
      <c r="F451" s="5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.75" customHeight="1" x14ac:dyDescent="0.6">
      <c r="A452" s="1"/>
      <c r="B452" s="6"/>
      <c r="C452" s="1"/>
      <c r="D452" s="55"/>
      <c r="E452" s="55"/>
      <c r="F452" s="5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.75" customHeight="1" x14ac:dyDescent="0.6">
      <c r="A453" s="1"/>
      <c r="B453" s="6"/>
      <c r="C453" s="1"/>
      <c r="D453" s="55"/>
      <c r="E453" s="55"/>
      <c r="F453" s="5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.75" customHeight="1" x14ac:dyDescent="0.6">
      <c r="A454" s="1"/>
      <c r="B454" s="6"/>
      <c r="C454" s="1"/>
      <c r="D454" s="55"/>
      <c r="E454" s="55"/>
      <c r="F454" s="5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.75" customHeight="1" x14ac:dyDescent="0.6">
      <c r="A455" s="1"/>
      <c r="B455" s="6"/>
      <c r="C455" s="1"/>
      <c r="D455" s="55"/>
      <c r="E455" s="55"/>
      <c r="F455" s="5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.75" customHeight="1" x14ac:dyDescent="0.6">
      <c r="A456" s="1"/>
      <c r="B456" s="6"/>
      <c r="C456" s="1"/>
      <c r="D456" s="55"/>
      <c r="E456" s="55"/>
      <c r="F456" s="5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.75" customHeight="1" x14ac:dyDescent="0.6">
      <c r="A457" s="1"/>
      <c r="B457" s="6"/>
      <c r="C457" s="1"/>
      <c r="D457" s="55"/>
      <c r="E457" s="55"/>
      <c r="F457" s="5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.75" customHeight="1" x14ac:dyDescent="0.6">
      <c r="A458" s="1"/>
      <c r="B458" s="6"/>
      <c r="C458" s="1"/>
      <c r="D458" s="55"/>
      <c r="E458" s="55"/>
      <c r="F458" s="5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.75" customHeight="1" x14ac:dyDescent="0.6">
      <c r="A459" s="1"/>
      <c r="B459" s="6"/>
      <c r="C459" s="1"/>
      <c r="D459" s="55"/>
      <c r="E459" s="55"/>
      <c r="F459" s="5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.75" customHeight="1" x14ac:dyDescent="0.6">
      <c r="A460" s="1"/>
      <c r="B460" s="6"/>
      <c r="C460" s="1"/>
      <c r="D460" s="55"/>
      <c r="E460" s="55"/>
      <c r="F460" s="5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.75" customHeight="1" x14ac:dyDescent="0.6">
      <c r="A461" s="1"/>
      <c r="B461" s="6"/>
      <c r="C461" s="1"/>
      <c r="D461" s="55"/>
      <c r="E461" s="55"/>
      <c r="F461" s="5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.75" customHeight="1" x14ac:dyDescent="0.6">
      <c r="A462" s="1"/>
      <c r="B462" s="6"/>
      <c r="C462" s="1"/>
      <c r="D462" s="55"/>
      <c r="E462" s="55"/>
      <c r="F462" s="5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.75" customHeight="1" x14ac:dyDescent="0.6">
      <c r="A463" s="1"/>
      <c r="B463" s="6"/>
      <c r="C463" s="1"/>
      <c r="D463" s="55"/>
      <c r="E463" s="55"/>
      <c r="F463" s="5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.75" customHeight="1" x14ac:dyDescent="0.6">
      <c r="A464" s="1"/>
      <c r="B464" s="6"/>
      <c r="C464" s="1"/>
      <c r="D464" s="55"/>
      <c r="E464" s="55"/>
      <c r="F464" s="5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.75" customHeight="1" x14ac:dyDescent="0.6">
      <c r="A465" s="1"/>
      <c r="B465" s="6"/>
      <c r="C465" s="1"/>
      <c r="D465" s="55"/>
      <c r="E465" s="55"/>
      <c r="F465" s="5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.75" customHeight="1" x14ac:dyDescent="0.6">
      <c r="A466" s="1"/>
      <c r="B466" s="6"/>
      <c r="C466" s="1"/>
      <c r="D466" s="55"/>
      <c r="E466" s="55"/>
      <c r="F466" s="5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.75" customHeight="1" x14ac:dyDescent="0.6">
      <c r="A467" s="1"/>
      <c r="B467" s="6"/>
      <c r="C467" s="1"/>
      <c r="D467" s="55"/>
      <c r="E467" s="55"/>
      <c r="F467" s="5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.75" customHeight="1" x14ac:dyDescent="0.6">
      <c r="A468" s="1"/>
      <c r="B468" s="6"/>
      <c r="C468" s="1"/>
      <c r="D468" s="55"/>
      <c r="E468" s="55"/>
      <c r="F468" s="5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.75" customHeight="1" x14ac:dyDescent="0.6">
      <c r="A469" s="1"/>
      <c r="B469" s="6"/>
      <c r="C469" s="1"/>
      <c r="D469" s="55"/>
      <c r="E469" s="55"/>
      <c r="F469" s="5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.75" customHeight="1" x14ac:dyDescent="0.6">
      <c r="A470" s="1"/>
      <c r="B470" s="6"/>
      <c r="C470" s="1"/>
      <c r="D470" s="55"/>
      <c r="E470" s="55"/>
      <c r="F470" s="5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.75" customHeight="1" x14ac:dyDescent="0.6">
      <c r="A471" s="1"/>
      <c r="B471" s="6"/>
      <c r="C471" s="1"/>
      <c r="D471" s="55"/>
      <c r="E471" s="55"/>
      <c r="F471" s="5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.75" customHeight="1" x14ac:dyDescent="0.6">
      <c r="A472" s="1"/>
      <c r="B472" s="6"/>
      <c r="C472" s="1"/>
      <c r="D472" s="55"/>
      <c r="E472" s="55"/>
      <c r="F472" s="5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.75" customHeight="1" x14ac:dyDescent="0.6">
      <c r="A473" s="1"/>
      <c r="B473" s="6"/>
      <c r="C473" s="1"/>
      <c r="D473" s="55"/>
      <c r="E473" s="55"/>
      <c r="F473" s="5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.75" customHeight="1" x14ac:dyDescent="0.6">
      <c r="A474" s="1"/>
      <c r="B474" s="6"/>
      <c r="C474" s="1"/>
      <c r="D474" s="55"/>
      <c r="E474" s="55"/>
      <c r="F474" s="5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.75" customHeight="1" x14ac:dyDescent="0.6">
      <c r="A475" s="1"/>
      <c r="B475" s="6"/>
      <c r="C475" s="1"/>
      <c r="D475" s="55"/>
      <c r="E475" s="55"/>
      <c r="F475" s="5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.75" customHeight="1" x14ac:dyDescent="0.6">
      <c r="A476" s="1"/>
      <c r="B476" s="6"/>
      <c r="C476" s="1"/>
      <c r="D476" s="55"/>
      <c r="E476" s="55"/>
      <c r="F476" s="5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.75" customHeight="1" x14ac:dyDescent="0.6">
      <c r="A477" s="1"/>
      <c r="B477" s="6"/>
      <c r="C477" s="1"/>
      <c r="D477" s="55"/>
      <c r="E477" s="55"/>
      <c r="F477" s="5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.75" customHeight="1" x14ac:dyDescent="0.6">
      <c r="A478" s="1"/>
      <c r="B478" s="6"/>
      <c r="C478" s="1"/>
      <c r="D478" s="55"/>
      <c r="E478" s="55"/>
      <c r="F478" s="5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.75" customHeight="1" x14ac:dyDescent="0.6">
      <c r="A479" s="1"/>
      <c r="B479" s="6"/>
      <c r="C479" s="1"/>
      <c r="D479" s="55"/>
      <c r="E479" s="55"/>
      <c r="F479" s="5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.75" customHeight="1" x14ac:dyDescent="0.6">
      <c r="A480" s="1"/>
      <c r="B480" s="6"/>
      <c r="C480" s="1"/>
      <c r="D480" s="55"/>
      <c r="E480" s="55"/>
      <c r="F480" s="5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.75" customHeight="1" x14ac:dyDescent="0.6">
      <c r="A481" s="1"/>
      <c r="B481" s="6"/>
      <c r="C481" s="1"/>
      <c r="D481" s="55"/>
      <c r="E481" s="55"/>
      <c r="F481" s="5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.75" customHeight="1" x14ac:dyDescent="0.6">
      <c r="A482" s="1"/>
      <c r="B482" s="6"/>
      <c r="C482" s="1"/>
      <c r="D482" s="55"/>
      <c r="E482" s="55"/>
      <c r="F482" s="5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.75" customHeight="1" x14ac:dyDescent="0.6">
      <c r="A483" s="1"/>
      <c r="B483" s="6"/>
      <c r="C483" s="1"/>
      <c r="D483" s="55"/>
      <c r="E483" s="55"/>
      <c r="F483" s="5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.75" customHeight="1" x14ac:dyDescent="0.6">
      <c r="A484" s="1"/>
      <c r="B484" s="6"/>
      <c r="C484" s="1"/>
      <c r="D484" s="55"/>
      <c r="E484" s="55"/>
      <c r="F484" s="5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.75" customHeight="1" x14ac:dyDescent="0.6">
      <c r="A485" s="1"/>
      <c r="B485" s="6"/>
      <c r="C485" s="1"/>
      <c r="D485" s="55"/>
      <c r="E485" s="55"/>
      <c r="F485" s="5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.75" customHeight="1" x14ac:dyDescent="0.6">
      <c r="A486" s="1"/>
      <c r="B486" s="6"/>
      <c r="C486" s="1"/>
      <c r="D486" s="55"/>
      <c r="E486" s="55"/>
      <c r="F486" s="5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.75" customHeight="1" x14ac:dyDescent="0.6">
      <c r="A487" s="1"/>
      <c r="B487" s="6"/>
      <c r="C487" s="1"/>
      <c r="D487" s="55"/>
      <c r="E487" s="55"/>
      <c r="F487" s="5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.75" customHeight="1" x14ac:dyDescent="0.6">
      <c r="A488" s="1"/>
      <c r="B488" s="6"/>
      <c r="C488" s="1"/>
      <c r="D488" s="55"/>
      <c r="E488" s="55"/>
      <c r="F488" s="5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.75" customHeight="1" x14ac:dyDescent="0.6">
      <c r="A489" s="1"/>
      <c r="B489" s="6"/>
      <c r="C489" s="1"/>
      <c r="D489" s="55"/>
      <c r="E489" s="55"/>
      <c r="F489" s="5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.75" customHeight="1" x14ac:dyDescent="0.6">
      <c r="A490" s="1"/>
      <c r="B490" s="6"/>
      <c r="C490" s="1"/>
      <c r="D490" s="55"/>
      <c r="E490" s="55"/>
      <c r="F490" s="5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.75" customHeight="1" x14ac:dyDescent="0.6">
      <c r="A491" s="1"/>
      <c r="B491" s="6"/>
      <c r="C491" s="1"/>
      <c r="D491" s="55"/>
      <c r="E491" s="55"/>
      <c r="F491" s="5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.75" customHeight="1" x14ac:dyDescent="0.6">
      <c r="A492" s="1"/>
      <c r="B492" s="6"/>
      <c r="C492" s="1"/>
      <c r="D492" s="55"/>
      <c r="E492" s="55"/>
      <c r="F492" s="5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.75" customHeight="1" x14ac:dyDescent="0.6">
      <c r="A493" s="1"/>
      <c r="B493" s="6"/>
      <c r="C493" s="1"/>
      <c r="D493" s="55"/>
      <c r="E493" s="55"/>
      <c r="F493" s="5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.75" customHeight="1" x14ac:dyDescent="0.6">
      <c r="A494" s="1"/>
      <c r="B494" s="6"/>
      <c r="C494" s="1"/>
      <c r="D494" s="55"/>
      <c r="E494" s="55"/>
      <c r="F494" s="5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.75" customHeight="1" x14ac:dyDescent="0.6">
      <c r="A495" s="1"/>
      <c r="B495" s="6"/>
      <c r="C495" s="1"/>
      <c r="D495" s="55"/>
      <c r="E495" s="55"/>
      <c r="F495" s="5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.75" customHeight="1" x14ac:dyDescent="0.6">
      <c r="A496" s="1"/>
      <c r="B496" s="6"/>
      <c r="C496" s="1"/>
      <c r="D496" s="55"/>
      <c r="E496" s="55"/>
      <c r="F496" s="5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.75" customHeight="1" x14ac:dyDescent="0.6">
      <c r="A497" s="1"/>
      <c r="B497" s="6"/>
      <c r="C497" s="1"/>
      <c r="D497" s="55"/>
      <c r="E497" s="55"/>
      <c r="F497" s="5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.75" customHeight="1" x14ac:dyDescent="0.6">
      <c r="A498" s="1"/>
      <c r="B498" s="6"/>
      <c r="C498" s="1"/>
      <c r="D498" s="55"/>
      <c r="E498" s="55"/>
      <c r="F498" s="5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.75" customHeight="1" x14ac:dyDescent="0.6">
      <c r="A499" s="1"/>
      <c r="B499" s="6"/>
      <c r="C499" s="1"/>
      <c r="D499" s="55"/>
      <c r="E499" s="55"/>
      <c r="F499" s="5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.75" customHeight="1" x14ac:dyDescent="0.6">
      <c r="A500" s="1"/>
      <c r="B500" s="6"/>
      <c r="C500" s="1"/>
      <c r="D500" s="55"/>
      <c r="E500" s="55"/>
      <c r="F500" s="5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.75" customHeight="1" x14ac:dyDescent="0.6">
      <c r="A501" s="1"/>
      <c r="B501" s="6"/>
      <c r="C501" s="1"/>
      <c r="D501" s="55"/>
      <c r="E501" s="55"/>
      <c r="F501" s="5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.75" customHeight="1" x14ac:dyDescent="0.6">
      <c r="A502" s="1"/>
      <c r="B502" s="6"/>
      <c r="C502" s="1"/>
      <c r="D502" s="55"/>
      <c r="E502" s="55"/>
      <c r="F502" s="5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.75" customHeight="1" x14ac:dyDescent="0.6">
      <c r="A503" s="1"/>
      <c r="B503" s="6"/>
      <c r="C503" s="1"/>
      <c r="D503" s="55"/>
      <c r="E503" s="55"/>
      <c r="F503" s="5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.75" customHeight="1" x14ac:dyDescent="0.6">
      <c r="A504" s="1"/>
      <c r="B504" s="6"/>
      <c r="C504" s="1"/>
      <c r="D504" s="55"/>
      <c r="E504" s="55"/>
      <c r="F504" s="5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.75" customHeight="1" x14ac:dyDescent="0.6">
      <c r="A505" s="1"/>
      <c r="B505" s="6"/>
      <c r="C505" s="1"/>
      <c r="D505" s="55"/>
      <c r="E505" s="55"/>
      <c r="F505" s="5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.75" customHeight="1" x14ac:dyDescent="0.6">
      <c r="A506" s="1"/>
      <c r="B506" s="6"/>
      <c r="C506" s="1"/>
      <c r="D506" s="55"/>
      <c r="E506" s="55"/>
      <c r="F506" s="5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.75" customHeight="1" x14ac:dyDescent="0.6">
      <c r="A507" s="1"/>
      <c r="B507" s="6"/>
      <c r="C507" s="1"/>
      <c r="D507" s="55"/>
      <c r="E507" s="55"/>
      <c r="F507" s="5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.75" customHeight="1" x14ac:dyDescent="0.6">
      <c r="A508" s="1"/>
      <c r="B508" s="6"/>
      <c r="C508" s="1"/>
      <c r="D508" s="55"/>
      <c r="E508" s="55"/>
      <c r="F508" s="5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.75" customHeight="1" x14ac:dyDescent="0.6">
      <c r="A509" s="1"/>
      <c r="B509" s="6"/>
      <c r="C509" s="1"/>
      <c r="D509" s="55"/>
      <c r="E509" s="55"/>
      <c r="F509" s="5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.75" customHeight="1" x14ac:dyDescent="0.6">
      <c r="A510" s="1"/>
      <c r="B510" s="6"/>
      <c r="C510" s="1"/>
      <c r="D510" s="55"/>
      <c r="E510" s="55"/>
      <c r="F510" s="5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.75" customHeight="1" x14ac:dyDescent="0.6">
      <c r="A511" s="1"/>
      <c r="B511" s="6"/>
      <c r="C511" s="1"/>
      <c r="D511" s="55"/>
      <c r="E511" s="55"/>
      <c r="F511" s="5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.75" customHeight="1" x14ac:dyDescent="0.6">
      <c r="A512" s="1"/>
      <c r="B512" s="6"/>
      <c r="C512" s="1"/>
      <c r="D512" s="55"/>
      <c r="E512" s="55"/>
      <c r="F512" s="5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.75" customHeight="1" x14ac:dyDescent="0.6">
      <c r="A513" s="1"/>
      <c r="B513" s="6"/>
      <c r="C513" s="1"/>
      <c r="D513" s="55"/>
      <c r="E513" s="55"/>
      <c r="F513" s="5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.75" customHeight="1" x14ac:dyDescent="0.6">
      <c r="A514" s="1"/>
      <c r="B514" s="6"/>
      <c r="C514" s="1"/>
      <c r="D514" s="55"/>
      <c r="E514" s="55"/>
      <c r="F514" s="5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.75" customHeight="1" x14ac:dyDescent="0.6">
      <c r="A515" s="1"/>
      <c r="B515" s="6"/>
      <c r="C515" s="1"/>
      <c r="D515" s="55"/>
      <c r="E515" s="55"/>
      <c r="F515" s="5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.75" customHeight="1" x14ac:dyDescent="0.6">
      <c r="A516" s="1"/>
      <c r="B516" s="6"/>
      <c r="C516" s="1"/>
      <c r="D516" s="55"/>
      <c r="E516" s="55"/>
      <c r="F516" s="5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.75" customHeight="1" x14ac:dyDescent="0.6">
      <c r="A517" s="1"/>
      <c r="B517" s="6"/>
      <c r="C517" s="1"/>
      <c r="D517" s="55"/>
      <c r="E517" s="55"/>
      <c r="F517" s="5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.75" customHeight="1" x14ac:dyDescent="0.6">
      <c r="A518" s="1"/>
      <c r="B518" s="6"/>
      <c r="C518" s="1"/>
      <c r="D518" s="55"/>
      <c r="E518" s="55"/>
      <c r="F518" s="5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.75" customHeight="1" x14ac:dyDescent="0.6">
      <c r="A519" s="1"/>
      <c r="B519" s="6"/>
      <c r="C519" s="1"/>
      <c r="D519" s="55"/>
      <c r="E519" s="55"/>
      <c r="F519" s="5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.75" customHeight="1" x14ac:dyDescent="0.6">
      <c r="A520" s="1"/>
      <c r="B520" s="6"/>
      <c r="C520" s="1"/>
      <c r="D520" s="55"/>
      <c r="E520" s="55"/>
      <c r="F520" s="5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.75" customHeight="1" x14ac:dyDescent="0.6">
      <c r="A521" s="1"/>
      <c r="B521" s="6"/>
      <c r="C521" s="1"/>
      <c r="D521" s="55"/>
      <c r="E521" s="55"/>
      <c r="F521" s="5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.75" customHeight="1" x14ac:dyDescent="0.6">
      <c r="A522" s="1"/>
      <c r="B522" s="6"/>
      <c r="C522" s="1"/>
      <c r="D522" s="55"/>
      <c r="E522" s="55"/>
      <c r="F522" s="5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.75" customHeight="1" x14ac:dyDescent="0.6">
      <c r="A523" s="1"/>
      <c r="B523" s="6"/>
      <c r="C523" s="1"/>
      <c r="D523" s="55"/>
      <c r="E523" s="55"/>
      <c r="F523" s="5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.75" customHeight="1" x14ac:dyDescent="0.6">
      <c r="A524" s="1"/>
      <c r="B524" s="6"/>
      <c r="C524" s="1"/>
      <c r="D524" s="55"/>
      <c r="E524" s="55"/>
      <c r="F524" s="5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.75" customHeight="1" x14ac:dyDescent="0.6">
      <c r="A525" s="1"/>
      <c r="B525" s="6"/>
      <c r="C525" s="1"/>
      <c r="D525" s="55"/>
      <c r="E525" s="55"/>
      <c r="F525" s="5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.75" customHeight="1" x14ac:dyDescent="0.6">
      <c r="A526" s="1"/>
      <c r="B526" s="6"/>
      <c r="C526" s="1"/>
      <c r="D526" s="55"/>
      <c r="E526" s="55"/>
      <c r="F526" s="5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.75" customHeight="1" x14ac:dyDescent="0.6">
      <c r="A527" s="1"/>
      <c r="B527" s="6"/>
      <c r="C527" s="1"/>
      <c r="D527" s="55"/>
      <c r="E527" s="55"/>
      <c r="F527" s="5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.75" customHeight="1" x14ac:dyDescent="0.6">
      <c r="A528" s="1"/>
      <c r="B528" s="6"/>
      <c r="C528" s="1"/>
      <c r="D528" s="55"/>
      <c r="E528" s="55"/>
      <c r="F528" s="5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.75" customHeight="1" x14ac:dyDescent="0.6">
      <c r="A529" s="1"/>
      <c r="B529" s="6"/>
      <c r="C529" s="1"/>
      <c r="D529" s="55"/>
      <c r="E529" s="55"/>
      <c r="F529" s="5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.75" customHeight="1" x14ac:dyDescent="0.6">
      <c r="A530" s="1"/>
      <c r="B530" s="6"/>
      <c r="C530" s="1"/>
      <c r="D530" s="55"/>
      <c r="E530" s="55"/>
      <c r="F530" s="5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.75" customHeight="1" x14ac:dyDescent="0.6">
      <c r="A531" s="1"/>
      <c r="B531" s="6"/>
      <c r="C531" s="1"/>
      <c r="D531" s="55"/>
      <c r="E531" s="55"/>
      <c r="F531" s="5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.75" customHeight="1" x14ac:dyDescent="0.6">
      <c r="A532" s="1"/>
      <c r="B532" s="6"/>
      <c r="C532" s="1"/>
      <c r="D532" s="55"/>
      <c r="E532" s="55"/>
      <c r="F532" s="5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.75" customHeight="1" x14ac:dyDescent="0.6">
      <c r="A533" s="1"/>
      <c r="B533" s="6"/>
      <c r="C533" s="1"/>
      <c r="D533" s="55"/>
      <c r="E533" s="55"/>
      <c r="F533" s="5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.75" customHeight="1" x14ac:dyDescent="0.6">
      <c r="A534" s="1"/>
      <c r="B534" s="6"/>
      <c r="C534" s="1"/>
      <c r="D534" s="55"/>
      <c r="E534" s="55"/>
      <c r="F534" s="5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.75" customHeight="1" x14ac:dyDescent="0.6">
      <c r="A535" s="1"/>
      <c r="B535" s="6"/>
      <c r="C535" s="1"/>
      <c r="D535" s="55"/>
      <c r="E535" s="55"/>
      <c r="F535" s="5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.75" customHeight="1" x14ac:dyDescent="0.6">
      <c r="A536" s="1"/>
      <c r="B536" s="6"/>
      <c r="C536" s="1"/>
      <c r="D536" s="55"/>
      <c r="E536" s="55"/>
      <c r="F536" s="5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.75" customHeight="1" x14ac:dyDescent="0.6">
      <c r="A537" s="1"/>
      <c r="B537" s="6"/>
      <c r="C537" s="1"/>
      <c r="D537" s="55"/>
      <c r="E537" s="55"/>
      <c r="F537" s="5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.75" customHeight="1" x14ac:dyDescent="0.6">
      <c r="A538" s="1"/>
      <c r="B538" s="6"/>
      <c r="C538" s="1"/>
      <c r="D538" s="55"/>
      <c r="E538" s="55"/>
      <c r="F538" s="5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.75" customHeight="1" x14ac:dyDescent="0.6">
      <c r="A539" s="1"/>
      <c r="B539" s="6"/>
      <c r="C539" s="1"/>
      <c r="D539" s="55"/>
      <c r="E539" s="55"/>
      <c r="F539" s="5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.75" customHeight="1" x14ac:dyDescent="0.6">
      <c r="A540" s="1"/>
      <c r="B540" s="6"/>
      <c r="C540" s="1"/>
      <c r="D540" s="55"/>
      <c r="E540" s="55"/>
      <c r="F540" s="5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.75" customHeight="1" x14ac:dyDescent="0.6">
      <c r="A541" s="1"/>
      <c r="B541" s="6"/>
      <c r="C541" s="1"/>
      <c r="D541" s="55"/>
      <c r="E541" s="55"/>
      <c r="F541" s="5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.75" customHeight="1" x14ac:dyDescent="0.6">
      <c r="A542" s="1"/>
      <c r="B542" s="6"/>
      <c r="C542" s="1"/>
      <c r="D542" s="55"/>
      <c r="E542" s="55"/>
      <c r="F542" s="5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.75" customHeight="1" x14ac:dyDescent="0.6">
      <c r="A543" s="1"/>
      <c r="B543" s="6"/>
      <c r="C543" s="1"/>
      <c r="D543" s="55"/>
      <c r="E543" s="55"/>
      <c r="F543" s="5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.75" customHeight="1" x14ac:dyDescent="0.6">
      <c r="A544" s="1"/>
      <c r="B544" s="6"/>
      <c r="C544" s="1"/>
      <c r="D544" s="55"/>
      <c r="E544" s="55"/>
      <c r="F544" s="5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.75" customHeight="1" x14ac:dyDescent="0.6">
      <c r="A545" s="1"/>
      <c r="B545" s="6"/>
      <c r="C545" s="1"/>
      <c r="D545" s="55"/>
      <c r="E545" s="55"/>
      <c r="F545" s="5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.75" customHeight="1" x14ac:dyDescent="0.6">
      <c r="A546" s="1"/>
      <c r="B546" s="6"/>
      <c r="C546" s="1"/>
      <c r="D546" s="55"/>
      <c r="E546" s="55"/>
      <c r="F546" s="5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.75" customHeight="1" x14ac:dyDescent="0.6">
      <c r="A547" s="1"/>
      <c r="B547" s="6"/>
      <c r="C547" s="1"/>
      <c r="D547" s="55"/>
      <c r="E547" s="55"/>
      <c r="F547" s="5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.75" customHeight="1" x14ac:dyDescent="0.6">
      <c r="A548" s="1"/>
      <c r="B548" s="6"/>
      <c r="C548" s="1"/>
      <c r="D548" s="55"/>
      <c r="E548" s="55"/>
      <c r="F548" s="5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.75" customHeight="1" x14ac:dyDescent="0.6">
      <c r="A549" s="1"/>
      <c r="B549" s="6"/>
      <c r="C549" s="1"/>
      <c r="D549" s="55"/>
      <c r="E549" s="55"/>
      <c r="F549" s="5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.75" customHeight="1" x14ac:dyDescent="0.6">
      <c r="A550" s="1"/>
      <c r="B550" s="6"/>
      <c r="C550" s="1"/>
      <c r="D550" s="55"/>
      <c r="E550" s="55"/>
      <c r="F550" s="5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.75" customHeight="1" x14ac:dyDescent="0.6">
      <c r="A551" s="1"/>
      <c r="B551" s="6"/>
      <c r="C551" s="1"/>
      <c r="D551" s="55"/>
      <c r="E551" s="55"/>
      <c r="F551" s="5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.75" customHeight="1" x14ac:dyDescent="0.6">
      <c r="A552" s="1"/>
      <c r="B552" s="6"/>
      <c r="C552" s="1"/>
      <c r="D552" s="55"/>
      <c r="E552" s="55"/>
      <c r="F552" s="5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.75" customHeight="1" x14ac:dyDescent="0.6">
      <c r="A553" s="1"/>
      <c r="B553" s="6"/>
      <c r="C553" s="1"/>
      <c r="D553" s="55"/>
      <c r="E553" s="55"/>
      <c r="F553" s="5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.75" customHeight="1" x14ac:dyDescent="0.6">
      <c r="A554" s="1"/>
      <c r="B554" s="6"/>
      <c r="C554" s="1"/>
      <c r="D554" s="55"/>
      <c r="E554" s="55"/>
      <c r="F554" s="5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.75" customHeight="1" x14ac:dyDescent="0.6">
      <c r="A555" s="1"/>
      <c r="B555" s="6"/>
      <c r="C555" s="1"/>
      <c r="D555" s="55"/>
      <c r="E555" s="55"/>
      <c r="F555" s="5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.75" customHeight="1" x14ac:dyDescent="0.6">
      <c r="A556" s="1"/>
      <c r="B556" s="6"/>
      <c r="C556" s="1"/>
      <c r="D556" s="55"/>
      <c r="E556" s="55"/>
      <c r="F556" s="5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.75" customHeight="1" x14ac:dyDescent="0.6">
      <c r="A557" s="1"/>
      <c r="B557" s="6"/>
      <c r="C557" s="1"/>
      <c r="D557" s="55"/>
      <c r="E557" s="55"/>
      <c r="F557" s="5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.75" customHeight="1" x14ac:dyDescent="0.6">
      <c r="A558" s="1"/>
      <c r="B558" s="6"/>
      <c r="C558" s="1"/>
      <c r="D558" s="55"/>
      <c r="E558" s="55"/>
      <c r="F558" s="5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.75" customHeight="1" x14ac:dyDescent="0.6">
      <c r="A559" s="1"/>
      <c r="B559" s="6"/>
      <c r="C559" s="1"/>
      <c r="D559" s="55"/>
      <c r="E559" s="55"/>
      <c r="F559" s="5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.75" customHeight="1" x14ac:dyDescent="0.6">
      <c r="A560" s="1"/>
      <c r="B560" s="6"/>
      <c r="C560" s="1"/>
      <c r="D560" s="55"/>
      <c r="E560" s="55"/>
      <c r="F560" s="5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.75" customHeight="1" x14ac:dyDescent="0.6">
      <c r="A561" s="1"/>
      <c r="B561" s="6"/>
      <c r="C561" s="1"/>
      <c r="D561" s="55"/>
      <c r="E561" s="55"/>
      <c r="F561" s="5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.75" customHeight="1" x14ac:dyDescent="0.6">
      <c r="A562" s="1"/>
      <c r="B562" s="6"/>
      <c r="C562" s="1"/>
      <c r="D562" s="55"/>
      <c r="E562" s="55"/>
      <c r="F562" s="5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.75" customHeight="1" x14ac:dyDescent="0.6">
      <c r="A563" s="1"/>
      <c r="B563" s="6"/>
      <c r="C563" s="1"/>
      <c r="D563" s="55"/>
      <c r="E563" s="55"/>
      <c r="F563" s="5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.75" customHeight="1" x14ac:dyDescent="0.6">
      <c r="A564" s="1"/>
      <c r="B564" s="6"/>
      <c r="C564" s="1"/>
      <c r="D564" s="55"/>
      <c r="E564" s="55"/>
      <c r="F564" s="5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.75" customHeight="1" x14ac:dyDescent="0.6">
      <c r="A565" s="1"/>
      <c r="B565" s="6"/>
      <c r="C565" s="1"/>
      <c r="D565" s="55"/>
      <c r="E565" s="55"/>
      <c r="F565" s="5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.75" customHeight="1" x14ac:dyDescent="0.6">
      <c r="A566" s="1"/>
      <c r="B566" s="6"/>
      <c r="C566" s="1"/>
      <c r="D566" s="55"/>
      <c r="E566" s="55"/>
      <c r="F566" s="5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.75" customHeight="1" x14ac:dyDescent="0.6">
      <c r="A567" s="1"/>
      <c r="B567" s="6"/>
      <c r="C567" s="1"/>
      <c r="D567" s="55"/>
      <c r="E567" s="55"/>
      <c r="F567" s="5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.75" customHeight="1" x14ac:dyDescent="0.6">
      <c r="A568" s="1"/>
      <c r="B568" s="6"/>
      <c r="C568" s="1"/>
      <c r="D568" s="55"/>
      <c r="E568" s="55"/>
      <c r="F568" s="5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.75" customHeight="1" x14ac:dyDescent="0.6">
      <c r="A569" s="1"/>
      <c r="B569" s="6"/>
      <c r="C569" s="1"/>
      <c r="D569" s="55"/>
      <c r="E569" s="55"/>
      <c r="F569" s="5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.75" customHeight="1" x14ac:dyDescent="0.6">
      <c r="A570" s="1"/>
      <c r="B570" s="6"/>
      <c r="C570" s="1"/>
      <c r="D570" s="55"/>
      <c r="E570" s="55"/>
      <c r="F570" s="5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.75" customHeight="1" x14ac:dyDescent="0.6">
      <c r="A571" s="1"/>
      <c r="B571" s="6"/>
      <c r="C571" s="1"/>
      <c r="D571" s="55"/>
      <c r="E571" s="55"/>
      <c r="F571" s="5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.75" customHeight="1" x14ac:dyDescent="0.6">
      <c r="A572" s="1"/>
      <c r="B572" s="6"/>
      <c r="C572" s="1"/>
      <c r="D572" s="55"/>
      <c r="E572" s="55"/>
      <c r="F572" s="5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.75" customHeight="1" x14ac:dyDescent="0.6">
      <c r="A573" s="1"/>
      <c r="B573" s="6"/>
      <c r="C573" s="1"/>
      <c r="D573" s="55"/>
      <c r="E573" s="55"/>
      <c r="F573" s="5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.75" customHeight="1" x14ac:dyDescent="0.6">
      <c r="A574" s="1"/>
      <c r="B574" s="6"/>
      <c r="C574" s="1"/>
      <c r="D574" s="55"/>
      <c r="E574" s="55"/>
      <c r="F574" s="5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.75" customHeight="1" x14ac:dyDescent="0.6">
      <c r="A575" s="1"/>
      <c r="B575" s="6"/>
      <c r="C575" s="1"/>
      <c r="D575" s="55"/>
      <c r="E575" s="55"/>
      <c r="F575" s="5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.75" customHeight="1" x14ac:dyDescent="0.6">
      <c r="A576" s="1"/>
      <c r="B576" s="6"/>
      <c r="C576" s="1"/>
      <c r="D576" s="55"/>
      <c r="E576" s="55"/>
      <c r="F576" s="5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.75" customHeight="1" x14ac:dyDescent="0.6">
      <c r="A577" s="1"/>
      <c r="B577" s="6"/>
      <c r="C577" s="1"/>
      <c r="D577" s="55"/>
      <c r="E577" s="55"/>
      <c r="F577" s="5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.75" customHeight="1" x14ac:dyDescent="0.6">
      <c r="A578" s="1"/>
      <c r="B578" s="6"/>
      <c r="C578" s="1"/>
      <c r="D578" s="55"/>
      <c r="E578" s="55"/>
      <c r="F578" s="5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.75" customHeight="1" x14ac:dyDescent="0.6">
      <c r="A579" s="1"/>
      <c r="B579" s="6"/>
      <c r="C579" s="1"/>
      <c r="D579" s="55"/>
      <c r="E579" s="55"/>
      <c r="F579" s="5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.75" customHeight="1" x14ac:dyDescent="0.6">
      <c r="A580" s="1"/>
      <c r="B580" s="6"/>
      <c r="C580" s="1"/>
      <c r="D580" s="55"/>
      <c r="E580" s="55"/>
      <c r="F580" s="5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.75" customHeight="1" x14ac:dyDescent="0.6">
      <c r="A581" s="1"/>
      <c r="B581" s="6"/>
      <c r="C581" s="1"/>
      <c r="D581" s="55"/>
      <c r="E581" s="55"/>
      <c r="F581" s="5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.75" customHeight="1" x14ac:dyDescent="0.6">
      <c r="A582" s="1"/>
      <c r="B582" s="6"/>
      <c r="C582" s="1"/>
      <c r="D582" s="55"/>
      <c r="E582" s="55"/>
      <c r="F582" s="5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.75" customHeight="1" x14ac:dyDescent="0.6">
      <c r="A583" s="1"/>
      <c r="B583" s="6"/>
      <c r="C583" s="1"/>
      <c r="D583" s="55"/>
      <c r="E583" s="55"/>
      <c r="F583" s="5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.75" customHeight="1" x14ac:dyDescent="0.6">
      <c r="A584" s="1"/>
      <c r="B584" s="6"/>
      <c r="C584" s="1"/>
      <c r="D584" s="55"/>
      <c r="E584" s="55"/>
      <c r="F584" s="5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.75" customHeight="1" x14ac:dyDescent="0.6">
      <c r="A585" s="1"/>
      <c r="B585" s="6"/>
      <c r="C585" s="1"/>
      <c r="D585" s="55"/>
      <c r="E585" s="55"/>
      <c r="F585" s="5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.75" customHeight="1" x14ac:dyDescent="0.6">
      <c r="A586" s="1"/>
      <c r="B586" s="6"/>
      <c r="C586" s="1"/>
      <c r="D586" s="55"/>
      <c r="E586" s="55"/>
      <c r="F586" s="5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.75" customHeight="1" x14ac:dyDescent="0.6">
      <c r="A587" s="1"/>
      <c r="B587" s="6"/>
      <c r="C587" s="1"/>
      <c r="D587" s="55"/>
      <c r="E587" s="55"/>
      <c r="F587" s="5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.75" customHeight="1" x14ac:dyDescent="0.6">
      <c r="A588" s="1"/>
      <c r="B588" s="6"/>
      <c r="C588" s="1"/>
      <c r="D588" s="55"/>
      <c r="E588" s="55"/>
      <c r="F588" s="5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.75" customHeight="1" x14ac:dyDescent="0.6">
      <c r="A589" s="1"/>
      <c r="B589" s="6"/>
      <c r="C589" s="1"/>
      <c r="D589" s="55"/>
      <c r="E589" s="55"/>
      <c r="F589" s="5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.75" customHeight="1" x14ac:dyDescent="0.6">
      <c r="A590" s="1"/>
      <c r="B590" s="6"/>
      <c r="C590" s="1"/>
      <c r="D590" s="55"/>
      <c r="E590" s="55"/>
      <c r="F590" s="5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.75" customHeight="1" x14ac:dyDescent="0.6">
      <c r="A591" s="1"/>
      <c r="B591" s="6"/>
      <c r="C591" s="1"/>
      <c r="D591" s="55"/>
      <c r="E591" s="55"/>
      <c r="F591" s="5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.75" customHeight="1" x14ac:dyDescent="0.6">
      <c r="A592" s="1"/>
      <c r="B592" s="6"/>
      <c r="C592" s="1"/>
      <c r="D592" s="55"/>
      <c r="E592" s="55"/>
      <c r="F592" s="5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.75" customHeight="1" x14ac:dyDescent="0.6">
      <c r="A593" s="1"/>
      <c r="B593" s="6"/>
      <c r="C593" s="1"/>
      <c r="D593" s="55"/>
      <c r="E593" s="55"/>
      <c r="F593" s="5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.75" customHeight="1" x14ac:dyDescent="0.6">
      <c r="A594" s="1"/>
      <c r="B594" s="6"/>
      <c r="C594" s="1"/>
      <c r="D594" s="55"/>
      <c r="E594" s="55"/>
      <c r="F594" s="5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.75" customHeight="1" x14ac:dyDescent="0.6">
      <c r="A595" s="1"/>
      <c r="B595" s="6"/>
      <c r="C595" s="1"/>
      <c r="D595" s="55"/>
      <c r="E595" s="55"/>
      <c r="F595" s="5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.75" customHeight="1" x14ac:dyDescent="0.6">
      <c r="A596" s="1"/>
      <c r="B596" s="6"/>
      <c r="C596" s="1"/>
      <c r="D596" s="55"/>
      <c r="E596" s="55"/>
      <c r="F596" s="5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.75" customHeight="1" x14ac:dyDescent="0.6">
      <c r="A597" s="1"/>
      <c r="B597" s="6"/>
      <c r="C597" s="1"/>
      <c r="D597" s="55"/>
      <c r="E597" s="55"/>
      <c r="F597" s="5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.75" customHeight="1" x14ac:dyDescent="0.6">
      <c r="A598" s="1"/>
      <c r="B598" s="6"/>
      <c r="C598" s="1"/>
      <c r="D598" s="55"/>
      <c r="E598" s="55"/>
      <c r="F598" s="5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.75" customHeight="1" x14ac:dyDescent="0.6">
      <c r="A599" s="1"/>
      <c r="B599" s="6"/>
      <c r="C599" s="1"/>
      <c r="D599" s="55"/>
      <c r="E599" s="55"/>
      <c r="F599" s="5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.75" customHeight="1" x14ac:dyDescent="0.6">
      <c r="A600" s="1"/>
      <c r="B600" s="6"/>
      <c r="C600" s="1"/>
      <c r="D600" s="55"/>
      <c r="E600" s="55"/>
      <c r="F600" s="5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.75" customHeight="1" x14ac:dyDescent="0.6">
      <c r="A601" s="1"/>
      <c r="B601" s="6"/>
      <c r="C601" s="1"/>
      <c r="D601" s="55"/>
      <c r="E601" s="55"/>
      <c r="F601" s="5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.75" customHeight="1" x14ac:dyDescent="0.6">
      <c r="A602" s="1"/>
      <c r="B602" s="6"/>
      <c r="C602" s="1"/>
      <c r="D602" s="55"/>
      <c r="E602" s="55"/>
      <c r="F602" s="5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.75" customHeight="1" x14ac:dyDescent="0.6">
      <c r="A603" s="1"/>
      <c r="B603" s="6"/>
      <c r="C603" s="1"/>
      <c r="D603" s="55"/>
      <c r="E603" s="55"/>
      <c r="F603" s="5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.75" customHeight="1" x14ac:dyDescent="0.6">
      <c r="A604" s="1"/>
      <c r="B604" s="6"/>
      <c r="C604" s="1"/>
      <c r="D604" s="55"/>
      <c r="E604" s="55"/>
      <c r="F604" s="5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.75" customHeight="1" x14ac:dyDescent="0.6">
      <c r="A605" s="1"/>
      <c r="B605" s="6"/>
      <c r="C605" s="1"/>
      <c r="D605" s="55"/>
      <c r="E605" s="55"/>
      <c r="F605" s="5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.75" customHeight="1" x14ac:dyDescent="0.6">
      <c r="A606" s="1"/>
      <c r="B606" s="6"/>
      <c r="C606" s="1"/>
      <c r="D606" s="55"/>
      <c r="E606" s="55"/>
      <c r="F606" s="5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.75" customHeight="1" x14ac:dyDescent="0.6">
      <c r="A607" s="1"/>
      <c r="B607" s="6"/>
      <c r="C607" s="1"/>
      <c r="D607" s="55"/>
      <c r="E607" s="55"/>
      <c r="F607" s="5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.75" customHeight="1" x14ac:dyDescent="0.6">
      <c r="A608" s="1"/>
      <c r="B608" s="6"/>
      <c r="C608" s="1"/>
      <c r="D608" s="55"/>
      <c r="E608" s="55"/>
      <c r="F608" s="5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.75" customHeight="1" x14ac:dyDescent="0.6">
      <c r="A609" s="1"/>
      <c r="B609" s="6"/>
      <c r="C609" s="1"/>
      <c r="D609" s="55"/>
      <c r="E609" s="55"/>
      <c r="F609" s="5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.75" customHeight="1" x14ac:dyDescent="0.6">
      <c r="A610" s="1"/>
      <c r="B610" s="6"/>
      <c r="C610" s="1"/>
      <c r="D610" s="55"/>
      <c r="E610" s="55"/>
      <c r="F610" s="5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.75" customHeight="1" x14ac:dyDescent="0.6">
      <c r="A611" s="1"/>
      <c r="B611" s="6"/>
      <c r="C611" s="1"/>
      <c r="D611" s="55"/>
      <c r="E611" s="55"/>
      <c r="F611" s="5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.75" customHeight="1" x14ac:dyDescent="0.6">
      <c r="A612" s="1"/>
      <c r="B612" s="6"/>
      <c r="C612" s="1"/>
      <c r="D612" s="55"/>
      <c r="E612" s="55"/>
      <c r="F612" s="5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.75" customHeight="1" x14ac:dyDescent="0.6">
      <c r="A613" s="1"/>
      <c r="B613" s="6"/>
      <c r="C613" s="1"/>
      <c r="D613" s="55"/>
      <c r="E613" s="55"/>
      <c r="F613" s="5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.75" customHeight="1" x14ac:dyDescent="0.6">
      <c r="A614" s="1"/>
      <c r="B614" s="6"/>
      <c r="C614" s="1"/>
      <c r="D614" s="55"/>
      <c r="E614" s="55"/>
      <c r="F614" s="5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.75" customHeight="1" x14ac:dyDescent="0.6">
      <c r="A615" s="1"/>
      <c r="B615" s="6"/>
      <c r="C615" s="1"/>
      <c r="D615" s="55"/>
      <c r="E615" s="55"/>
      <c r="F615" s="5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.75" customHeight="1" x14ac:dyDescent="0.6">
      <c r="A616" s="1"/>
      <c r="B616" s="6"/>
      <c r="C616" s="1"/>
      <c r="D616" s="55"/>
      <c r="E616" s="55"/>
      <c r="F616" s="5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.75" customHeight="1" x14ac:dyDescent="0.6">
      <c r="A617" s="1"/>
      <c r="B617" s="6"/>
      <c r="C617" s="1"/>
      <c r="D617" s="55"/>
      <c r="E617" s="55"/>
      <c r="F617" s="5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.75" customHeight="1" x14ac:dyDescent="0.6">
      <c r="A618" s="1"/>
      <c r="B618" s="6"/>
      <c r="C618" s="1"/>
      <c r="D618" s="55"/>
      <c r="E618" s="55"/>
      <c r="F618" s="5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.75" customHeight="1" x14ac:dyDescent="0.6">
      <c r="A619" s="1"/>
      <c r="B619" s="6"/>
      <c r="C619" s="1"/>
      <c r="D619" s="55"/>
      <c r="E619" s="55"/>
      <c r="F619" s="5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.75" customHeight="1" x14ac:dyDescent="0.6">
      <c r="A620" s="1"/>
      <c r="B620" s="6"/>
      <c r="C620" s="1"/>
      <c r="D620" s="55"/>
      <c r="E620" s="55"/>
      <c r="F620" s="5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.75" customHeight="1" x14ac:dyDescent="0.6">
      <c r="A621" s="1"/>
      <c r="B621" s="6"/>
      <c r="C621" s="1"/>
      <c r="D621" s="55"/>
      <c r="E621" s="55"/>
      <c r="F621" s="5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.75" customHeight="1" x14ac:dyDescent="0.6">
      <c r="A622" s="1"/>
      <c r="B622" s="6"/>
      <c r="C622" s="1"/>
      <c r="D622" s="55"/>
      <c r="E622" s="55"/>
      <c r="F622" s="5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.75" customHeight="1" x14ac:dyDescent="0.6">
      <c r="A623" s="1"/>
      <c r="B623" s="6"/>
      <c r="C623" s="1"/>
      <c r="D623" s="55"/>
      <c r="E623" s="55"/>
      <c r="F623" s="5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.75" customHeight="1" x14ac:dyDescent="0.6">
      <c r="A624" s="1"/>
      <c r="B624" s="6"/>
      <c r="C624" s="1"/>
      <c r="D624" s="55"/>
      <c r="E624" s="55"/>
      <c r="F624" s="5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.75" customHeight="1" x14ac:dyDescent="0.6">
      <c r="A625" s="1"/>
      <c r="B625" s="6"/>
      <c r="C625" s="1"/>
      <c r="D625" s="55"/>
      <c r="E625" s="55"/>
      <c r="F625" s="5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.75" customHeight="1" x14ac:dyDescent="0.6">
      <c r="A626" s="1"/>
      <c r="B626" s="6"/>
      <c r="C626" s="1"/>
      <c r="D626" s="55"/>
      <c r="E626" s="55"/>
      <c r="F626" s="5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.75" customHeight="1" x14ac:dyDescent="0.6">
      <c r="A627" s="1"/>
      <c r="B627" s="6"/>
      <c r="C627" s="1"/>
      <c r="D627" s="55"/>
      <c r="E627" s="55"/>
      <c r="F627" s="5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.75" customHeight="1" x14ac:dyDescent="0.6">
      <c r="A628" s="1"/>
      <c r="B628" s="6"/>
      <c r="C628" s="1"/>
      <c r="D628" s="55"/>
      <c r="E628" s="55"/>
      <c r="F628" s="5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.75" customHeight="1" x14ac:dyDescent="0.6">
      <c r="A629" s="1"/>
      <c r="B629" s="6"/>
      <c r="C629" s="1"/>
      <c r="D629" s="55"/>
      <c r="E629" s="55"/>
      <c r="F629" s="5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.75" customHeight="1" x14ac:dyDescent="0.6">
      <c r="A630" s="1"/>
      <c r="B630" s="6"/>
      <c r="C630" s="1"/>
      <c r="D630" s="55"/>
      <c r="E630" s="55"/>
      <c r="F630" s="5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.75" customHeight="1" x14ac:dyDescent="0.6">
      <c r="A631" s="1"/>
      <c r="B631" s="6"/>
      <c r="C631" s="1"/>
      <c r="D631" s="55"/>
      <c r="E631" s="55"/>
      <c r="F631" s="5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.75" customHeight="1" x14ac:dyDescent="0.6">
      <c r="A632" s="1"/>
      <c r="B632" s="6"/>
      <c r="C632" s="1"/>
      <c r="D632" s="55"/>
      <c r="E632" s="55"/>
      <c r="F632" s="5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.75" customHeight="1" x14ac:dyDescent="0.6">
      <c r="A633" s="1"/>
      <c r="B633" s="6"/>
      <c r="C633" s="1"/>
      <c r="D633" s="55"/>
      <c r="E633" s="55"/>
      <c r="F633" s="5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.75" customHeight="1" x14ac:dyDescent="0.6">
      <c r="A634" s="1"/>
      <c r="B634" s="6"/>
      <c r="C634" s="1"/>
      <c r="D634" s="55"/>
      <c r="E634" s="55"/>
      <c r="F634" s="5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.75" customHeight="1" x14ac:dyDescent="0.6">
      <c r="A635" s="1"/>
      <c r="B635" s="6"/>
      <c r="C635" s="1"/>
      <c r="D635" s="55"/>
      <c r="E635" s="55"/>
      <c r="F635" s="5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.75" customHeight="1" x14ac:dyDescent="0.6">
      <c r="A636" s="1"/>
      <c r="B636" s="6"/>
      <c r="C636" s="1"/>
      <c r="D636" s="55"/>
      <c r="E636" s="55"/>
      <c r="F636" s="5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.75" customHeight="1" x14ac:dyDescent="0.6">
      <c r="A637" s="1"/>
      <c r="B637" s="6"/>
      <c r="C637" s="1"/>
      <c r="D637" s="55"/>
      <c r="E637" s="55"/>
      <c r="F637" s="5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.75" customHeight="1" x14ac:dyDescent="0.6">
      <c r="A638" s="1"/>
      <c r="B638" s="6"/>
      <c r="C638" s="1"/>
      <c r="D638" s="55"/>
      <c r="E638" s="55"/>
      <c r="F638" s="5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.75" customHeight="1" x14ac:dyDescent="0.6">
      <c r="A639" s="1"/>
      <c r="B639" s="6"/>
      <c r="C639" s="1"/>
      <c r="D639" s="55"/>
      <c r="E639" s="55"/>
      <c r="F639" s="5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.75" customHeight="1" x14ac:dyDescent="0.6">
      <c r="A640" s="1"/>
      <c r="B640" s="6"/>
      <c r="C640" s="1"/>
      <c r="D640" s="55"/>
      <c r="E640" s="55"/>
      <c r="F640" s="5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.75" customHeight="1" x14ac:dyDescent="0.6">
      <c r="A641" s="1"/>
      <c r="B641" s="6"/>
      <c r="C641" s="1"/>
      <c r="D641" s="55"/>
      <c r="E641" s="55"/>
      <c r="F641" s="5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.75" customHeight="1" x14ac:dyDescent="0.6">
      <c r="A642" s="1"/>
      <c r="B642" s="6"/>
      <c r="C642" s="1"/>
      <c r="D642" s="55"/>
      <c r="E642" s="55"/>
      <c r="F642" s="5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.75" customHeight="1" x14ac:dyDescent="0.6">
      <c r="A643" s="1"/>
      <c r="B643" s="6"/>
      <c r="C643" s="1"/>
      <c r="D643" s="55"/>
      <c r="E643" s="55"/>
      <c r="F643" s="5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.75" customHeight="1" x14ac:dyDescent="0.6">
      <c r="A644" s="1"/>
      <c r="B644" s="6"/>
      <c r="C644" s="1"/>
      <c r="D644" s="55"/>
      <c r="E644" s="55"/>
      <c r="F644" s="5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.75" customHeight="1" x14ac:dyDescent="0.6">
      <c r="A645" s="1"/>
      <c r="B645" s="6"/>
      <c r="C645" s="1"/>
      <c r="D645" s="55"/>
      <c r="E645" s="55"/>
      <c r="F645" s="5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.75" customHeight="1" x14ac:dyDescent="0.6">
      <c r="A646" s="1"/>
      <c r="B646" s="6"/>
      <c r="C646" s="1"/>
      <c r="D646" s="55"/>
      <c r="E646" s="55"/>
      <c r="F646" s="5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.75" customHeight="1" x14ac:dyDescent="0.6">
      <c r="A647" s="1"/>
      <c r="B647" s="6"/>
      <c r="C647" s="1"/>
      <c r="D647" s="55"/>
      <c r="E647" s="55"/>
      <c r="F647" s="5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.75" customHeight="1" x14ac:dyDescent="0.6">
      <c r="A648" s="1"/>
      <c r="B648" s="6"/>
      <c r="C648" s="1"/>
      <c r="D648" s="55"/>
      <c r="E648" s="55"/>
      <c r="F648" s="5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.75" customHeight="1" x14ac:dyDescent="0.6">
      <c r="A649" s="1"/>
      <c r="B649" s="6"/>
      <c r="C649" s="1"/>
      <c r="D649" s="55"/>
      <c r="E649" s="55"/>
      <c r="F649" s="5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.75" customHeight="1" x14ac:dyDescent="0.6">
      <c r="A650" s="1"/>
      <c r="B650" s="6"/>
      <c r="C650" s="1"/>
      <c r="D650" s="55"/>
      <c r="E650" s="55"/>
      <c r="F650" s="5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.75" customHeight="1" x14ac:dyDescent="0.6">
      <c r="A651" s="1"/>
      <c r="B651" s="6"/>
      <c r="C651" s="1"/>
      <c r="D651" s="55"/>
      <c r="E651" s="55"/>
      <c r="F651" s="5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.75" customHeight="1" x14ac:dyDescent="0.6">
      <c r="A652" s="1"/>
      <c r="B652" s="6"/>
      <c r="C652" s="1"/>
      <c r="D652" s="55"/>
      <c r="E652" s="55"/>
      <c r="F652" s="5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.75" customHeight="1" x14ac:dyDescent="0.6">
      <c r="A653" s="1"/>
      <c r="B653" s="6"/>
      <c r="C653" s="1"/>
      <c r="D653" s="55"/>
      <c r="E653" s="55"/>
      <c r="F653" s="5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.75" customHeight="1" x14ac:dyDescent="0.6">
      <c r="A654" s="1"/>
      <c r="B654" s="6"/>
      <c r="C654" s="1"/>
      <c r="D654" s="55"/>
      <c r="E654" s="55"/>
      <c r="F654" s="5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.75" customHeight="1" x14ac:dyDescent="0.6">
      <c r="A655" s="1"/>
      <c r="B655" s="6"/>
      <c r="C655" s="1"/>
      <c r="D655" s="55"/>
      <c r="E655" s="55"/>
      <c r="F655" s="5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.75" customHeight="1" x14ac:dyDescent="0.6">
      <c r="A656" s="1"/>
      <c r="B656" s="6"/>
      <c r="C656" s="1"/>
      <c r="D656" s="55"/>
      <c r="E656" s="55"/>
      <c r="F656" s="5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.75" customHeight="1" x14ac:dyDescent="0.6">
      <c r="A657" s="1"/>
      <c r="B657" s="6"/>
      <c r="C657" s="1"/>
      <c r="D657" s="55"/>
      <c r="E657" s="55"/>
      <c r="F657" s="5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.75" customHeight="1" x14ac:dyDescent="0.6">
      <c r="A658" s="1"/>
      <c r="B658" s="6"/>
      <c r="C658" s="1"/>
      <c r="D658" s="55"/>
      <c r="E658" s="55"/>
      <c r="F658" s="5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.75" customHeight="1" x14ac:dyDescent="0.6">
      <c r="A659" s="1"/>
      <c r="B659" s="6"/>
      <c r="C659" s="1"/>
      <c r="D659" s="55"/>
      <c r="E659" s="55"/>
      <c r="F659" s="5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.75" customHeight="1" x14ac:dyDescent="0.6">
      <c r="A660" s="1"/>
      <c r="B660" s="6"/>
      <c r="C660" s="1"/>
      <c r="D660" s="55"/>
      <c r="E660" s="55"/>
      <c r="F660" s="5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.75" customHeight="1" x14ac:dyDescent="0.6">
      <c r="A661" s="1"/>
      <c r="B661" s="6"/>
      <c r="C661" s="1"/>
      <c r="D661" s="55"/>
      <c r="E661" s="55"/>
      <c r="F661" s="5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.75" customHeight="1" x14ac:dyDescent="0.6">
      <c r="A662" s="1"/>
      <c r="B662" s="6"/>
      <c r="C662" s="1"/>
      <c r="D662" s="55"/>
      <c r="E662" s="55"/>
      <c r="F662" s="5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.75" customHeight="1" x14ac:dyDescent="0.6">
      <c r="A663" s="1"/>
      <c r="B663" s="6"/>
      <c r="C663" s="1"/>
      <c r="D663" s="55"/>
      <c r="E663" s="55"/>
      <c r="F663" s="5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.75" customHeight="1" x14ac:dyDescent="0.6">
      <c r="A664" s="1"/>
      <c r="B664" s="6"/>
      <c r="C664" s="1"/>
      <c r="D664" s="55"/>
      <c r="E664" s="55"/>
      <c r="F664" s="5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.75" customHeight="1" x14ac:dyDescent="0.6">
      <c r="A665" s="1"/>
      <c r="B665" s="6"/>
      <c r="C665" s="1"/>
      <c r="D665" s="55"/>
      <c r="E665" s="55"/>
      <c r="F665" s="5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.75" customHeight="1" x14ac:dyDescent="0.6">
      <c r="A666" s="1"/>
      <c r="B666" s="6"/>
      <c r="C666" s="1"/>
      <c r="D666" s="55"/>
      <c r="E666" s="55"/>
      <c r="F666" s="5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.75" customHeight="1" x14ac:dyDescent="0.6">
      <c r="A667" s="1"/>
      <c r="B667" s="6"/>
      <c r="C667" s="1"/>
      <c r="D667" s="55"/>
      <c r="E667" s="55"/>
      <c r="F667" s="5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.75" customHeight="1" x14ac:dyDescent="0.6">
      <c r="A668" s="1"/>
      <c r="B668" s="6"/>
      <c r="C668" s="1"/>
      <c r="D668" s="55"/>
      <c r="E668" s="55"/>
      <c r="F668" s="5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.75" customHeight="1" x14ac:dyDescent="0.6">
      <c r="A669" s="1"/>
      <c r="B669" s="6"/>
      <c r="C669" s="1"/>
      <c r="D669" s="55"/>
      <c r="E669" s="55"/>
      <c r="F669" s="5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.75" customHeight="1" x14ac:dyDescent="0.6">
      <c r="A670" s="1"/>
      <c r="B670" s="6"/>
      <c r="C670" s="1"/>
      <c r="D670" s="55"/>
      <c r="E670" s="55"/>
      <c r="F670" s="5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.75" customHeight="1" x14ac:dyDescent="0.6">
      <c r="A671" s="1"/>
      <c r="B671" s="6"/>
      <c r="C671" s="1"/>
      <c r="D671" s="55"/>
      <c r="E671" s="55"/>
      <c r="F671" s="5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.75" customHeight="1" x14ac:dyDescent="0.6">
      <c r="A672" s="1"/>
      <c r="B672" s="6"/>
      <c r="C672" s="1"/>
      <c r="D672" s="55"/>
      <c r="E672" s="55"/>
      <c r="F672" s="5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.75" customHeight="1" x14ac:dyDescent="0.6">
      <c r="A673" s="1"/>
      <c r="B673" s="6"/>
      <c r="C673" s="1"/>
      <c r="D673" s="55"/>
      <c r="E673" s="55"/>
      <c r="F673" s="5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.75" customHeight="1" x14ac:dyDescent="0.6">
      <c r="A674" s="1"/>
      <c r="B674" s="6"/>
      <c r="C674" s="1"/>
      <c r="D674" s="55"/>
      <c r="E674" s="55"/>
      <c r="F674" s="5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.75" customHeight="1" x14ac:dyDescent="0.6">
      <c r="A675" s="1"/>
      <c r="B675" s="6"/>
      <c r="C675" s="1"/>
      <c r="D675" s="55"/>
      <c r="E675" s="55"/>
      <c r="F675" s="5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.75" customHeight="1" x14ac:dyDescent="0.6">
      <c r="A676" s="1"/>
      <c r="B676" s="6"/>
      <c r="C676" s="1"/>
      <c r="D676" s="55"/>
      <c r="E676" s="55"/>
      <c r="F676" s="5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.75" customHeight="1" x14ac:dyDescent="0.6">
      <c r="A677" s="1"/>
      <c r="B677" s="6"/>
      <c r="C677" s="1"/>
      <c r="D677" s="55"/>
      <c r="E677" s="55"/>
      <c r="F677" s="5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.75" customHeight="1" x14ac:dyDescent="0.6">
      <c r="A678" s="1"/>
      <c r="B678" s="6"/>
      <c r="C678" s="1"/>
      <c r="D678" s="55"/>
      <c r="E678" s="55"/>
      <c r="F678" s="5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.75" customHeight="1" x14ac:dyDescent="0.6">
      <c r="A679" s="1"/>
      <c r="B679" s="6"/>
      <c r="C679" s="1"/>
      <c r="D679" s="55"/>
      <c r="E679" s="55"/>
      <c r="F679" s="5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.75" customHeight="1" x14ac:dyDescent="0.6">
      <c r="A680" s="1"/>
      <c r="B680" s="6"/>
      <c r="C680" s="1"/>
      <c r="D680" s="55"/>
      <c r="E680" s="55"/>
      <c r="F680" s="5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.75" customHeight="1" x14ac:dyDescent="0.6">
      <c r="A681" s="1"/>
      <c r="B681" s="6"/>
      <c r="C681" s="1"/>
      <c r="D681" s="55"/>
      <c r="E681" s="55"/>
      <c r="F681" s="5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.75" customHeight="1" x14ac:dyDescent="0.6">
      <c r="A682" s="1"/>
      <c r="B682" s="6"/>
      <c r="C682" s="1"/>
      <c r="D682" s="55"/>
      <c r="E682" s="55"/>
      <c r="F682" s="5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.75" customHeight="1" x14ac:dyDescent="0.6">
      <c r="A683" s="1"/>
      <c r="B683" s="6"/>
      <c r="C683" s="1"/>
      <c r="D683" s="55"/>
      <c r="E683" s="55"/>
      <c r="F683" s="5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.75" customHeight="1" x14ac:dyDescent="0.6">
      <c r="A684" s="1"/>
      <c r="B684" s="6"/>
      <c r="C684" s="1"/>
      <c r="D684" s="55"/>
      <c r="E684" s="55"/>
      <c r="F684" s="5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.75" customHeight="1" x14ac:dyDescent="0.6">
      <c r="A685" s="1"/>
      <c r="B685" s="6"/>
      <c r="C685" s="1"/>
      <c r="D685" s="55"/>
      <c r="E685" s="55"/>
      <c r="F685" s="5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.75" customHeight="1" x14ac:dyDescent="0.6">
      <c r="A686" s="1"/>
      <c r="B686" s="6"/>
      <c r="C686" s="1"/>
      <c r="D686" s="55"/>
      <c r="E686" s="55"/>
      <c r="F686" s="5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.75" customHeight="1" x14ac:dyDescent="0.6">
      <c r="A687" s="1"/>
      <c r="B687" s="6"/>
      <c r="C687" s="1"/>
      <c r="D687" s="55"/>
      <c r="E687" s="55"/>
      <c r="F687" s="5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.75" customHeight="1" x14ac:dyDescent="0.6">
      <c r="A688" s="1"/>
      <c r="B688" s="6"/>
      <c r="C688" s="1"/>
      <c r="D688" s="55"/>
      <c r="E688" s="55"/>
      <c r="F688" s="5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.75" customHeight="1" x14ac:dyDescent="0.6">
      <c r="A689" s="1"/>
      <c r="B689" s="6"/>
      <c r="C689" s="1"/>
      <c r="D689" s="55"/>
      <c r="E689" s="55"/>
      <c r="F689" s="5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.75" customHeight="1" x14ac:dyDescent="0.6">
      <c r="A690" s="1"/>
      <c r="B690" s="6"/>
      <c r="C690" s="1"/>
      <c r="D690" s="55"/>
      <c r="E690" s="55"/>
      <c r="F690" s="5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.75" customHeight="1" x14ac:dyDescent="0.6">
      <c r="A691" s="1"/>
      <c r="B691" s="6"/>
      <c r="C691" s="1"/>
      <c r="D691" s="55"/>
      <c r="E691" s="55"/>
      <c r="F691" s="5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.75" customHeight="1" x14ac:dyDescent="0.6">
      <c r="A692" s="1"/>
      <c r="B692" s="6"/>
      <c r="C692" s="1"/>
      <c r="D692" s="55"/>
      <c r="E692" s="55"/>
      <c r="F692" s="5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.75" customHeight="1" x14ac:dyDescent="0.6">
      <c r="A693" s="1"/>
      <c r="B693" s="6"/>
      <c r="C693" s="1"/>
      <c r="D693" s="55"/>
      <c r="E693" s="55"/>
      <c r="F693" s="5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.75" customHeight="1" x14ac:dyDescent="0.6">
      <c r="A694" s="1"/>
      <c r="B694" s="6"/>
      <c r="C694" s="1"/>
      <c r="D694" s="55"/>
      <c r="E694" s="55"/>
      <c r="F694" s="5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.75" customHeight="1" x14ac:dyDescent="0.6">
      <c r="A695" s="1"/>
      <c r="B695" s="6"/>
      <c r="C695" s="1"/>
      <c r="D695" s="55"/>
      <c r="E695" s="55"/>
      <c r="F695" s="5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.75" customHeight="1" x14ac:dyDescent="0.6">
      <c r="A696" s="1"/>
      <c r="B696" s="6"/>
      <c r="C696" s="1"/>
      <c r="D696" s="55"/>
      <c r="E696" s="55"/>
      <c r="F696" s="5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.75" customHeight="1" x14ac:dyDescent="0.6">
      <c r="A697" s="1"/>
      <c r="B697" s="6"/>
      <c r="C697" s="1"/>
      <c r="D697" s="55"/>
      <c r="E697" s="55"/>
      <c r="F697" s="5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.75" customHeight="1" x14ac:dyDescent="0.6">
      <c r="A698" s="1"/>
      <c r="B698" s="6"/>
      <c r="C698" s="1"/>
      <c r="D698" s="55"/>
      <c r="E698" s="55"/>
      <c r="F698" s="5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.75" customHeight="1" x14ac:dyDescent="0.6">
      <c r="A699" s="1"/>
      <c r="B699" s="6"/>
      <c r="C699" s="1"/>
      <c r="D699" s="55"/>
      <c r="E699" s="55"/>
      <c r="F699" s="5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.75" customHeight="1" x14ac:dyDescent="0.6">
      <c r="A700" s="1"/>
      <c r="B700" s="6"/>
      <c r="C700" s="1"/>
      <c r="D700" s="55"/>
      <c r="E700" s="55"/>
      <c r="F700" s="5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.75" customHeight="1" x14ac:dyDescent="0.6">
      <c r="A701" s="1"/>
      <c r="B701" s="6"/>
      <c r="C701" s="1"/>
      <c r="D701" s="55"/>
      <c r="E701" s="55"/>
      <c r="F701" s="5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.75" customHeight="1" x14ac:dyDescent="0.6">
      <c r="A702" s="1"/>
      <c r="B702" s="6"/>
      <c r="C702" s="1"/>
      <c r="D702" s="55"/>
      <c r="E702" s="55"/>
      <c r="F702" s="5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.75" customHeight="1" x14ac:dyDescent="0.6">
      <c r="A703" s="1"/>
      <c r="B703" s="6"/>
      <c r="C703" s="1"/>
      <c r="D703" s="55"/>
      <c r="E703" s="55"/>
      <c r="F703" s="5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.75" customHeight="1" x14ac:dyDescent="0.6">
      <c r="A704" s="1"/>
      <c r="B704" s="6"/>
      <c r="C704" s="1"/>
      <c r="D704" s="55"/>
      <c r="E704" s="55"/>
      <c r="F704" s="5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.75" customHeight="1" x14ac:dyDescent="0.6">
      <c r="A705" s="1"/>
      <c r="B705" s="6"/>
      <c r="C705" s="1"/>
      <c r="D705" s="55"/>
      <c r="E705" s="55"/>
      <c r="F705" s="5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.75" customHeight="1" x14ac:dyDescent="0.6">
      <c r="A706" s="1"/>
      <c r="B706" s="6"/>
      <c r="C706" s="1"/>
      <c r="D706" s="55"/>
      <c r="E706" s="55"/>
      <c r="F706" s="5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.75" customHeight="1" x14ac:dyDescent="0.6">
      <c r="A707" s="1"/>
      <c r="B707" s="6"/>
      <c r="C707" s="1"/>
      <c r="D707" s="55"/>
      <c r="E707" s="55"/>
      <c r="F707" s="5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.75" customHeight="1" x14ac:dyDescent="0.6">
      <c r="A708" s="1"/>
      <c r="B708" s="6"/>
      <c r="C708" s="1"/>
      <c r="D708" s="55"/>
      <c r="E708" s="55"/>
      <c r="F708" s="5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.75" customHeight="1" x14ac:dyDescent="0.6">
      <c r="A709" s="1"/>
      <c r="B709" s="6"/>
      <c r="C709" s="1"/>
      <c r="D709" s="55"/>
      <c r="E709" s="55"/>
      <c r="F709" s="5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.75" customHeight="1" x14ac:dyDescent="0.6">
      <c r="A710" s="1"/>
      <c r="B710" s="6"/>
      <c r="C710" s="1"/>
      <c r="D710" s="55"/>
      <c r="E710" s="55"/>
      <c r="F710" s="5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.75" customHeight="1" x14ac:dyDescent="0.6">
      <c r="A711" s="1"/>
      <c r="B711" s="6"/>
      <c r="C711" s="1"/>
      <c r="D711" s="55"/>
      <c r="E711" s="55"/>
      <c r="F711" s="5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.75" customHeight="1" x14ac:dyDescent="0.6">
      <c r="A712" s="1"/>
      <c r="B712" s="6"/>
      <c r="C712" s="1"/>
      <c r="D712" s="55"/>
      <c r="E712" s="55"/>
      <c r="F712" s="5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.75" customHeight="1" x14ac:dyDescent="0.6">
      <c r="A713" s="1"/>
      <c r="B713" s="6"/>
      <c r="C713" s="1"/>
      <c r="D713" s="55"/>
      <c r="E713" s="55"/>
      <c r="F713" s="5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.75" customHeight="1" x14ac:dyDescent="0.6">
      <c r="A714" s="1"/>
      <c r="B714" s="6"/>
      <c r="C714" s="1"/>
      <c r="D714" s="55"/>
      <c r="E714" s="55"/>
      <c r="F714" s="5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.75" customHeight="1" x14ac:dyDescent="0.6">
      <c r="A715" s="1"/>
      <c r="B715" s="6"/>
      <c r="C715" s="1"/>
      <c r="D715" s="55"/>
      <c r="E715" s="55"/>
      <c r="F715" s="5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.75" customHeight="1" x14ac:dyDescent="0.6">
      <c r="A716" s="1"/>
      <c r="B716" s="6"/>
      <c r="C716" s="1"/>
      <c r="D716" s="55"/>
      <c r="E716" s="55"/>
      <c r="F716" s="5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.75" customHeight="1" x14ac:dyDescent="0.6">
      <c r="A717" s="1"/>
      <c r="B717" s="6"/>
      <c r="C717" s="1"/>
      <c r="D717" s="55"/>
      <c r="E717" s="55"/>
      <c r="F717" s="5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.75" customHeight="1" x14ac:dyDescent="0.6">
      <c r="A718" s="1"/>
      <c r="B718" s="6"/>
      <c r="C718" s="1"/>
      <c r="D718" s="55"/>
      <c r="E718" s="55"/>
      <c r="F718" s="5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.75" customHeight="1" x14ac:dyDescent="0.6">
      <c r="A719" s="1"/>
      <c r="B719" s="6"/>
      <c r="C719" s="1"/>
      <c r="D719" s="55"/>
      <c r="E719" s="55"/>
      <c r="F719" s="5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.75" customHeight="1" x14ac:dyDescent="0.6">
      <c r="A720" s="1"/>
      <c r="B720" s="6"/>
      <c r="C720" s="1"/>
      <c r="D720" s="55"/>
      <c r="E720" s="55"/>
      <c r="F720" s="5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.75" customHeight="1" x14ac:dyDescent="0.6">
      <c r="A721" s="1"/>
      <c r="B721" s="6"/>
      <c r="C721" s="1"/>
      <c r="D721" s="55"/>
      <c r="E721" s="55"/>
      <c r="F721" s="5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.75" customHeight="1" x14ac:dyDescent="0.6">
      <c r="A722" s="1"/>
      <c r="B722" s="6"/>
      <c r="C722" s="1"/>
      <c r="D722" s="55"/>
      <c r="E722" s="55"/>
      <c r="F722" s="5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.75" customHeight="1" x14ac:dyDescent="0.6">
      <c r="A723" s="1"/>
      <c r="B723" s="6"/>
      <c r="C723" s="1"/>
      <c r="D723" s="55"/>
      <c r="E723" s="55"/>
      <c r="F723" s="5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.75" customHeight="1" x14ac:dyDescent="0.6">
      <c r="A724" s="1"/>
      <c r="B724" s="6"/>
      <c r="C724" s="1"/>
      <c r="D724" s="55"/>
      <c r="E724" s="55"/>
      <c r="F724" s="5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.75" customHeight="1" x14ac:dyDescent="0.6">
      <c r="A725" s="1"/>
      <c r="B725" s="6"/>
      <c r="C725" s="1"/>
      <c r="D725" s="55"/>
      <c r="E725" s="55"/>
      <c r="F725" s="5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.75" customHeight="1" x14ac:dyDescent="0.6">
      <c r="A726" s="1"/>
      <c r="B726" s="6"/>
      <c r="C726" s="1"/>
      <c r="D726" s="55"/>
      <c r="E726" s="55"/>
      <c r="F726" s="5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.75" customHeight="1" x14ac:dyDescent="0.6">
      <c r="A727" s="1"/>
      <c r="B727" s="6"/>
      <c r="C727" s="1"/>
      <c r="D727" s="55"/>
      <c r="E727" s="55"/>
      <c r="F727" s="5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.75" customHeight="1" x14ac:dyDescent="0.6">
      <c r="A728" s="1"/>
      <c r="B728" s="6"/>
      <c r="C728" s="1"/>
      <c r="D728" s="55"/>
      <c r="E728" s="55"/>
      <c r="F728" s="5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.75" customHeight="1" x14ac:dyDescent="0.6">
      <c r="A729" s="1"/>
      <c r="B729" s="6"/>
      <c r="C729" s="1"/>
      <c r="D729" s="55"/>
      <c r="E729" s="55"/>
      <c r="F729" s="5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.75" customHeight="1" x14ac:dyDescent="0.6">
      <c r="A730" s="1"/>
      <c r="B730" s="6"/>
      <c r="C730" s="1"/>
      <c r="D730" s="55"/>
      <c r="E730" s="55"/>
      <c r="F730" s="5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.75" customHeight="1" x14ac:dyDescent="0.6">
      <c r="A731" s="1"/>
      <c r="B731" s="6"/>
      <c r="C731" s="1"/>
      <c r="D731" s="55"/>
      <c r="E731" s="55"/>
      <c r="F731" s="5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.75" customHeight="1" x14ac:dyDescent="0.6">
      <c r="A732" s="1"/>
      <c r="B732" s="6"/>
      <c r="C732" s="1"/>
      <c r="D732" s="55"/>
      <c r="E732" s="55"/>
      <c r="F732" s="5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.75" customHeight="1" x14ac:dyDescent="0.6">
      <c r="A733" s="1"/>
      <c r="B733" s="6"/>
      <c r="C733" s="1"/>
      <c r="D733" s="55"/>
      <c r="E733" s="55"/>
      <c r="F733" s="5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.75" customHeight="1" x14ac:dyDescent="0.6">
      <c r="A734" s="1"/>
      <c r="B734" s="6"/>
      <c r="C734" s="1"/>
      <c r="D734" s="55"/>
      <c r="E734" s="55"/>
      <c r="F734" s="5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.75" customHeight="1" x14ac:dyDescent="0.6">
      <c r="A735" s="1"/>
      <c r="B735" s="6"/>
      <c r="C735" s="1"/>
      <c r="D735" s="55"/>
      <c r="E735" s="55"/>
      <c r="F735" s="5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.75" customHeight="1" x14ac:dyDescent="0.6">
      <c r="A736" s="1"/>
      <c r="B736" s="6"/>
      <c r="C736" s="1"/>
      <c r="D736" s="55"/>
      <c r="E736" s="55"/>
      <c r="F736" s="5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.75" customHeight="1" x14ac:dyDescent="0.6">
      <c r="A737" s="1"/>
      <c r="B737" s="6"/>
      <c r="C737" s="1"/>
      <c r="D737" s="55"/>
      <c r="E737" s="55"/>
      <c r="F737" s="5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.75" customHeight="1" x14ac:dyDescent="0.6">
      <c r="A738" s="1"/>
      <c r="B738" s="6"/>
      <c r="C738" s="1"/>
      <c r="D738" s="55"/>
      <c r="E738" s="55"/>
      <c r="F738" s="5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.75" customHeight="1" x14ac:dyDescent="0.6">
      <c r="A739" s="1"/>
      <c r="B739" s="6"/>
      <c r="C739" s="1"/>
      <c r="D739" s="55"/>
      <c r="E739" s="55"/>
      <c r="F739" s="5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.75" customHeight="1" x14ac:dyDescent="0.6">
      <c r="A740" s="1"/>
      <c r="B740" s="6"/>
      <c r="C740" s="1"/>
      <c r="D740" s="55"/>
      <c r="E740" s="55"/>
      <c r="F740" s="5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.75" customHeight="1" x14ac:dyDescent="0.6">
      <c r="A741" s="1"/>
      <c r="B741" s="6"/>
      <c r="C741" s="1"/>
      <c r="D741" s="55"/>
      <c r="E741" s="55"/>
      <c r="F741" s="5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.75" customHeight="1" x14ac:dyDescent="0.6">
      <c r="A742" s="1"/>
      <c r="B742" s="6"/>
      <c r="C742" s="1"/>
      <c r="D742" s="55"/>
      <c r="E742" s="55"/>
      <c r="F742" s="5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.75" customHeight="1" x14ac:dyDescent="0.6">
      <c r="A743" s="1"/>
      <c r="B743" s="6"/>
      <c r="C743" s="1"/>
      <c r="D743" s="55"/>
      <c r="E743" s="55"/>
      <c r="F743" s="5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.75" customHeight="1" x14ac:dyDescent="0.6">
      <c r="A744" s="1"/>
      <c r="B744" s="6"/>
      <c r="C744" s="1"/>
      <c r="D744" s="55"/>
      <c r="E744" s="55"/>
      <c r="F744" s="5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.75" customHeight="1" x14ac:dyDescent="0.6">
      <c r="A745" s="1"/>
      <c r="B745" s="6"/>
      <c r="C745" s="1"/>
      <c r="D745" s="55"/>
      <c r="E745" s="55"/>
      <c r="F745" s="5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.75" customHeight="1" x14ac:dyDescent="0.6">
      <c r="A746" s="1"/>
      <c r="B746" s="6"/>
      <c r="C746" s="1"/>
      <c r="D746" s="55"/>
      <c r="E746" s="55"/>
      <c r="F746" s="5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.75" customHeight="1" x14ac:dyDescent="0.6">
      <c r="A747" s="1"/>
      <c r="B747" s="6"/>
      <c r="C747" s="1"/>
      <c r="D747" s="55"/>
      <c r="E747" s="55"/>
      <c r="F747" s="5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.75" customHeight="1" x14ac:dyDescent="0.6">
      <c r="A748" s="1"/>
      <c r="B748" s="6"/>
      <c r="C748" s="1"/>
      <c r="D748" s="55"/>
      <c r="E748" s="55"/>
      <c r="F748" s="5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.75" customHeight="1" x14ac:dyDescent="0.6">
      <c r="A749" s="1"/>
      <c r="B749" s="6"/>
      <c r="C749" s="1"/>
      <c r="D749" s="55"/>
      <c r="E749" s="55"/>
      <c r="F749" s="5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.75" customHeight="1" x14ac:dyDescent="0.6">
      <c r="A750" s="1"/>
      <c r="B750" s="6"/>
      <c r="C750" s="1"/>
      <c r="D750" s="55"/>
      <c r="E750" s="55"/>
      <c r="F750" s="5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.75" customHeight="1" x14ac:dyDescent="0.6">
      <c r="A751" s="1"/>
      <c r="B751" s="6"/>
      <c r="C751" s="1"/>
      <c r="D751" s="55"/>
      <c r="E751" s="55"/>
      <c r="F751" s="5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.75" customHeight="1" x14ac:dyDescent="0.6">
      <c r="A752" s="1"/>
      <c r="B752" s="6"/>
      <c r="C752" s="1"/>
      <c r="D752" s="55"/>
      <c r="E752" s="55"/>
      <c r="F752" s="5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.75" customHeight="1" x14ac:dyDescent="0.6">
      <c r="A753" s="1"/>
      <c r="B753" s="6"/>
      <c r="C753" s="1"/>
      <c r="D753" s="55"/>
      <c r="E753" s="55"/>
      <c r="F753" s="5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.75" customHeight="1" x14ac:dyDescent="0.6">
      <c r="A754" s="1"/>
      <c r="B754" s="6"/>
      <c r="C754" s="1"/>
      <c r="D754" s="55"/>
      <c r="E754" s="55"/>
      <c r="F754" s="5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.75" customHeight="1" x14ac:dyDescent="0.6">
      <c r="A755" s="1"/>
      <c r="B755" s="6"/>
      <c r="C755" s="1"/>
      <c r="D755" s="55"/>
      <c r="E755" s="55"/>
      <c r="F755" s="5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.75" customHeight="1" x14ac:dyDescent="0.6">
      <c r="A756" s="1"/>
      <c r="B756" s="6"/>
      <c r="C756" s="1"/>
      <c r="D756" s="55"/>
      <c r="E756" s="55"/>
      <c r="F756" s="5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.75" customHeight="1" x14ac:dyDescent="0.6">
      <c r="A757" s="1"/>
      <c r="B757" s="6"/>
      <c r="C757" s="1"/>
      <c r="D757" s="55"/>
      <c r="E757" s="55"/>
      <c r="F757" s="5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.75" customHeight="1" x14ac:dyDescent="0.6">
      <c r="A758" s="1"/>
      <c r="B758" s="6"/>
      <c r="C758" s="1"/>
      <c r="D758" s="55"/>
      <c r="E758" s="55"/>
      <c r="F758" s="5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.75" customHeight="1" x14ac:dyDescent="0.6">
      <c r="A759" s="1"/>
      <c r="B759" s="6"/>
      <c r="C759" s="1"/>
      <c r="D759" s="55"/>
      <c r="E759" s="55"/>
      <c r="F759" s="5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.75" customHeight="1" x14ac:dyDescent="0.6">
      <c r="A760" s="1"/>
      <c r="B760" s="6"/>
      <c r="C760" s="1"/>
      <c r="D760" s="55"/>
      <c r="E760" s="55"/>
      <c r="F760" s="5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.75" customHeight="1" x14ac:dyDescent="0.6">
      <c r="A761" s="1"/>
      <c r="B761" s="6"/>
      <c r="C761" s="1"/>
      <c r="D761" s="55"/>
      <c r="E761" s="55"/>
      <c r="F761" s="5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.75" customHeight="1" x14ac:dyDescent="0.6">
      <c r="A762" s="1"/>
      <c r="B762" s="6"/>
      <c r="C762" s="1"/>
      <c r="D762" s="55"/>
      <c r="E762" s="55"/>
      <c r="F762" s="5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.75" customHeight="1" x14ac:dyDescent="0.6">
      <c r="A763" s="1"/>
      <c r="B763" s="6"/>
      <c r="C763" s="1"/>
      <c r="D763" s="55"/>
      <c r="E763" s="55"/>
      <c r="F763" s="5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.75" customHeight="1" x14ac:dyDescent="0.6">
      <c r="A764" s="1"/>
      <c r="B764" s="6"/>
      <c r="C764" s="1"/>
      <c r="D764" s="55"/>
      <c r="E764" s="55"/>
      <c r="F764" s="5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.75" customHeight="1" x14ac:dyDescent="0.6">
      <c r="A765" s="1"/>
      <c r="B765" s="6"/>
      <c r="C765" s="1"/>
      <c r="D765" s="55"/>
      <c r="E765" s="55"/>
      <c r="F765" s="5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.75" customHeight="1" x14ac:dyDescent="0.6">
      <c r="A766" s="1"/>
      <c r="B766" s="6"/>
      <c r="C766" s="1"/>
      <c r="D766" s="55"/>
      <c r="E766" s="55"/>
      <c r="F766" s="5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.75" customHeight="1" x14ac:dyDescent="0.6">
      <c r="A767" s="1"/>
      <c r="B767" s="6"/>
      <c r="C767" s="1"/>
      <c r="D767" s="55"/>
      <c r="E767" s="55"/>
      <c r="F767" s="5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.75" customHeight="1" x14ac:dyDescent="0.6">
      <c r="A768" s="1"/>
      <c r="B768" s="6"/>
      <c r="C768" s="1"/>
      <c r="D768" s="55"/>
      <c r="E768" s="55"/>
      <c r="F768" s="5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.75" customHeight="1" x14ac:dyDescent="0.6">
      <c r="A769" s="1"/>
      <c r="B769" s="6"/>
      <c r="C769" s="1"/>
      <c r="D769" s="55"/>
      <c r="E769" s="55"/>
      <c r="F769" s="5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.75" customHeight="1" x14ac:dyDescent="0.6">
      <c r="A770" s="1"/>
      <c r="B770" s="6"/>
      <c r="C770" s="1"/>
      <c r="D770" s="55"/>
      <c r="E770" s="55"/>
      <c r="F770" s="5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.75" customHeight="1" x14ac:dyDescent="0.6">
      <c r="A771" s="1"/>
      <c r="B771" s="6"/>
      <c r="C771" s="1"/>
      <c r="D771" s="55"/>
      <c r="E771" s="55"/>
      <c r="F771" s="5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.75" customHeight="1" x14ac:dyDescent="0.6">
      <c r="A772" s="1"/>
      <c r="B772" s="6"/>
      <c r="C772" s="1"/>
      <c r="D772" s="55"/>
      <c r="E772" s="55"/>
      <c r="F772" s="5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.75" customHeight="1" x14ac:dyDescent="0.6">
      <c r="A773" s="1"/>
      <c r="B773" s="6"/>
      <c r="C773" s="1"/>
      <c r="D773" s="55"/>
      <c r="E773" s="55"/>
      <c r="F773" s="5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.75" customHeight="1" x14ac:dyDescent="0.6">
      <c r="A774" s="1"/>
      <c r="B774" s="6"/>
      <c r="C774" s="1"/>
      <c r="D774" s="55"/>
      <c r="E774" s="55"/>
      <c r="F774" s="5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.75" customHeight="1" x14ac:dyDescent="0.6">
      <c r="A775" s="1"/>
      <c r="B775" s="6"/>
      <c r="C775" s="1"/>
      <c r="D775" s="55"/>
      <c r="E775" s="55"/>
      <c r="F775" s="5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.75" customHeight="1" x14ac:dyDescent="0.6">
      <c r="A776" s="1"/>
      <c r="B776" s="6"/>
      <c r="C776" s="1"/>
      <c r="D776" s="55"/>
      <c r="E776" s="55"/>
      <c r="F776" s="5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.75" customHeight="1" x14ac:dyDescent="0.6">
      <c r="A777" s="1"/>
      <c r="B777" s="6"/>
      <c r="C777" s="1"/>
      <c r="D777" s="55"/>
      <c r="E777" s="55"/>
      <c r="F777" s="5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.75" customHeight="1" x14ac:dyDescent="0.6">
      <c r="A778" s="1"/>
      <c r="B778" s="6"/>
      <c r="C778" s="1"/>
      <c r="D778" s="55"/>
      <c r="E778" s="55"/>
      <c r="F778" s="5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.75" customHeight="1" x14ac:dyDescent="0.6">
      <c r="A779" s="1"/>
      <c r="B779" s="6"/>
      <c r="C779" s="1"/>
      <c r="D779" s="55"/>
      <c r="E779" s="55"/>
      <c r="F779" s="5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.75" customHeight="1" x14ac:dyDescent="0.6">
      <c r="A780" s="1"/>
      <c r="B780" s="6"/>
      <c r="C780" s="1"/>
      <c r="D780" s="55"/>
      <c r="E780" s="55"/>
      <c r="F780" s="5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.75" customHeight="1" x14ac:dyDescent="0.6">
      <c r="A781" s="1"/>
      <c r="B781" s="6"/>
      <c r="C781" s="1"/>
      <c r="D781" s="55"/>
      <c r="E781" s="55"/>
      <c r="F781" s="5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.75" customHeight="1" x14ac:dyDescent="0.6">
      <c r="A782" s="1"/>
      <c r="B782" s="6"/>
      <c r="C782" s="1"/>
      <c r="D782" s="55"/>
      <c r="E782" s="55"/>
      <c r="F782" s="5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.75" customHeight="1" x14ac:dyDescent="0.6">
      <c r="A783" s="1"/>
      <c r="B783" s="6"/>
      <c r="C783" s="1"/>
      <c r="D783" s="55"/>
      <c r="E783" s="55"/>
      <c r="F783" s="5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.75" customHeight="1" x14ac:dyDescent="0.6">
      <c r="A784" s="1"/>
      <c r="B784" s="6"/>
      <c r="C784" s="1"/>
      <c r="D784" s="55"/>
      <c r="E784" s="55"/>
      <c r="F784" s="5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.75" customHeight="1" x14ac:dyDescent="0.6">
      <c r="A785" s="1"/>
      <c r="B785" s="6"/>
      <c r="C785" s="1"/>
      <c r="D785" s="55"/>
      <c r="E785" s="55"/>
      <c r="F785" s="5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.75" customHeight="1" x14ac:dyDescent="0.6">
      <c r="A786" s="1"/>
      <c r="B786" s="6"/>
      <c r="C786" s="1"/>
      <c r="D786" s="55"/>
      <c r="E786" s="55"/>
      <c r="F786" s="5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.75" customHeight="1" x14ac:dyDescent="0.6">
      <c r="A787" s="1"/>
      <c r="B787" s="6"/>
      <c r="C787" s="1"/>
      <c r="D787" s="55"/>
      <c r="E787" s="55"/>
      <c r="F787" s="5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.75" customHeight="1" x14ac:dyDescent="0.6">
      <c r="A788" s="1"/>
      <c r="B788" s="6"/>
      <c r="C788" s="1"/>
      <c r="D788" s="55"/>
      <c r="E788" s="55"/>
      <c r="F788" s="5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.75" customHeight="1" x14ac:dyDescent="0.6">
      <c r="A789" s="1"/>
      <c r="B789" s="6"/>
      <c r="C789" s="1"/>
      <c r="D789" s="55"/>
      <c r="E789" s="55"/>
      <c r="F789" s="5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.75" customHeight="1" x14ac:dyDescent="0.6">
      <c r="A790" s="1"/>
      <c r="B790" s="6"/>
      <c r="C790" s="1"/>
      <c r="D790" s="55"/>
      <c r="E790" s="55"/>
      <c r="F790" s="5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.75" customHeight="1" x14ac:dyDescent="0.6">
      <c r="A791" s="1"/>
      <c r="B791" s="6"/>
      <c r="C791" s="1"/>
      <c r="D791" s="55"/>
      <c r="E791" s="55"/>
      <c r="F791" s="5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.75" customHeight="1" x14ac:dyDescent="0.6">
      <c r="A792" s="1"/>
      <c r="B792" s="6"/>
      <c r="C792" s="1"/>
      <c r="D792" s="55"/>
      <c r="E792" s="55"/>
      <c r="F792" s="5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.75" customHeight="1" x14ac:dyDescent="0.6">
      <c r="A793" s="1"/>
      <c r="B793" s="6"/>
      <c r="C793" s="1"/>
      <c r="D793" s="55"/>
      <c r="E793" s="55"/>
      <c r="F793" s="5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.75" customHeight="1" x14ac:dyDescent="0.6">
      <c r="A794" s="1"/>
      <c r="B794" s="6"/>
      <c r="C794" s="1"/>
      <c r="D794" s="55"/>
      <c r="E794" s="55"/>
      <c r="F794" s="5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.75" customHeight="1" x14ac:dyDescent="0.6">
      <c r="A795" s="1"/>
      <c r="B795" s="6"/>
      <c r="C795" s="1"/>
      <c r="D795" s="55"/>
      <c r="E795" s="55"/>
      <c r="F795" s="5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.75" customHeight="1" x14ac:dyDescent="0.6">
      <c r="A796" s="1"/>
      <c r="B796" s="6"/>
      <c r="C796" s="1"/>
      <c r="D796" s="55"/>
      <c r="E796" s="55"/>
      <c r="F796" s="5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.75" customHeight="1" x14ac:dyDescent="0.6">
      <c r="A797" s="1"/>
      <c r="B797" s="6"/>
      <c r="C797" s="1"/>
      <c r="D797" s="55"/>
      <c r="E797" s="55"/>
      <c r="F797" s="5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.75" customHeight="1" x14ac:dyDescent="0.6">
      <c r="A798" s="1"/>
      <c r="B798" s="6"/>
      <c r="C798" s="1"/>
      <c r="D798" s="55"/>
      <c r="E798" s="55"/>
      <c r="F798" s="5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.75" customHeight="1" x14ac:dyDescent="0.6">
      <c r="A799" s="1"/>
      <c r="B799" s="6"/>
      <c r="C799" s="1"/>
      <c r="D799" s="55"/>
      <c r="E799" s="55"/>
      <c r="F799" s="5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.75" customHeight="1" x14ac:dyDescent="0.6">
      <c r="A800" s="1"/>
      <c r="B800" s="6"/>
      <c r="C800" s="1"/>
      <c r="D800" s="55"/>
      <c r="E800" s="55"/>
      <c r="F800" s="5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.75" customHeight="1" x14ac:dyDescent="0.6">
      <c r="A801" s="1"/>
      <c r="B801" s="6"/>
      <c r="C801" s="1"/>
      <c r="D801" s="55"/>
      <c r="E801" s="55"/>
      <c r="F801" s="5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.75" customHeight="1" x14ac:dyDescent="0.6">
      <c r="A802" s="1"/>
      <c r="B802" s="6"/>
      <c r="C802" s="1"/>
      <c r="D802" s="55"/>
      <c r="E802" s="55"/>
      <c r="F802" s="5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.75" customHeight="1" x14ac:dyDescent="0.6">
      <c r="A803" s="1"/>
      <c r="B803" s="6"/>
      <c r="C803" s="1"/>
      <c r="D803" s="55"/>
      <c r="E803" s="55"/>
      <c r="F803" s="5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.75" customHeight="1" x14ac:dyDescent="0.6">
      <c r="A804" s="1"/>
      <c r="B804" s="6"/>
      <c r="C804" s="1"/>
      <c r="D804" s="55"/>
      <c r="E804" s="55"/>
      <c r="F804" s="5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.75" customHeight="1" x14ac:dyDescent="0.6">
      <c r="A805" s="1"/>
      <c r="B805" s="6"/>
      <c r="C805" s="1"/>
      <c r="D805" s="55"/>
      <c r="E805" s="55"/>
      <c r="F805" s="5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.75" customHeight="1" x14ac:dyDescent="0.6">
      <c r="A806" s="1"/>
      <c r="B806" s="6"/>
      <c r="C806" s="1"/>
      <c r="D806" s="55"/>
      <c r="E806" s="55"/>
      <c r="F806" s="5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.75" customHeight="1" x14ac:dyDescent="0.6">
      <c r="A807" s="1"/>
      <c r="B807" s="6"/>
      <c r="C807" s="1"/>
      <c r="D807" s="55"/>
      <c r="E807" s="55"/>
      <c r="F807" s="5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.75" customHeight="1" x14ac:dyDescent="0.6">
      <c r="A808" s="1"/>
      <c r="B808" s="6"/>
      <c r="C808" s="1"/>
      <c r="D808" s="55"/>
      <c r="E808" s="55"/>
      <c r="F808" s="5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.75" customHeight="1" x14ac:dyDescent="0.6">
      <c r="A809" s="1"/>
      <c r="B809" s="6"/>
      <c r="C809" s="1"/>
      <c r="D809" s="55"/>
      <c r="E809" s="55"/>
      <c r="F809" s="5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.75" customHeight="1" x14ac:dyDescent="0.6">
      <c r="A810" s="1"/>
      <c r="B810" s="6"/>
      <c r="C810" s="1"/>
      <c r="D810" s="55"/>
      <c r="E810" s="55"/>
      <c r="F810" s="5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.75" customHeight="1" x14ac:dyDescent="0.6">
      <c r="A811" s="1"/>
      <c r="B811" s="6"/>
      <c r="C811" s="1"/>
      <c r="D811" s="55"/>
      <c r="E811" s="55"/>
      <c r="F811" s="5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.75" customHeight="1" x14ac:dyDescent="0.6">
      <c r="A812" s="1"/>
      <c r="B812" s="6"/>
      <c r="C812" s="1"/>
      <c r="D812" s="55"/>
      <c r="E812" s="55"/>
      <c r="F812" s="5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.75" customHeight="1" x14ac:dyDescent="0.6">
      <c r="A813" s="1"/>
      <c r="B813" s="6"/>
      <c r="C813" s="1"/>
      <c r="D813" s="55"/>
      <c r="E813" s="55"/>
      <c r="F813" s="5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.75" customHeight="1" x14ac:dyDescent="0.6">
      <c r="A814" s="1"/>
      <c r="B814" s="6"/>
      <c r="C814" s="1"/>
      <c r="D814" s="55"/>
      <c r="E814" s="55"/>
      <c r="F814" s="5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.75" customHeight="1" x14ac:dyDescent="0.6">
      <c r="A815" s="1"/>
      <c r="B815" s="6"/>
      <c r="C815" s="1"/>
      <c r="D815" s="55"/>
      <c r="E815" s="55"/>
      <c r="F815" s="5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.75" customHeight="1" x14ac:dyDescent="0.6">
      <c r="A816" s="1"/>
      <c r="B816" s="6"/>
      <c r="C816" s="1"/>
      <c r="D816" s="55"/>
      <c r="E816" s="55"/>
      <c r="F816" s="5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.75" customHeight="1" x14ac:dyDescent="0.6">
      <c r="A817" s="1"/>
      <c r="B817" s="6"/>
      <c r="C817" s="1"/>
      <c r="D817" s="55"/>
      <c r="E817" s="55"/>
      <c r="F817" s="5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.75" customHeight="1" x14ac:dyDescent="0.6">
      <c r="A818" s="1"/>
      <c r="B818" s="6"/>
      <c r="C818" s="1"/>
      <c r="D818" s="55"/>
      <c r="E818" s="55"/>
      <c r="F818" s="5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.75" customHeight="1" x14ac:dyDescent="0.6">
      <c r="A819" s="1"/>
      <c r="B819" s="6"/>
      <c r="C819" s="1"/>
      <c r="D819" s="55"/>
      <c r="E819" s="55"/>
      <c r="F819" s="5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.75" customHeight="1" x14ac:dyDescent="0.6">
      <c r="A820" s="1"/>
      <c r="B820" s="6"/>
      <c r="C820" s="1"/>
      <c r="D820" s="55"/>
      <c r="E820" s="55"/>
      <c r="F820" s="5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.75" customHeight="1" x14ac:dyDescent="0.6">
      <c r="A821" s="1"/>
      <c r="B821" s="6"/>
      <c r="C821" s="1"/>
      <c r="D821" s="55"/>
      <c r="E821" s="55"/>
      <c r="F821" s="5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.75" customHeight="1" x14ac:dyDescent="0.6">
      <c r="A822" s="1"/>
      <c r="B822" s="6"/>
      <c r="C822" s="1"/>
      <c r="D822" s="55"/>
      <c r="E822" s="55"/>
      <c r="F822" s="5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.75" customHeight="1" x14ac:dyDescent="0.6">
      <c r="A823" s="1"/>
      <c r="B823" s="6"/>
      <c r="C823" s="1"/>
      <c r="D823" s="55"/>
      <c r="E823" s="55"/>
      <c r="F823" s="5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.75" customHeight="1" x14ac:dyDescent="0.6">
      <c r="A824" s="1"/>
      <c r="B824" s="6"/>
      <c r="C824" s="1"/>
      <c r="D824" s="55"/>
      <c r="E824" s="55"/>
      <c r="F824" s="5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.75" customHeight="1" x14ac:dyDescent="0.6">
      <c r="A825" s="1"/>
      <c r="B825" s="6"/>
      <c r="C825" s="1"/>
      <c r="D825" s="55"/>
      <c r="E825" s="55"/>
      <c r="F825" s="5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.75" customHeight="1" x14ac:dyDescent="0.6">
      <c r="A826" s="1"/>
      <c r="B826" s="6"/>
      <c r="C826" s="1"/>
      <c r="D826" s="55"/>
      <c r="E826" s="55"/>
      <c r="F826" s="5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.75" customHeight="1" x14ac:dyDescent="0.6">
      <c r="A827" s="1"/>
      <c r="B827" s="6"/>
      <c r="C827" s="1"/>
      <c r="D827" s="55"/>
      <c r="E827" s="55"/>
      <c r="F827" s="5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.75" customHeight="1" x14ac:dyDescent="0.6">
      <c r="A828" s="1"/>
      <c r="B828" s="6"/>
      <c r="C828" s="1"/>
      <c r="D828" s="55"/>
      <c r="E828" s="55"/>
      <c r="F828" s="5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.75" customHeight="1" x14ac:dyDescent="0.6">
      <c r="A829" s="1"/>
      <c r="B829" s="6"/>
      <c r="C829" s="1"/>
      <c r="D829" s="55"/>
      <c r="E829" s="55"/>
      <c r="F829" s="5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.75" customHeight="1" x14ac:dyDescent="0.6">
      <c r="A830" s="1"/>
      <c r="B830" s="6"/>
      <c r="C830" s="1"/>
      <c r="D830" s="55"/>
      <c r="E830" s="55"/>
      <c r="F830" s="5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.75" customHeight="1" x14ac:dyDescent="0.6">
      <c r="A831" s="1"/>
      <c r="B831" s="6"/>
      <c r="C831" s="1"/>
      <c r="D831" s="55"/>
      <c r="E831" s="55"/>
      <c r="F831" s="5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.75" customHeight="1" x14ac:dyDescent="0.6">
      <c r="A832" s="1"/>
      <c r="B832" s="6"/>
      <c r="C832" s="1"/>
      <c r="D832" s="55"/>
      <c r="E832" s="55"/>
      <c r="F832" s="5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.75" customHeight="1" x14ac:dyDescent="0.6">
      <c r="A833" s="1"/>
      <c r="B833" s="6"/>
      <c r="C833" s="1"/>
      <c r="D833" s="55"/>
      <c r="E833" s="55"/>
      <c r="F833" s="5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.75" customHeight="1" x14ac:dyDescent="0.6">
      <c r="A834" s="1"/>
      <c r="B834" s="6"/>
      <c r="C834" s="1"/>
      <c r="D834" s="55"/>
      <c r="E834" s="55"/>
      <c r="F834" s="5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.75" customHeight="1" x14ac:dyDescent="0.6">
      <c r="A835" s="1"/>
      <c r="B835" s="6"/>
      <c r="C835" s="1"/>
      <c r="D835" s="55"/>
      <c r="E835" s="55"/>
      <c r="F835" s="5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.75" customHeight="1" x14ac:dyDescent="0.6">
      <c r="A836" s="1"/>
      <c r="B836" s="6"/>
      <c r="C836" s="1"/>
      <c r="D836" s="55"/>
      <c r="E836" s="55"/>
      <c r="F836" s="5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.75" customHeight="1" x14ac:dyDescent="0.6">
      <c r="A837" s="1"/>
      <c r="B837" s="6"/>
      <c r="C837" s="1"/>
      <c r="D837" s="55"/>
      <c r="E837" s="55"/>
      <c r="F837" s="5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.75" customHeight="1" x14ac:dyDescent="0.6">
      <c r="A838" s="1"/>
      <c r="B838" s="6"/>
      <c r="C838" s="1"/>
      <c r="D838" s="55"/>
      <c r="E838" s="55"/>
      <c r="F838" s="5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.75" customHeight="1" x14ac:dyDescent="0.6">
      <c r="A839" s="1"/>
      <c r="B839" s="6"/>
      <c r="C839" s="1"/>
      <c r="D839" s="55"/>
      <c r="E839" s="55"/>
      <c r="F839" s="5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.75" customHeight="1" x14ac:dyDescent="0.6">
      <c r="A840" s="1"/>
      <c r="B840" s="6"/>
      <c r="C840" s="1"/>
      <c r="D840" s="55"/>
      <c r="E840" s="55"/>
      <c r="F840" s="5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.75" customHeight="1" x14ac:dyDescent="0.6">
      <c r="A841" s="1"/>
      <c r="B841" s="6"/>
      <c r="C841" s="1"/>
      <c r="D841" s="55"/>
      <c r="E841" s="55"/>
      <c r="F841" s="5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.75" customHeight="1" x14ac:dyDescent="0.6">
      <c r="A842" s="1"/>
      <c r="B842" s="6"/>
      <c r="C842" s="1"/>
      <c r="D842" s="55"/>
      <c r="E842" s="55"/>
      <c r="F842" s="5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.75" customHeight="1" x14ac:dyDescent="0.6">
      <c r="A843" s="1"/>
      <c r="B843" s="6"/>
      <c r="C843" s="1"/>
      <c r="D843" s="55"/>
      <c r="E843" s="55"/>
      <c r="F843" s="5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.75" customHeight="1" x14ac:dyDescent="0.6">
      <c r="A844" s="1"/>
      <c r="B844" s="6"/>
      <c r="C844" s="1"/>
      <c r="D844" s="55"/>
      <c r="E844" s="55"/>
      <c r="F844" s="5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.75" customHeight="1" x14ac:dyDescent="0.6">
      <c r="A845" s="1"/>
      <c r="B845" s="6"/>
      <c r="C845" s="1"/>
      <c r="D845" s="55"/>
      <c r="E845" s="55"/>
      <c r="F845" s="5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.75" customHeight="1" x14ac:dyDescent="0.6">
      <c r="A846" s="1"/>
      <c r="B846" s="6"/>
      <c r="C846" s="1"/>
      <c r="D846" s="55"/>
      <c r="E846" s="55"/>
      <c r="F846" s="5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.75" customHeight="1" x14ac:dyDescent="0.6">
      <c r="A847" s="1"/>
      <c r="B847" s="6"/>
      <c r="C847" s="1"/>
      <c r="D847" s="55"/>
      <c r="E847" s="55"/>
      <c r="F847" s="5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.75" customHeight="1" x14ac:dyDescent="0.6">
      <c r="A848" s="1"/>
      <c r="B848" s="6"/>
      <c r="C848" s="1"/>
      <c r="D848" s="55"/>
      <c r="E848" s="55"/>
      <c r="F848" s="5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.75" customHeight="1" x14ac:dyDescent="0.6">
      <c r="A849" s="1"/>
      <c r="B849" s="6"/>
      <c r="C849" s="1"/>
      <c r="D849" s="55"/>
      <c r="E849" s="55"/>
      <c r="F849" s="5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.75" customHeight="1" x14ac:dyDescent="0.6">
      <c r="A850" s="1"/>
      <c r="B850" s="6"/>
      <c r="C850" s="1"/>
      <c r="D850" s="55"/>
      <c r="E850" s="55"/>
      <c r="F850" s="5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.75" customHeight="1" x14ac:dyDescent="0.6">
      <c r="A851" s="1"/>
      <c r="B851" s="6"/>
      <c r="C851" s="1"/>
      <c r="D851" s="55"/>
      <c r="E851" s="55"/>
      <c r="F851" s="5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.75" customHeight="1" x14ac:dyDescent="0.6">
      <c r="A852" s="1"/>
      <c r="B852" s="6"/>
      <c r="C852" s="1"/>
      <c r="D852" s="55"/>
      <c r="E852" s="55"/>
      <c r="F852" s="5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.75" customHeight="1" x14ac:dyDescent="0.6">
      <c r="A853" s="1"/>
      <c r="B853" s="6"/>
      <c r="C853" s="1"/>
      <c r="D853" s="55"/>
      <c r="E853" s="55"/>
      <c r="F853" s="5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.75" customHeight="1" x14ac:dyDescent="0.6">
      <c r="A854" s="1"/>
      <c r="B854" s="6"/>
      <c r="C854" s="1"/>
      <c r="D854" s="55"/>
      <c r="E854" s="55"/>
      <c r="F854" s="5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.75" customHeight="1" x14ac:dyDescent="0.6">
      <c r="A855" s="1"/>
      <c r="B855" s="6"/>
      <c r="C855" s="1"/>
      <c r="D855" s="55"/>
      <c r="E855" s="55"/>
      <c r="F855" s="5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.75" customHeight="1" x14ac:dyDescent="0.6">
      <c r="A856" s="1"/>
      <c r="B856" s="6"/>
      <c r="C856" s="1"/>
      <c r="D856" s="55"/>
      <c r="E856" s="55"/>
      <c r="F856" s="5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.75" customHeight="1" x14ac:dyDescent="0.6">
      <c r="A857" s="1"/>
      <c r="B857" s="6"/>
      <c r="C857" s="1"/>
      <c r="D857" s="55"/>
      <c r="E857" s="55"/>
      <c r="F857" s="5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.75" customHeight="1" x14ac:dyDescent="0.6">
      <c r="A858" s="1"/>
      <c r="B858" s="6"/>
      <c r="C858" s="1"/>
      <c r="D858" s="55"/>
      <c r="E858" s="55"/>
      <c r="F858" s="5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.75" customHeight="1" x14ac:dyDescent="0.6">
      <c r="A859" s="1"/>
      <c r="B859" s="6"/>
      <c r="C859" s="1"/>
      <c r="D859" s="55"/>
      <c r="E859" s="55"/>
      <c r="F859" s="5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.75" customHeight="1" x14ac:dyDescent="0.6">
      <c r="A860" s="1"/>
      <c r="B860" s="6"/>
      <c r="C860" s="1"/>
      <c r="D860" s="55"/>
      <c r="E860" s="55"/>
      <c r="F860" s="5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.75" customHeight="1" x14ac:dyDescent="0.6">
      <c r="A861" s="1"/>
      <c r="B861" s="6"/>
      <c r="C861" s="1"/>
      <c r="D861" s="55"/>
      <c r="E861" s="55"/>
      <c r="F861" s="5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.75" customHeight="1" x14ac:dyDescent="0.6">
      <c r="A862" s="1"/>
      <c r="B862" s="6"/>
      <c r="C862" s="1"/>
      <c r="D862" s="55"/>
      <c r="E862" s="55"/>
      <c r="F862" s="5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.75" customHeight="1" x14ac:dyDescent="0.6">
      <c r="A863" s="1"/>
      <c r="B863" s="6"/>
      <c r="C863" s="1"/>
      <c r="D863" s="55"/>
      <c r="E863" s="55"/>
      <c r="F863" s="5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.75" customHeight="1" x14ac:dyDescent="0.6">
      <c r="A864" s="1"/>
      <c r="B864" s="6"/>
      <c r="C864" s="1"/>
      <c r="D864" s="55"/>
      <c r="E864" s="55"/>
      <c r="F864" s="5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.75" customHeight="1" x14ac:dyDescent="0.6">
      <c r="A865" s="1"/>
      <c r="B865" s="6"/>
      <c r="C865" s="1"/>
      <c r="D865" s="55"/>
      <c r="E865" s="55"/>
      <c r="F865" s="5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.75" customHeight="1" x14ac:dyDescent="0.6">
      <c r="A866" s="1"/>
      <c r="B866" s="6"/>
      <c r="C866" s="1"/>
      <c r="D866" s="55"/>
      <c r="E866" s="55"/>
      <c r="F866" s="5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.75" customHeight="1" x14ac:dyDescent="0.6">
      <c r="A867" s="1"/>
      <c r="B867" s="6"/>
      <c r="C867" s="1"/>
      <c r="D867" s="55"/>
      <c r="E867" s="55"/>
      <c r="F867" s="5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.75" customHeight="1" x14ac:dyDescent="0.6">
      <c r="A868" s="1"/>
      <c r="B868" s="6"/>
      <c r="C868" s="1"/>
      <c r="D868" s="55"/>
      <c r="E868" s="55"/>
      <c r="F868" s="5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.75" customHeight="1" x14ac:dyDescent="0.6">
      <c r="A869" s="1"/>
      <c r="B869" s="6"/>
      <c r="C869" s="1"/>
      <c r="D869" s="55"/>
      <c r="E869" s="55"/>
      <c r="F869" s="5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.75" customHeight="1" x14ac:dyDescent="0.6">
      <c r="A870" s="1"/>
      <c r="B870" s="6"/>
      <c r="C870" s="1"/>
      <c r="D870" s="55"/>
      <c r="E870" s="55"/>
      <c r="F870" s="5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.75" customHeight="1" x14ac:dyDescent="0.6">
      <c r="A871" s="1"/>
      <c r="B871" s="6"/>
      <c r="C871" s="1"/>
      <c r="D871" s="55"/>
      <c r="E871" s="55"/>
      <c r="F871" s="5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.75" customHeight="1" x14ac:dyDescent="0.6">
      <c r="A872" s="1"/>
      <c r="B872" s="6"/>
      <c r="C872" s="1"/>
      <c r="D872" s="55"/>
      <c r="E872" s="55"/>
      <c r="F872" s="5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.75" customHeight="1" x14ac:dyDescent="0.6">
      <c r="A873" s="1"/>
      <c r="B873" s="6"/>
      <c r="C873" s="1"/>
      <c r="D873" s="55"/>
      <c r="E873" s="55"/>
      <c r="F873" s="5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.75" customHeight="1" x14ac:dyDescent="0.6">
      <c r="A874" s="1"/>
      <c r="B874" s="6"/>
      <c r="C874" s="1"/>
      <c r="D874" s="55"/>
      <c r="E874" s="55"/>
      <c r="F874" s="5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.75" customHeight="1" x14ac:dyDescent="0.6">
      <c r="A875" s="1"/>
      <c r="B875" s="6"/>
      <c r="C875" s="1"/>
      <c r="D875" s="55"/>
      <c r="E875" s="55"/>
      <c r="F875" s="5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.75" customHeight="1" x14ac:dyDescent="0.6">
      <c r="A876" s="1"/>
      <c r="B876" s="6"/>
      <c r="C876" s="1"/>
      <c r="D876" s="55"/>
      <c r="E876" s="55"/>
      <c r="F876" s="5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.75" customHeight="1" x14ac:dyDescent="0.6">
      <c r="A877" s="1"/>
      <c r="B877" s="6"/>
      <c r="C877" s="1"/>
      <c r="D877" s="55"/>
      <c r="E877" s="55"/>
      <c r="F877" s="5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.75" customHeight="1" x14ac:dyDescent="0.6">
      <c r="A878" s="1"/>
      <c r="B878" s="6"/>
      <c r="C878" s="1"/>
      <c r="D878" s="55"/>
      <c r="E878" s="55"/>
      <c r="F878" s="5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.75" customHeight="1" x14ac:dyDescent="0.6">
      <c r="A879" s="1"/>
      <c r="B879" s="6"/>
      <c r="C879" s="1"/>
      <c r="D879" s="55"/>
      <c r="E879" s="55"/>
      <c r="F879" s="5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.75" customHeight="1" x14ac:dyDescent="0.6">
      <c r="A880" s="1"/>
      <c r="B880" s="6"/>
      <c r="C880" s="1"/>
      <c r="D880" s="55"/>
      <c r="E880" s="55"/>
      <c r="F880" s="5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.75" customHeight="1" x14ac:dyDescent="0.6">
      <c r="A881" s="1"/>
      <c r="B881" s="6"/>
      <c r="C881" s="1"/>
      <c r="D881" s="55"/>
      <c r="E881" s="55"/>
      <c r="F881" s="5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.75" customHeight="1" x14ac:dyDescent="0.6">
      <c r="A882" s="1"/>
      <c r="B882" s="6"/>
      <c r="C882" s="1"/>
      <c r="D882" s="55"/>
      <c r="E882" s="55"/>
      <c r="F882" s="5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.75" customHeight="1" x14ac:dyDescent="0.6">
      <c r="A883" s="1"/>
      <c r="B883" s="6"/>
      <c r="C883" s="1"/>
      <c r="D883" s="55"/>
      <c r="E883" s="55"/>
      <c r="F883" s="5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.75" customHeight="1" x14ac:dyDescent="0.6">
      <c r="A884" s="1"/>
      <c r="B884" s="6"/>
      <c r="C884" s="1"/>
      <c r="D884" s="55"/>
      <c r="E884" s="55"/>
      <c r="F884" s="5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.75" customHeight="1" x14ac:dyDescent="0.6">
      <c r="A885" s="1"/>
      <c r="B885" s="6"/>
      <c r="C885" s="1"/>
      <c r="D885" s="55"/>
      <c r="E885" s="55"/>
      <c r="F885" s="5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.75" customHeight="1" x14ac:dyDescent="0.6">
      <c r="A886" s="1"/>
      <c r="B886" s="6"/>
      <c r="C886" s="1"/>
      <c r="D886" s="55"/>
      <c r="E886" s="55"/>
      <c r="F886" s="5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.75" customHeight="1" x14ac:dyDescent="0.6">
      <c r="A887" s="1"/>
      <c r="B887" s="6"/>
      <c r="C887" s="1"/>
      <c r="D887" s="55"/>
      <c r="E887" s="55"/>
      <c r="F887" s="5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.75" customHeight="1" x14ac:dyDescent="0.6">
      <c r="A888" s="1"/>
      <c r="B888" s="6"/>
      <c r="C888" s="1"/>
      <c r="D888" s="55"/>
      <c r="E888" s="55"/>
      <c r="F888" s="5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.75" customHeight="1" x14ac:dyDescent="0.6">
      <c r="A889" s="1"/>
      <c r="B889" s="6"/>
      <c r="C889" s="1"/>
      <c r="D889" s="55"/>
      <c r="E889" s="55"/>
      <c r="F889" s="5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.75" customHeight="1" x14ac:dyDescent="0.6">
      <c r="A890" s="1"/>
      <c r="B890" s="6"/>
      <c r="C890" s="1"/>
      <c r="D890" s="55"/>
      <c r="E890" s="55"/>
      <c r="F890" s="5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.75" customHeight="1" x14ac:dyDescent="0.6">
      <c r="A891" s="1"/>
      <c r="B891" s="6"/>
      <c r="C891" s="1"/>
      <c r="D891" s="55"/>
      <c r="E891" s="55"/>
      <c r="F891" s="5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.75" customHeight="1" x14ac:dyDescent="0.6">
      <c r="A892" s="1"/>
      <c r="B892" s="6"/>
      <c r="C892" s="1"/>
      <c r="D892" s="55"/>
      <c r="E892" s="55"/>
      <c r="F892" s="5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.75" customHeight="1" x14ac:dyDescent="0.6">
      <c r="A893" s="1"/>
      <c r="B893" s="6"/>
      <c r="C893" s="1"/>
      <c r="D893" s="55"/>
      <c r="E893" s="55"/>
      <c r="F893" s="5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.75" customHeight="1" x14ac:dyDescent="0.6">
      <c r="A894" s="1"/>
      <c r="B894" s="6"/>
      <c r="C894" s="1"/>
      <c r="D894" s="55"/>
      <c r="E894" s="55"/>
      <c r="F894" s="5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.75" customHeight="1" x14ac:dyDescent="0.6">
      <c r="A895" s="1"/>
      <c r="B895" s="6"/>
      <c r="C895" s="1"/>
      <c r="D895" s="55"/>
      <c r="E895" s="55"/>
      <c r="F895" s="5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.75" customHeight="1" x14ac:dyDescent="0.6">
      <c r="A896" s="1"/>
      <c r="B896" s="6"/>
      <c r="C896" s="1"/>
      <c r="D896" s="55"/>
      <c r="E896" s="55"/>
      <c r="F896" s="5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.75" customHeight="1" x14ac:dyDescent="0.6">
      <c r="A897" s="1"/>
      <c r="B897" s="6"/>
      <c r="C897" s="1"/>
      <c r="D897" s="55"/>
      <c r="E897" s="55"/>
      <c r="F897" s="5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.75" customHeight="1" x14ac:dyDescent="0.6">
      <c r="A898" s="1"/>
      <c r="B898" s="6"/>
      <c r="C898" s="1"/>
      <c r="D898" s="55"/>
      <c r="E898" s="55"/>
      <c r="F898" s="5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.75" customHeight="1" x14ac:dyDescent="0.6">
      <c r="A899" s="1"/>
      <c r="B899" s="6"/>
      <c r="C899" s="1"/>
      <c r="D899" s="55"/>
      <c r="E899" s="55"/>
      <c r="F899" s="5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.75" customHeight="1" x14ac:dyDescent="0.6">
      <c r="A900" s="1"/>
      <c r="B900" s="6"/>
      <c r="C900" s="1"/>
      <c r="D900" s="55"/>
      <c r="E900" s="55"/>
      <c r="F900" s="5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.75" customHeight="1" x14ac:dyDescent="0.6">
      <c r="A901" s="1"/>
      <c r="B901" s="6"/>
      <c r="C901" s="1"/>
      <c r="D901" s="55"/>
      <c r="E901" s="55"/>
      <c r="F901" s="5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.75" customHeight="1" x14ac:dyDescent="0.6">
      <c r="A902" s="1"/>
      <c r="B902" s="6"/>
      <c r="C902" s="1"/>
      <c r="D902" s="55"/>
      <c r="E902" s="55"/>
      <c r="F902" s="5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.75" customHeight="1" x14ac:dyDescent="0.6">
      <c r="A903" s="1"/>
      <c r="B903" s="6"/>
      <c r="C903" s="1"/>
      <c r="D903" s="55"/>
      <c r="E903" s="55"/>
      <c r="F903" s="5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.75" customHeight="1" x14ac:dyDescent="0.6">
      <c r="A904" s="1"/>
      <c r="B904" s="6"/>
      <c r="C904" s="1"/>
      <c r="D904" s="55"/>
      <c r="E904" s="55"/>
      <c r="F904" s="5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.75" customHeight="1" x14ac:dyDescent="0.6">
      <c r="A905" s="1"/>
      <c r="B905" s="6"/>
      <c r="C905" s="1"/>
      <c r="D905" s="55"/>
      <c r="E905" s="55"/>
      <c r="F905" s="5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.75" customHeight="1" x14ac:dyDescent="0.6">
      <c r="A906" s="1"/>
      <c r="B906" s="6"/>
      <c r="C906" s="1"/>
      <c r="D906" s="55"/>
      <c r="E906" s="55"/>
      <c r="F906" s="5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.75" customHeight="1" x14ac:dyDescent="0.6">
      <c r="A907" s="1"/>
      <c r="B907" s="6"/>
      <c r="C907" s="1"/>
      <c r="D907" s="55"/>
      <c r="E907" s="55"/>
      <c r="F907" s="5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.75" customHeight="1" x14ac:dyDescent="0.6">
      <c r="A908" s="1"/>
      <c r="B908" s="6"/>
      <c r="C908" s="1"/>
      <c r="D908" s="55"/>
      <c r="E908" s="55"/>
      <c r="F908" s="5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.75" customHeight="1" x14ac:dyDescent="0.6">
      <c r="A909" s="1"/>
      <c r="B909" s="6"/>
      <c r="C909" s="1"/>
      <c r="D909" s="55"/>
      <c r="E909" s="55"/>
      <c r="F909" s="5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.75" customHeight="1" x14ac:dyDescent="0.6">
      <c r="A910" s="1"/>
      <c r="B910" s="6"/>
      <c r="C910" s="1"/>
      <c r="D910" s="55"/>
      <c r="E910" s="55"/>
      <c r="F910" s="5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.75" customHeight="1" x14ac:dyDescent="0.6">
      <c r="A911" s="1"/>
      <c r="B911" s="6"/>
      <c r="C911" s="1"/>
      <c r="D911" s="55"/>
      <c r="E911" s="55"/>
      <c r="F911" s="5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.75" customHeight="1" x14ac:dyDescent="0.6">
      <c r="A912" s="1"/>
      <c r="B912" s="6"/>
      <c r="C912" s="1"/>
      <c r="D912" s="55"/>
      <c r="E912" s="55"/>
      <c r="F912" s="5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.75" customHeight="1" x14ac:dyDescent="0.6">
      <c r="A913" s="1"/>
      <c r="B913" s="6"/>
      <c r="C913" s="1"/>
      <c r="D913" s="55"/>
      <c r="E913" s="55"/>
      <c r="F913" s="5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.75" customHeight="1" x14ac:dyDescent="0.6">
      <c r="A914" s="1"/>
      <c r="B914" s="6"/>
      <c r="C914" s="1"/>
      <c r="D914" s="55"/>
      <c r="E914" s="55"/>
      <c r="F914" s="5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.75" customHeight="1" x14ac:dyDescent="0.6">
      <c r="A915" s="1"/>
      <c r="B915" s="6"/>
      <c r="C915" s="1"/>
      <c r="D915" s="55"/>
      <c r="E915" s="55"/>
      <c r="F915" s="5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.75" customHeight="1" x14ac:dyDescent="0.6">
      <c r="A916" s="1"/>
      <c r="B916" s="6"/>
      <c r="C916" s="1"/>
      <c r="D916" s="55"/>
      <c r="E916" s="55"/>
      <c r="F916" s="5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.75" customHeight="1" x14ac:dyDescent="0.6">
      <c r="A917" s="1"/>
      <c r="B917" s="6"/>
      <c r="C917" s="1"/>
      <c r="D917" s="55"/>
      <c r="E917" s="55"/>
      <c r="F917" s="5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.75" customHeight="1" x14ac:dyDescent="0.6">
      <c r="A918" s="1"/>
      <c r="B918" s="6"/>
      <c r="C918" s="1"/>
      <c r="D918" s="55"/>
      <c r="E918" s="55"/>
      <c r="F918" s="5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.75" customHeight="1" x14ac:dyDescent="0.6">
      <c r="A919" s="1"/>
      <c r="B919" s="6"/>
      <c r="C919" s="1"/>
      <c r="D919" s="55"/>
      <c r="E919" s="55"/>
      <c r="F919" s="5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.75" customHeight="1" x14ac:dyDescent="0.6">
      <c r="A920" s="1"/>
      <c r="B920" s="6"/>
      <c r="C920" s="1"/>
      <c r="D920" s="55"/>
      <c r="E920" s="55"/>
      <c r="F920" s="5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.75" customHeight="1" x14ac:dyDescent="0.6">
      <c r="A921" s="1"/>
      <c r="B921" s="6"/>
      <c r="C921" s="1"/>
      <c r="D921" s="55"/>
      <c r="E921" s="55"/>
      <c r="F921" s="5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.75" customHeight="1" x14ac:dyDescent="0.6">
      <c r="A922" s="1"/>
      <c r="B922" s="6"/>
      <c r="C922" s="1"/>
      <c r="D922" s="55"/>
      <c r="E922" s="55"/>
      <c r="F922" s="5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.75" customHeight="1" x14ac:dyDescent="0.6">
      <c r="A923" s="1"/>
      <c r="B923" s="6"/>
      <c r="C923" s="1"/>
      <c r="D923" s="55"/>
      <c r="E923" s="55"/>
      <c r="F923" s="5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.75" customHeight="1" x14ac:dyDescent="0.6">
      <c r="A924" s="1"/>
      <c r="B924" s="6"/>
      <c r="C924" s="1"/>
      <c r="D924" s="55"/>
      <c r="E924" s="55"/>
      <c r="F924" s="5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.75" customHeight="1" x14ac:dyDescent="0.6">
      <c r="A925" s="1"/>
      <c r="B925" s="6"/>
      <c r="C925" s="1"/>
      <c r="D925" s="55"/>
      <c r="E925" s="55"/>
      <c r="F925" s="5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.75" customHeight="1" x14ac:dyDescent="0.6">
      <c r="A926" s="1"/>
      <c r="B926" s="6"/>
      <c r="C926" s="1"/>
      <c r="D926" s="55"/>
      <c r="E926" s="55"/>
      <c r="F926" s="5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.75" customHeight="1" x14ac:dyDescent="0.6">
      <c r="A927" s="1"/>
      <c r="B927" s="6"/>
      <c r="C927" s="1"/>
      <c r="D927" s="55"/>
      <c r="E927" s="55"/>
      <c r="F927" s="5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.75" customHeight="1" x14ac:dyDescent="0.6">
      <c r="A928" s="1"/>
      <c r="B928" s="6"/>
      <c r="C928" s="1"/>
      <c r="D928" s="55"/>
      <c r="E928" s="55"/>
      <c r="F928" s="5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.75" customHeight="1" x14ac:dyDescent="0.6">
      <c r="A929" s="1"/>
      <c r="B929" s="6"/>
      <c r="C929" s="1"/>
      <c r="D929" s="55"/>
      <c r="E929" s="55"/>
      <c r="F929" s="5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.75" customHeight="1" x14ac:dyDescent="0.6">
      <c r="A930" s="1"/>
      <c r="B930" s="6"/>
      <c r="C930" s="1"/>
      <c r="D930" s="55"/>
      <c r="E930" s="55"/>
      <c r="F930" s="5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.75" customHeight="1" x14ac:dyDescent="0.6">
      <c r="A931" s="1"/>
      <c r="B931" s="6"/>
      <c r="C931" s="1"/>
      <c r="D931" s="55"/>
      <c r="E931" s="55"/>
      <c r="F931" s="5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.75" customHeight="1" x14ac:dyDescent="0.6">
      <c r="A932" s="1"/>
      <c r="B932" s="6"/>
      <c r="C932" s="1"/>
      <c r="D932" s="55"/>
      <c r="E932" s="55"/>
      <c r="F932" s="5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.75" customHeight="1" x14ac:dyDescent="0.6">
      <c r="A933" s="1"/>
      <c r="B933" s="6"/>
      <c r="C933" s="1"/>
      <c r="D933" s="55"/>
      <c r="E933" s="55"/>
      <c r="F933" s="5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.75" customHeight="1" x14ac:dyDescent="0.6">
      <c r="A934" s="1"/>
      <c r="B934" s="6"/>
      <c r="C934" s="1"/>
      <c r="D934" s="55"/>
      <c r="E934" s="55"/>
      <c r="F934" s="5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.75" customHeight="1" x14ac:dyDescent="0.6">
      <c r="A935" s="1"/>
      <c r="B935" s="6"/>
      <c r="C935" s="1"/>
      <c r="D935" s="55"/>
      <c r="E935" s="55"/>
      <c r="F935" s="5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.75" customHeight="1" x14ac:dyDescent="0.6">
      <c r="A936" s="1"/>
      <c r="B936" s="6"/>
      <c r="C936" s="1"/>
      <c r="D936" s="55"/>
      <c r="E936" s="55"/>
      <c r="F936" s="5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.75" customHeight="1" x14ac:dyDescent="0.6">
      <c r="A937" s="1"/>
      <c r="B937" s="6"/>
      <c r="C937" s="1"/>
      <c r="D937" s="55"/>
      <c r="E937" s="55"/>
      <c r="F937" s="5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.75" customHeight="1" x14ac:dyDescent="0.6">
      <c r="A938" s="1"/>
      <c r="B938" s="6"/>
      <c r="C938" s="1"/>
      <c r="D938" s="55"/>
      <c r="E938" s="55"/>
      <c r="F938" s="5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.75" customHeight="1" x14ac:dyDescent="0.6">
      <c r="A939" s="1"/>
      <c r="B939" s="6"/>
      <c r="C939" s="1"/>
      <c r="D939" s="55"/>
      <c r="E939" s="55"/>
      <c r="F939" s="5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.75" customHeight="1" x14ac:dyDescent="0.6">
      <c r="A940" s="1"/>
      <c r="B940" s="6"/>
      <c r="C940" s="1"/>
      <c r="D940" s="55"/>
      <c r="E940" s="55"/>
      <c r="F940" s="5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.75" customHeight="1" x14ac:dyDescent="0.6">
      <c r="A941" s="1"/>
      <c r="B941" s="6"/>
      <c r="C941" s="1"/>
      <c r="D941" s="55"/>
      <c r="E941" s="55"/>
      <c r="F941" s="5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.75" customHeight="1" x14ac:dyDescent="0.6">
      <c r="A942" s="1"/>
      <c r="B942" s="6"/>
      <c r="C942" s="1"/>
      <c r="D942" s="55"/>
      <c r="E942" s="55"/>
      <c r="F942" s="5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.75" customHeight="1" x14ac:dyDescent="0.6">
      <c r="A943" s="1"/>
      <c r="B943" s="6"/>
      <c r="C943" s="1"/>
      <c r="D943" s="55"/>
      <c r="E943" s="55"/>
      <c r="F943" s="5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.75" customHeight="1" x14ac:dyDescent="0.6">
      <c r="A944" s="1"/>
      <c r="B944" s="6"/>
      <c r="C944" s="1"/>
      <c r="D944" s="55"/>
      <c r="E944" s="55"/>
      <c r="F944" s="5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.75" customHeight="1" x14ac:dyDescent="0.6">
      <c r="A945" s="1"/>
      <c r="B945" s="6"/>
      <c r="C945" s="1"/>
      <c r="D945" s="55"/>
      <c r="E945" s="55"/>
      <c r="F945" s="5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.75" customHeight="1" x14ac:dyDescent="0.6">
      <c r="A946" s="1"/>
      <c r="B946" s="6"/>
      <c r="C946" s="1"/>
      <c r="D946" s="55"/>
      <c r="E946" s="55"/>
      <c r="F946" s="5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.75" customHeight="1" x14ac:dyDescent="0.6">
      <c r="A947" s="1"/>
      <c r="B947" s="6"/>
      <c r="C947" s="1"/>
      <c r="D947" s="55"/>
      <c r="E947" s="55"/>
      <c r="F947" s="5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.75" customHeight="1" x14ac:dyDescent="0.6">
      <c r="A948" s="1"/>
      <c r="B948" s="6"/>
      <c r="C948" s="1"/>
      <c r="D948" s="55"/>
      <c r="E948" s="55"/>
      <c r="F948" s="5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.75" customHeight="1" x14ac:dyDescent="0.6">
      <c r="A949" s="1"/>
      <c r="B949" s="6"/>
      <c r="C949" s="1"/>
      <c r="D949" s="55"/>
      <c r="E949" s="55"/>
      <c r="F949" s="5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.75" customHeight="1" x14ac:dyDescent="0.6">
      <c r="A950" s="1"/>
      <c r="B950" s="6"/>
      <c r="C950" s="1"/>
      <c r="D950" s="55"/>
      <c r="E950" s="55"/>
      <c r="F950" s="5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.75" customHeight="1" x14ac:dyDescent="0.6">
      <c r="A951" s="1"/>
      <c r="B951" s="6"/>
      <c r="C951" s="1"/>
      <c r="D951" s="55"/>
      <c r="E951" s="55"/>
      <c r="F951" s="5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.75" customHeight="1" x14ac:dyDescent="0.6">
      <c r="A952" s="1"/>
      <c r="B952" s="6"/>
      <c r="C952" s="1"/>
      <c r="D952" s="55"/>
      <c r="E952" s="55"/>
      <c r="F952" s="5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.75" customHeight="1" x14ac:dyDescent="0.6">
      <c r="A953" s="1"/>
      <c r="B953" s="6"/>
      <c r="C953" s="1"/>
      <c r="D953" s="55"/>
      <c r="E953" s="55"/>
      <c r="F953" s="5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.75" customHeight="1" x14ac:dyDescent="0.6">
      <c r="A954" s="1"/>
      <c r="B954" s="6"/>
      <c r="C954" s="1"/>
      <c r="D954" s="55"/>
      <c r="E954" s="55"/>
      <c r="F954" s="5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.75" customHeight="1" x14ac:dyDescent="0.6">
      <c r="A955" s="1"/>
      <c r="B955" s="6"/>
      <c r="C955" s="1"/>
      <c r="D955" s="55"/>
      <c r="E955" s="55"/>
      <c r="F955" s="5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.75" customHeight="1" x14ac:dyDescent="0.6">
      <c r="A956" s="1"/>
      <c r="B956" s="6"/>
      <c r="C956" s="1"/>
      <c r="D956" s="55"/>
      <c r="E956" s="55"/>
      <c r="F956" s="5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.75" customHeight="1" x14ac:dyDescent="0.6">
      <c r="A957" s="1"/>
      <c r="B957" s="6"/>
      <c r="C957" s="1"/>
      <c r="D957" s="55"/>
      <c r="E957" s="55"/>
      <c r="F957" s="5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.75" customHeight="1" x14ac:dyDescent="0.6">
      <c r="A958" s="1"/>
      <c r="B958" s="6"/>
      <c r="C958" s="1"/>
      <c r="D958" s="55"/>
      <c r="E958" s="55"/>
      <c r="F958" s="5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.75" customHeight="1" x14ac:dyDescent="0.6">
      <c r="A959" s="1"/>
      <c r="B959" s="6"/>
      <c r="C959" s="1"/>
      <c r="D959" s="55"/>
      <c r="E959" s="55"/>
      <c r="F959" s="5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.75" customHeight="1" x14ac:dyDescent="0.6">
      <c r="A960" s="1"/>
      <c r="B960" s="6"/>
      <c r="C960" s="1"/>
      <c r="D960" s="55"/>
      <c r="E960" s="55"/>
      <c r="F960" s="5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.75" customHeight="1" x14ac:dyDescent="0.6">
      <c r="A961" s="1"/>
      <c r="B961" s="6"/>
      <c r="C961" s="1"/>
      <c r="D961" s="55"/>
      <c r="E961" s="55"/>
      <c r="F961" s="5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.75" customHeight="1" x14ac:dyDescent="0.6">
      <c r="A962" s="1"/>
      <c r="B962" s="6"/>
      <c r="C962" s="1"/>
      <c r="D962" s="55"/>
      <c r="E962" s="55"/>
      <c r="F962" s="5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.75" customHeight="1" x14ac:dyDescent="0.6">
      <c r="A963" s="1"/>
      <c r="B963" s="6"/>
      <c r="C963" s="1"/>
      <c r="D963" s="55"/>
      <c r="E963" s="55"/>
      <c r="F963" s="5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.75" customHeight="1" x14ac:dyDescent="0.6">
      <c r="A964" s="1"/>
      <c r="B964" s="6"/>
      <c r="C964" s="1"/>
      <c r="D964" s="55"/>
      <c r="E964" s="55"/>
      <c r="F964" s="5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.75" customHeight="1" x14ac:dyDescent="0.6">
      <c r="A965" s="1"/>
      <c r="B965" s="6"/>
      <c r="C965" s="1"/>
      <c r="D965" s="55"/>
      <c r="E965" s="55"/>
      <c r="F965" s="5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.75" customHeight="1" x14ac:dyDescent="0.6">
      <c r="A966" s="1"/>
      <c r="B966" s="6"/>
      <c r="C966" s="1"/>
      <c r="D966" s="55"/>
      <c r="E966" s="55"/>
      <c r="F966" s="5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.75" customHeight="1" x14ac:dyDescent="0.6">
      <c r="A967" s="1"/>
      <c r="B967" s="6"/>
      <c r="C967" s="1"/>
      <c r="D967" s="55"/>
      <c r="E967" s="55"/>
      <c r="F967" s="5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.75" customHeight="1" x14ac:dyDescent="0.6">
      <c r="A968" s="1"/>
      <c r="B968" s="6"/>
      <c r="C968" s="1"/>
      <c r="D968" s="55"/>
      <c r="E968" s="55"/>
      <c r="F968" s="5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.75" customHeight="1" x14ac:dyDescent="0.6">
      <c r="A969" s="1"/>
      <c r="B969" s="6"/>
      <c r="C969" s="1"/>
      <c r="D969" s="55"/>
      <c r="E969" s="55"/>
      <c r="F969" s="5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.75" customHeight="1" x14ac:dyDescent="0.6">
      <c r="A970" s="1"/>
      <c r="B970" s="6"/>
      <c r="C970" s="1"/>
      <c r="D970" s="55"/>
      <c r="E970" s="55"/>
      <c r="F970" s="5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.75" customHeight="1" x14ac:dyDescent="0.6">
      <c r="A971" s="1"/>
      <c r="B971" s="6"/>
      <c r="C971" s="1"/>
      <c r="D971" s="55"/>
      <c r="E971" s="55"/>
      <c r="F971" s="5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.75" customHeight="1" x14ac:dyDescent="0.6">
      <c r="A972" s="1"/>
      <c r="B972" s="6"/>
      <c r="C972" s="1"/>
      <c r="D972" s="55"/>
      <c r="E972" s="55"/>
      <c r="F972" s="5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.75" customHeight="1" x14ac:dyDescent="0.6">
      <c r="A973" s="1"/>
      <c r="B973" s="6"/>
      <c r="C973" s="1"/>
      <c r="D973" s="55"/>
      <c r="E973" s="55"/>
      <c r="F973" s="5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.75" customHeight="1" x14ac:dyDescent="0.6">
      <c r="A974" s="1"/>
      <c r="B974" s="6"/>
      <c r="C974" s="1"/>
      <c r="D974" s="55"/>
      <c r="E974" s="55"/>
      <c r="F974" s="5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.75" customHeight="1" x14ac:dyDescent="0.6">
      <c r="A975" s="1"/>
      <c r="B975" s="6"/>
      <c r="C975" s="1"/>
      <c r="D975" s="55"/>
      <c r="E975" s="55"/>
      <c r="F975" s="5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.75" customHeight="1" x14ac:dyDescent="0.6">
      <c r="A976" s="1"/>
      <c r="B976" s="6"/>
      <c r="C976" s="1"/>
      <c r="D976" s="55"/>
      <c r="E976" s="55"/>
      <c r="F976" s="5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.75" customHeight="1" x14ac:dyDescent="0.6">
      <c r="A977" s="1"/>
      <c r="B977" s="6"/>
      <c r="C977" s="1"/>
      <c r="D977" s="55"/>
      <c r="E977" s="55"/>
      <c r="F977" s="5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.75" customHeight="1" x14ac:dyDescent="0.6">
      <c r="A978" s="1"/>
      <c r="B978" s="6"/>
      <c r="C978" s="1"/>
      <c r="D978" s="55"/>
      <c r="E978" s="55"/>
      <c r="F978" s="5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.75" customHeight="1" x14ac:dyDescent="0.6">
      <c r="A979" s="1"/>
      <c r="B979" s="6"/>
      <c r="C979" s="1"/>
      <c r="D979" s="55"/>
      <c r="E979" s="55"/>
      <c r="F979" s="5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.75" customHeight="1" x14ac:dyDescent="0.6">
      <c r="A980" s="1"/>
      <c r="B980" s="6"/>
      <c r="C980" s="1"/>
      <c r="D980" s="55"/>
      <c r="E980" s="55"/>
      <c r="F980" s="5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.75" customHeight="1" x14ac:dyDescent="0.6">
      <c r="A981" s="1"/>
      <c r="B981" s="6"/>
      <c r="C981" s="1"/>
      <c r="D981" s="55"/>
      <c r="E981" s="55"/>
      <c r="F981" s="5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.75" customHeight="1" x14ac:dyDescent="0.6">
      <c r="A982" s="1"/>
      <c r="B982" s="6"/>
      <c r="C982" s="1"/>
      <c r="D982" s="55"/>
      <c r="E982" s="55"/>
      <c r="F982" s="5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.75" customHeight="1" x14ac:dyDescent="0.6">
      <c r="A983" s="1"/>
      <c r="B983" s="6"/>
      <c r="C983" s="1"/>
      <c r="D983" s="55"/>
      <c r="E983" s="55"/>
      <c r="F983" s="5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.75" customHeight="1" x14ac:dyDescent="0.6">
      <c r="A984" s="1"/>
      <c r="B984" s="6"/>
      <c r="C984" s="1"/>
      <c r="D984" s="55"/>
      <c r="E984" s="55"/>
      <c r="F984" s="5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.75" customHeight="1" x14ac:dyDescent="0.6">
      <c r="A985" s="1"/>
      <c r="B985" s="6"/>
      <c r="C985" s="1"/>
      <c r="D985" s="55"/>
      <c r="E985" s="55"/>
      <c r="F985" s="5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.75" customHeight="1" x14ac:dyDescent="0.6">
      <c r="A986" s="1"/>
      <c r="B986" s="6"/>
      <c r="C986" s="1"/>
      <c r="D986" s="55"/>
      <c r="E986" s="55"/>
      <c r="F986" s="5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.75" customHeight="1" x14ac:dyDescent="0.6">
      <c r="A987" s="1"/>
      <c r="B987" s="6"/>
      <c r="C987" s="1"/>
      <c r="D987" s="55"/>
      <c r="E987" s="55"/>
      <c r="F987" s="5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.75" customHeight="1" x14ac:dyDescent="0.6">
      <c r="A988" s="1"/>
      <c r="B988" s="6"/>
      <c r="C988" s="1"/>
      <c r="D988" s="55"/>
      <c r="E988" s="55"/>
      <c r="F988" s="5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.75" customHeight="1" x14ac:dyDescent="0.6">
      <c r="A989" s="1"/>
      <c r="B989" s="6"/>
      <c r="C989" s="1"/>
      <c r="D989" s="55"/>
      <c r="E989" s="55"/>
      <c r="F989" s="5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.75" customHeight="1" x14ac:dyDescent="0.6">
      <c r="A990" s="1"/>
      <c r="B990" s="6"/>
      <c r="C990" s="1"/>
      <c r="D990" s="55"/>
      <c r="E990" s="55"/>
      <c r="F990" s="5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.75" customHeight="1" x14ac:dyDescent="0.6">
      <c r="A991" s="1"/>
      <c r="B991" s="6"/>
      <c r="C991" s="1"/>
      <c r="D991" s="55"/>
      <c r="E991" s="55"/>
      <c r="F991" s="5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.75" customHeight="1" x14ac:dyDescent="0.6">
      <c r="A992" s="1"/>
      <c r="B992" s="6"/>
      <c r="C992" s="1"/>
      <c r="D992" s="55"/>
      <c r="E992" s="55"/>
      <c r="F992" s="5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.75" customHeight="1" x14ac:dyDescent="0.6">
      <c r="A993" s="1"/>
      <c r="B993" s="6"/>
      <c r="C993" s="1"/>
      <c r="D993" s="55"/>
      <c r="E993" s="55"/>
      <c r="F993" s="5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.75" customHeight="1" x14ac:dyDescent="0.6">
      <c r="A994" s="1"/>
      <c r="B994" s="6"/>
      <c r="C994" s="1"/>
      <c r="D994" s="55"/>
      <c r="E994" s="55"/>
      <c r="F994" s="5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.75" customHeight="1" x14ac:dyDescent="0.6">
      <c r="A995" s="1"/>
      <c r="B995" s="6"/>
      <c r="C995" s="1"/>
      <c r="D995" s="55"/>
      <c r="E995" s="55"/>
      <c r="F995" s="5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.75" customHeight="1" x14ac:dyDescent="0.6">
      <c r="A996" s="1"/>
      <c r="B996" s="6"/>
      <c r="C996" s="1"/>
      <c r="D996" s="55"/>
      <c r="E996" s="55"/>
      <c r="F996" s="5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.75" customHeight="1" x14ac:dyDescent="0.6">
      <c r="A997" s="1"/>
      <c r="B997" s="6"/>
      <c r="C997" s="1"/>
      <c r="D997" s="55"/>
      <c r="E997" s="55"/>
      <c r="F997" s="5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.75" customHeight="1" x14ac:dyDescent="0.6">
      <c r="A998" s="1"/>
      <c r="B998" s="6"/>
      <c r="C998" s="1"/>
      <c r="D998" s="55"/>
      <c r="E998" s="55"/>
      <c r="F998" s="5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.75" customHeight="1" x14ac:dyDescent="0.6">
      <c r="A999" s="1"/>
      <c r="B999" s="6"/>
      <c r="C999" s="1"/>
      <c r="D999" s="55"/>
      <c r="E999" s="55"/>
      <c r="F999" s="5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1.75" customHeight="1" x14ac:dyDescent="0.6">
      <c r="A1000" s="1"/>
      <c r="B1000" s="6"/>
      <c r="C1000" s="1"/>
      <c r="D1000" s="55"/>
      <c r="E1000" s="55"/>
      <c r="F1000" s="5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1.75" customHeight="1" x14ac:dyDescent="0.6">
      <c r="A1001" s="1"/>
      <c r="B1001" s="6"/>
      <c r="C1001" s="1"/>
      <c r="D1001" s="55"/>
      <c r="E1001" s="55"/>
      <c r="F1001" s="55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21.75" customHeight="1" x14ac:dyDescent="0.6">
      <c r="A1002" s="1"/>
      <c r="B1002" s="6"/>
      <c r="C1002" s="1"/>
      <c r="D1002" s="55"/>
      <c r="E1002" s="55"/>
      <c r="F1002" s="55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54C4-3A7B-4303-89D6-D6B6A53BF966}">
  <dimension ref="A1:Y1004"/>
  <sheetViews>
    <sheetView tabSelected="1" topLeftCell="A4" zoomScale="70" zoomScaleNormal="70" workbookViewId="0">
      <selection activeCell="B2" sqref="B2:E21"/>
    </sheetView>
  </sheetViews>
  <sheetFormatPr defaultColWidth="14.42578125" defaultRowHeight="15" x14ac:dyDescent="0.25"/>
  <cols>
    <col min="2" max="2" width="71.85546875" customWidth="1"/>
    <col min="3" max="3" width="42.85546875" customWidth="1"/>
    <col min="4" max="4" width="38" customWidth="1"/>
    <col min="5" max="5" width="46.85546875" style="50" customWidth="1"/>
    <col min="6" max="6" width="115" customWidth="1"/>
    <col min="7" max="7" width="13.85546875" hidden="1" customWidth="1"/>
    <col min="8" max="8" width="15.28515625" hidden="1" customWidth="1"/>
    <col min="9" max="9" width="9.140625" customWidth="1"/>
    <col min="10" max="10" width="11.5703125" customWidth="1"/>
    <col min="11" max="11" width="157.5703125" customWidth="1"/>
    <col min="12" max="12" width="10.85546875" customWidth="1"/>
    <col min="14" max="14" width="11.28515625" style="50" customWidth="1"/>
    <col min="15" max="15" width="174.85546875" customWidth="1"/>
    <col min="16" max="25" width="9.140625" customWidth="1"/>
  </cols>
  <sheetData>
    <row r="1" spans="2:25" ht="15.75" thickBot="1" x14ac:dyDescent="0.3"/>
    <row r="2" spans="2:25" ht="22.5" thickBot="1" x14ac:dyDescent="0.65">
      <c r="B2" s="405" t="s">
        <v>0</v>
      </c>
      <c r="C2" s="407" t="s">
        <v>51</v>
      </c>
      <c r="D2" s="408"/>
      <c r="E2" s="73" t="s">
        <v>1</v>
      </c>
      <c r="F2" s="410" t="s">
        <v>62</v>
      </c>
      <c r="G2" s="409" t="s">
        <v>48</v>
      </c>
      <c r="H2" s="409"/>
      <c r="I2" s="1"/>
      <c r="J2" s="394" t="s">
        <v>48</v>
      </c>
      <c r="K2" s="73"/>
      <c r="L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ht="22.5" thickBot="1" x14ac:dyDescent="0.65">
      <c r="B3" s="406"/>
      <c r="C3" s="68" t="s">
        <v>2</v>
      </c>
      <c r="D3" s="61" t="s">
        <v>3</v>
      </c>
      <c r="E3" s="74" t="s">
        <v>3</v>
      </c>
      <c r="F3" s="411"/>
      <c r="G3" s="51" t="s">
        <v>49</v>
      </c>
      <c r="H3" s="51" t="s">
        <v>50</v>
      </c>
      <c r="I3" s="1"/>
      <c r="J3" s="395"/>
      <c r="K3" s="136" t="s">
        <v>62</v>
      </c>
      <c r="L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25" ht="21.75" x14ac:dyDescent="0.6">
      <c r="B4" s="70" t="str">
        <f>ORÇAMENTO_PARCIAL!A2</f>
        <v>GERENCIAMENTO TÉCNICO E ADMINISTRATIVO</v>
      </c>
      <c r="C4" s="124">
        <f>_xlfn.XLOOKUP(B4,ORÇAMENTO_EXECUTIVO!A$2:A$23,ORÇAMENTO_EXECUTIVO!B$2:B$23)</f>
        <v>9723475.2061706316</v>
      </c>
      <c r="D4" s="124">
        <f>C4/C$24</f>
        <v>1234.1659545464579</v>
      </c>
      <c r="E4" s="72" t="str">
        <f>FIXED(CÁLCULO_MÉDIAS!AH8,2,FALSE)&amp;" "&amp;"-"&amp;FIXED(CÁLCULO_MÉDIAS!AI8,2,FALSE)</f>
        <v>200,00 -550,00</v>
      </c>
      <c r="F4" s="276" t="s">
        <v>60</v>
      </c>
      <c r="G4" s="135">
        <f>CÁLCULO_MÉDIAS!AH8</f>
        <v>200</v>
      </c>
      <c r="H4" s="52">
        <f>CÁLCULO_MÉDIAS!AI8</f>
        <v>550</v>
      </c>
      <c r="I4" s="1"/>
      <c r="J4" s="396" t="str" cm="1">
        <f t="array" ref="J4">_xlfn.IFS(D4&gt;=H4,"FORA",D4&gt;=G4,"DENTRO")</f>
        <v>FORA</v>
      </c>
      <c r="K4" s="137" t="s">
        <v>60</v>
      </c>
      <c r="L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2:25" ht="43.5" x14ac:dyDescent="0.6">
      <c r="B5" s="40" t="str">
        <f>ORÇAMENTO_PARCIAL!A3</f>
        <v>MOVIMENTAÇÃO DE TERRA</v>
      </c>
      <c r="C5" s="125">
        <f ca="1">_xlfn.XLOOKUP(B5,ORÇAMENTO_EXECUTIVO!A$2:A$23,ORÇAMENTO_EXECUTIVO!B$2:B$23)</f>
        <v>1029319.7632808139</v>
      </c>
      <c r="D5" s="125">
        <f ca="1">C5/C$24</f>
        <v>130.64787858736142</v>
      </c>
      <c r="E5" s="41" t="str">
        <f>FIXED(CÁLCULO_MÉDIAS!AH9,2,FALSE)&amp;" "&amp;"-"&amp;FIXED(CÁLCULO_MÉDIAS!AI9,2,FALSE)</f>
        <v>65,00 -75,00</v>
      </c>
      <c r="F5" s="277" t="s">
        <v>2807</v>
      </c>
      <c r="G5" s="135">
        <f>CÁLCULO_MÉDIAS!AH9</f>
        <v>65</v>
      </c>
      <c r="H5" s="52">
        <f>CÁLCULO_MÉDIAS!AI9</f>
        <v>75</v>
      </c>
      <c r="J5" s="396" t="str" cm="1">
        <f t="array" aca="1" ref="J5" ca="1">_xlfn.IFS(D5&gt;=H5,"FORA",D5&gt;=G5,"DENTRO")</f>
        <v>FORA</v>
      </c>
      <c r="K5" s="138" t="s">
        <v>148</v>
      </c>
      <c r="Q5" s="1"/>
      <c r="R5" s="1"/>
      <c r="S5" s="1"/>
      <c r="T5" s="1"/>
      <c r="U5" s="1"/>
      <c r="V5" s="1"/>
      <c r="W5" s="1"/>
      <c r="X5" s="1"/>
      <c r="Y5" s="1"/>
    </row>
    <row r="6" spans="2:25" ht="87" x14ac:dyDescent="0.25">
      <c r="B6" s="70" t="str">
        <f>ORÇAMENTO_PARCIAL!A4</f>
        <v>INFRAESTRUTURA</v>
      </c>
      <c r="C6" s="124">
        <f ca="1">_xlfn.XLOOKUP(B6,ORÇAMENTO_EXECUTIVO!A$2:A$23,ORÇAMENTO_EXECUTIVO!B$2:B$23)</f>
        <v>2461562.768969317</v>
      </c>
      <c r="D6" s="124">
        <f t="shared" ref="D6:D20" ca="1" si="0">C6/C$24</f>
        <v>312.43736421656149</v>
      </c>
      <c r="E6" s="72" t="str">
        <f>FIXED(CÁLCULO_MÉDIAS!AH10,2,FALSE)&amp;" "&amp;"-"&amp;FIXED(CÁLCULO_MÉDIAS!AI10,2,FALSE)</f>
        <v>130,00 -210,00</v>
      </c>
      <c r="F6" s="146" t="s">
        <v>2808</v>
      </c>
      <c r="G6" s="135">
        <f>CÁLCULO_MÉDIAS!AH10</f>
        <v>130</v>
      </c>
      <c r="H6" s="52">
        <f>CÁLCULO_MÉDIAS!AI10</f>
        <v>210</v>
      </c>
      <c r="I6" s="5"/>
      <c r="J6" s="396" t="str" cm="1">
        <f t="array" aca="1" ref="J6" ca="1">_xlfn.IFS(D6&gt;=H6,"FORA",D6&gt;=G6,"DENTRO")</f>
        <v>FORA</v>
      </c>
      <c r="K6" s="141" t="s">
        <v>154</v>
      </c>
      <c r="L6" s="4"/>
      <c r="P6" s="3"/>
      <c r="Q6" s="3"/>
      <c r="R6" s="3"/>
      <c r="S6" s="3"/>
      <c r="T6" s="3"/>
      <c r="U6" s="3"/>
      <c r="V6" s="3"/>
      <c r="W6" s="3"/>
      <c r="X6" s="3"/>
      <c r="Y6" s="3"/>
    </row>
    <row r="7" spans="2:25" ht="43.5" x14ac:dyDescent="0.25">
      <c r="B7" s="40" t="s">
        <v>132</v>
      </c>
      <c r="C7" s="125">
        <f ca="1">_xlfn.XLOOKUP(B7,ORÇAMENTO_EXECUTIVO!A$2:A$23,ORÇAMENTO_EXECUTIVO!B$2:B$23)</f>
        <v>767406.83704818657</v>
      </c>
      <c r="D7" s="125">
        <f t="shared" ca="1" si="0"/>
        <v>97.404206982500213</v>
      </c>
      <c r="E7" s="41" t="str">
        <f>FIXED(CÁLCULO_MÉDIAS!AH11,2,FALSE)&amp;" "&amp;"-"&amp;FIXED(CÁLCULO_MÉDIAS!AI11,2,FALSE)</f>
        <v>50,00 -90,00</v>
      </c>
      <c r="F7" s="277" t="s">
        <v>2803</v>
      </c>
      <c r="G7" s="135">
        <f>CÁLCULO_MÉDIAS!AH11</f>
        <v>50</v>
      </c>
      <c r="H7" s="52">
        <f>CÁLCULO_MÉDIAS!AI11</f>
        <v>90</v>
      </c>
      <c r="I7" s="3"/>
      <c r="J7" s="396" t="str" cm="1">
        <f t="array" aca="1" ref="J7" ca="1">_xlfn.IFS(D7&gt;=H7,"FORA",D7&gt;=G7,"DENTRO")</f>
        <v>FORA</v>
      </c>
      <c r="K7" s="138" t="s">
        <v>149</v>
      </c>
      <c r="L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2:25" ht="21.75" x14ac:dyDescent="0.25">
      <c r="B8" s="70" t="str">
        <f>ORÇAMENTO_PARCIAL!A5</f>
        <v>SUPRAESTRUTURA</v>
      </c>
      <c r="C8" s="124">
        <f ca="1">_xlfn.XLOOKUP(B8,ORÇAMENTO_EXECUTIVO!A$2:A$23,ORÇAMENTO_EXECUTIVO!B$2:B$23)</f>
        <v>6377074.5503137708</v>
      </c>
      <c r="D8" s="124">
        <f t="shared" ca="1" si="0"/>
        <v>809.41927991005628</v>
      </c>
      <c r="E8" s="72" t="str">
        <f>FIXED(CÁLCULO_MÉDIAS!AH12,2,FALSE)&amp;" "&amp;"-"&amp;FIXED(CÁLCULO_MÉDIAS!AI12,2,FALSE)</f>
        <v>680,00 -750,00</v>
      </c>
      <c r="F8" s="278"/>
      <c r="G8" s="135">
        <f>CÁLCULO_MÉDIAS!AH12</f>
        <v>680</v>
      </c>
      <c r="H8" s="52">
        <f>CÁLCULO_MÉDIAS!AI12</f>
        <v>750</v>
      </c>
      <c r="I8" s="3"/>
      <c r="J8" s="396" t="str" cm="1">
        <f t="array" aca="1" ref="J8" ca="1">_xlfn.IFS(D8&gt;=H8,"FORA",D8&gt;=G8,"DENTRO")</f>
        <v>FORA</v>
      </c>
      <c r="K8" s="144" t="s">
        <v>155</v>
      </c>
      <c r="L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2:25" ht="21.75" x14ac:dyDescent="0.25">
      <c r="B9" s="40" t="str">
        <f>ORÇAMENTO_PARCIAL!A6</f>
        <v>ALVENARIA</v>
      </c>
      <c r="C9" s="125">
        <f ca="1">_xlfn.XLOOKUP(B9,ORÇAMENTO_EXECUTIVO!A$2:A$23,ORÇAMENTO_EXECUTIVO!B$2:B$23)</f>
        <v>1138900.2884709483</v>
      </c>
      <c r="D9" s="125">
        <f t="shared" ca="1" si="0"/>
        <v>144.55654299010081</v>
      </c>
      <c r="E9" s="41" t="str">
        <f>FIXED(CÁLCULO_MÉDIAS!AH13,2,FALSE)&amp;" "&amp;"-"&amp;FIXED(CÁLCULO_MÉDIAS!AI13,2,FALSE)</f>
        <v>120,00 -180,00</v>
      </c>
      <c r="F9" s="277"/>
      <c r="G9" s="135">
        <f>CÁLCULO_MÉDIAS!AH13</f>
        <v>120</v>
      </c>
      <c r="H9" s="52">
        <f>CÁLCULO_MÉDIAS!AI13</f>
        <v>180</v>
      </c>
      <c r="I9" s="3"/>
      <c r="J9" s="396" t="str" cm="1">
        <f t="array" aca="1" ref="J9" ca="1">_xlfn.IFS(D9&gt;=H9,"FORA",D9&gt;=G9,"DENTRO")</f>
        <v>DENTRO</v>
      </c>
      <c r="K9" s="138"/>
      <c r="L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2:25" ht="43.5" x14ac:dyDescent="0.25">
      <c r="B10" s="70" t="str">
        <f>ORÇAMENTO_PARCIAL!A7</f>
        <v>INSTALAÇÕES ELÉTRICAS, HIDRÁULICAS, GLP E PREVENTIVAS</v>
      </c>
      <c r="C10" s="124">
        <f ca="1">ORÇAMENTO_EXECUTIVO!B8+ORÇAMENTO_EXECUTIVO!B19</f>
        <v>4519485.7593449987</v>
      </c>
      <c r="D10" s="124">
        <f t="shared" ca="1" si="0"/>
        <v>573.64217401422582</v>
      </c>
      <c r="E10" s="72" t="str">
        <f>FIXED(CÁLCULO_MÉDIAS!AH14,2,FALSE)&amp;" "&amp;"-"&amp;FIXED(CÁLCULO_MÉDIAS!AI14,2,FALSE)</f>
        <v>270,00 -360,00</v>
      </c>
      <c r="F10" s="279" t="s">
        <v>3045</v>
      </c>
      <c r="G10" s="135">
        <f>CÁLCULO_MÉDIAS!AH14</f>
        <v>270</v>
      </c>
      <c r="H10" s="52">
        <f>CÁLCULO_MÉDIAS!AI14</f>
        <v>360</v>
      </c>
      <c r="I10" s="3"/>
      <c r="J10" s="396" t="str" cm="1">
        <f t="array" aca="1" ref="J10" ca="1">_xlfn.IFS(D10&gt;=H10,"FORA",D10&gt;=G10,"DENTRO")</f>
        <v>FORA</v>
      </c>
      <c r="K10" s="139" t="s">
        <v>141</v>
      </c>
      <c r="L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2:25" ht="65.25" x14ac:dyDescent="0.25">
      <c r="B11" s="40" t="str">
        <f>ORÇAMENTO_PARCIAL!A8</f>
        <v>EQUIPAMENTOS E SISTEMAS ESPECIAIS</v>
      </c>
      <c r="C11" s="125">
        <f ca="1">ORÇAMENTO_EXECUTIVO!B21+ORÇAMENTO_EXECUTIVO!B9</f>
        <v>2369873.6591703203</v>
      </c>
      <c r="D11" s="125">
        <f t="shared" ca="1" si="0"/>
        <v>300.79959322242337</v>
      </c>
      <c r="E11" s="41" t="str">
        <f>FIXED(CÁLCULO_MÉDIAS!AH15,2,FALSE)&amp;" "&amp;"-"&amp;FIXED(CÁLCULO_MÉDIAS!AI15,2,FALSE)</f>
        <v>180,00 -270,00</v>
      </c>
      <c r="F11" s="147" t="s">
        <v>3046</v>
      </c>
      <c r="G11" s="135">
        <f>CÁLCULO_MÉDIAS!AH15</f>
        <v>180</v>
      </c>
      <c r="H11" s="52">
        <f>CÁLCULO_MÉDIAS!AI15</f>
        <v>270</v>
      </c>
      <c r="J11" s="396" t="str" cm="1">
        <f t="array" aca="1" ref="J11" ca="1">_xlfn.IFS(D11&gt;=H11,"FORA",D11&gt;=G11,"DENTRO")</f>
        <v>FORA</v>
      </c>
      <c r="K11" s="142" t="s">
        <v>143</v>
      </c>
      <c r="L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ht="43.5" x14ac:dyDescent="0.25">
      <c r="B12" s="70" t="str">
        <f>ORÇAMENTO_PARCIAL!A9</f>
        <v>IMPERMEABILIZAÇÃO</v>
      </c>
      <c r="C12" s="124">
        <f ca="1">_xlfn.XLOOKUP(B12,ORÇAMENTO_EXECUTIVO!A$2:A$23,ORÇAMENTO_EXECUTIVO!B$2:B$23)</f>
        <v>893128.61398849997</v>
      </c>
      <c r="D12" s="124">
        <f t="shared" ca="1" si="0"/>
        <v>113.36162277827984</v>
      </c>
      <c r="E12" s="72" t="str">
        <f>FIXED(CÁLCULO_MÉDIAS!AH16,2,FALSE)&amp;" "&amp;"-"&amp;FIXED(CÁLCULO_MÉDIAS!AI16,2,FALSE)</f>
        <v>60,00 -80,00</v>
      </c>
      <c r="F12" s="279" t="s">
        <v>156</v>
      </c>
      <c r="G12" s="135">
        <f>CÁLCULO_MÉDIAS!AH16</f>
        <v>60</v>
      </c>
      <c r="H12" s="52">
        <f>CÁLCULO_MÉDIAS!AI16</f>
        <v>80</v>
      </c>
      <c r="I12" s="3"/>
      <c r="J12" s="396" t="str" cm="1">
        <f t="array" aca="1" ref="J12" ca="1">_xlfn.IFS(D12&gt;=H12,"FORA",D12&gt;=G12,"DENTRO")</f>
        <v>FORA</v>
      </c>
      <c r="K12" s="139" t="s">
        <v>140</v>
      </c>
      <c r="L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2:25" ht="21.75" x14ac:dyDescent="0.25">
      <c r="B13" s="40" t="s">
        <v>133</v>
      </c>
      <c r="C13" s="125">
        <f ca="1">_xlfn.XLOOKUP(B13,ORÇAMENTO_EXECUTIVO!A$2:A$23,ORÇAMENTO_EXECUTIVO!B$2:B$23)</f>
        <v>1235828.4340350174</v>
      </c>
      <c r="D13" s="125">
        <f t="shared" ca="1" si="0"/>
        <v>156.85928606868464</v>
      </c>
      <c r="E13" s="41" t="str">
        <f>FIXED(CÁLCULO_MÉDIAS!AH17,2,FALSE)&amp;" "&amp;"-"&amp;FIXED(CÁLCULO_MÉDIAS!AI17,2,FALSE)</f>
        <v>120,00 -170,00</v>
      </c>
      <c r="F13" s="277"/>
      <c r="G13" s="135">
        <f>CÁLCULO_MÉDIAS!AH17</f>
        <v>120</v>
      </c>
      <c r="H13" s="52">
        <f>CÁLCULO_MÉDIAS!AI17</f>
        <v>170</v>
      </c>
      <c r="I13" s="3"/>
      <c r="J13" s="396" t="str" cm="1">
        <f t="array" aca="1" ref="J13" ca="1">_xlfn.IFS(D13&gt;=H13,"FORA",D13&gt;=G13,"DENTRO")</f>
        <v>DENTRO</v>
      </c>
      <c r="K13" s="138"/>
      <c r="L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2:25" ht="21.75" x14ac:dyDescent="0.25">
      <c r="B14" s="70" t="str">
        <f>ORÇAMENTO_PARCIAL!A11</f>
        <v>REVESTIMENTOS E ACABAMENTOS INTERNOS EM TETO</v>
      </c>
      <c r="C14" s="124">
        <f ca="1">ORÇAMENTO_EXECUTIVO!B15+ORÇAMENTO_EXECUTIVO!B11</f>
        <v>472328.84993249999</v>
      </c>
      <c r="D14" s="124">
        <f t="shared" ca="1" si="0"/>
        <v>59.951012737384147</v>
      </c>
      <c r="E14" s="72" t="str">
        <f>FIXED(CÁLCULO_MÉDIAS!AH18,2,FALSE)&amp;" "&amp;"-"&amp;FIXED(CÁLCULO_MÉDIAS!AI18,2,FALSE)</f>
        <v>55,00 -80,00</v>
      </c>
      <c r="F14" s="279"/>
      <c r="G14" s="135">
        <f>CÁLCULO_MÉDIAS!AH18</f>
        <v>55</v>
      </c>
      <c r="H14" s="52">
        <f>CÁLCULO_MÉDIAS!AI18</f>
        <v>80</v>
      </c>
      <c r="I14" s="3"/>
      <c r="J14" s="396" t="str" cm="1">
        <f t="array" aca="1" ref="J14" ca="1">_xlfn.IFS(D14&gt;=H14,"FORA",D14&gt;=G14,"DENTRO")</f>
        <v>DENTRO</v>
      </c>
      <c r="K14" s="139"/>
      <c r="L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43.5" x14ac:dyDescent="0.25">
      <c r="B15" s="40" t="str">
        <f>ORÇAMENTO_PARCIAL!A12</f>
        <v>ACABAMENTOS EM PISO E PAREDE</v>
      </c>
      <c r="C15" s="125">
        <f ca="1">ORÇAMENTO_EXECUTIVO!B14+ORÇAMENTO_EXECUTIVO!B13</f>
        <v>1770435.6907234001</v>
      </c>
      <c r="D15" s="125">
        <f t="shared" ca="1" si="0"/>
        <v>224.71507438185563</v>
      </c>
      <c r="E15" s="41" t="str">
        <f>FIXED(CÁLCULO_MÉDIAS!AH19,2,FALSE)&amp;" "&amp;"-"&amp;FIXED(CÁLCULO_MÉDIAS!AI19,2,FALSE)</f>
        <v>150,00 -200,00</v>
      </c>
      <c r="F15" s="277" t="s">
        <v>2805</v>
      </c>
      <c r="G15" s="135">
        <f>CÁLCULO_MÉDIAS!AH19</f>
        <v>150</v>
      </c>
      <c r="H15" s="52">
        <f>CÁLCULO_MÉDIAS!AI19</f>
        <v>200</v>
      </c>
      <c r="I15" s="3"/>
      <c r="J15" s="396" t="str" cm="1">
        <f t="array" aca="1" ref="J15" ca="1">_xlfn.IFS(D15&gt;=H15,"FORA",D15&gt;=G15,"DENTRO")</f>
        <v>FORA</v>
      </c>
      <c r="K15" s="138"/>
      <c r="L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2:25" ht="43.5" x14ac:dyDescent="0.25">
      <c r="B16" s="70" t="str">
        <f>ORÇAMENTO_PARCIAL!A13</f>
        <v>PINTURA INTERNA</v>
      </c>
      <c r="C16" s="124">
        <f ca="1">_xlfn.XLOOKUP(B16,ORÇAMENTO_EXECUTIVO!A$2:A$23,ORÇAMENTO_EXECUTIVO!B$2:B$23)</f>
        <v>1291940.085305122</v>
      </c>
      <c r="D16" s="124">
        <f t="shared" ca="1" si="0"/>
        <v>163.98133741170642</v>
      </c>
      <c r="E16" s="72" t="str">
        <f>FIXED(CÁLCULO_MÉDIAS!AH20,2,FALSE)&amp;" "&amp;"-"&amp;FIXED(CÁLCULO_MÉDIAS!AI20,2,FALSE)</f>
        <v>120,00 -140,00</v>
      </c>
      <c r="F16" s="279" t="s">
        <v>2804</v>
      </c>
      <c r="G16" s="135">
        <f>CÁLCULO_MÉDIAS!AH20</f>
        <v>120</v>
      </c>
      <c r="H16" s="52">
        <f>CÁLCULO_MÉDIAS!AI20</f>
        <v>140</v>
      </c>
      <c r="I16" s="3"/>
      <c r="J16" s="396" t="str" cm="1">
        <f t="array" aca="1" ref="J16" ca="1">_xlfn.IFS(D16&gt;=H16,"FORA",D16&gt;=G16,"DENTRO")</f>
        <v>FORA</v>
      </c>
      <c r="K16" s="139"/>
      <c r="L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43.5" x14ac:dyDescent="0.25">
      <c r="B17" s="40" t="str">
        <f>ORÇAMENTO_PARCIAL!A14</f>
        <v>ESQUADRIAS, VIDROS E FERRAGENS</v>
      </c>
      <c r="C17" s="125">
        <f ca="1">_xlfn.XLOOKUP(B17,ORÇAMENTO_EXECUTIVO!A$2:A$23,ORÇAMENTO_EXECUTIVO!B$2:B$23)</f>
        <v>3788741.7975034215</v>
      </c>
      <c r="D17" s="125">
        <f t="shared" ca="1" si="0"/>
        <v>480.89145474227865</v>
      </c>
      <c r="E17" s="41" t="str">
        <f>FIXED(CÁLCULO_MÉDIAS!AH21,2,FALSE)&amp;" "&amp;"-"&amp;FIXED(CÁLCULO_MÉDIAS!AI21,2,FALSE)</f>
        <v>250,00 -360,00</v>
      </c>
      <c r="F17" s="277" t="s">
        <v>2806</v>
      </c>
      <c r="G17" s="135">
        <f>CÁLCULO_MÉDIAS!AH21</f>
        <v>250</v>
      </c>
      <c r="H17" s="52">
        <f>CÁLCULO_MÉDIAS!AI21</f>
        <v>360</v>
      </c>
      <c r="I17" s="3"/>
      <c r="J17" s="396" t="str" cm="1">
        <f t="array" aca="1" ref="J17" ca="1">_xlfn.IFS(D17&gt;=H17,"FORA",D17&gt;=G17,"DENTRO")</f>
        <v>FORA</v>
      </c>
      <c r="K17" s="138" t="s">
        <v>78</v>
      </c>
      <c r="L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.75" x14ac:dyDescent="0.25">
      <c r="B18" s="70" t="str">
        <f>ORÇAMENTO_PARCIAL!A15</f>
        <v>COBERTURA</v>
      </c>
      <c r="C18" s="124">
        <f ca="1">_xlfn.XLOOKUP(B18,ORÇAMENTO_EXECUTIVO!A$2:A$23,ORÇAMENTO_EXECUTIVO!B$2:B$23)</f>
        <v>107939.0585592252</v>
      </c>
      <c r="D18" s="124">
        <f t="shared" ca="1" si="0"/>
        <v>13.700318910162137</v>
      </c>
      <c r="E18" s="72" t="str">
        <f>FIXED(CÁLCULO_MÉDIAS!AH22,2,FALSE)&amp;" "&amp;"-"&amp;FIXED(CÁLCULO_MÉDIAS!AI22,2,FALSE)</f>
        <v>10,00 -15,00</v>
      </c>
      <c r="F18" s="279"/>
      <c r="G18" s="135">
        <f>CÁLCULO_MÉDIAS!AH22</f>
        <v>10</v>
      </c>
      <c r="H18" s="52">
        <f>CÁLCULO_MÉDIAS!AI22</f>
        <v>15</v>
      </c>
      <c r="I18" s="3"/>
      <c r="J18" s="396" t="str" cm="1">
        <f t="array" aca="1" ref="J18" ca="1">_xlfn.IFS(D18&gt;=H18,"FORA",D18&gt;=G18,"DENTRO")</f>
        <v>DENTRO</v>
      </c>
      <c r="K18" s="139"/>
      <c r="L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43.5" x14ac:dyDescent="0.25">
      <c r="A19" s="404"/>
      <c r="B19" s="40" t="str">
        <f>ORÇAMENTO_PARCIAL!A16</f>
        <v>REVESTIMENTOS E ACABAMENTOS DE FACHADA</v>
      </c>
      <c r="C19" s="125">
        <f ca="1">_xlfn.XLOOKUP(B19,ORÇAMENTO_EXECUTIVO!A$2:A$23,ORÇAMENTO_EXECUTIVO!B$2:B$23)</f>
        <v>1739136.8256623729</v>
      </c>
      <c r="D19" s="125">
        <f t="shared" ca="1" si="0"/>
        <v>220.74242130718642</v>
      </c>
      <c r="E19" s="41" t="str">
        <f>FIXED(CÁLCULO_MÉDIAS!AH23,2,FALSE)&amp;" "&amp;"-"&amp;FIXED(CÁLCULO_MÉDIAS!AI23,2,FALSE)</f>
        <v>110,00 -140,00</v>
      </c>
      <c r="F19" s="277" t="s">
        <v>157</v>
      </c>
      <c r="G19" s="135">
        <f>CÁLCULO_MÉDIAS!AH23</f>
        <v>110</v>
      </c>
      <c r="H19" s="52">
        <f>CÁLCULO_MÉDIAS!AI23</f>
        <v>140</v>
      </c>
      <c r="I19" s="3"/>
      <c r="J19" s="396" t="str" cm="1">
        <f t="array" aca="1" ref="J19" ca="1">_xlfn.IFS(D19&gt;=H19,"FORA",D19&gt;=G19,"DENTRO")</f>
        <v>FORA</v>
      </c>
      <c r="K19" s="138" t="s">
        <v>145</v>
      </c>
      <c r="L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44.25" thickBot="1" x14ac:dyDescent="0.3">
      <c r="B20" s="70" t="str">
        <f>ORÇAMENTO_PARCIAL!A17</f>
        <v>SERVIÇOS COMPLEMENTARES</v>
      </c>
      <c r="C20" s="124">
        <f ca="1">_xlfn.XLOOKUP(B20,ORÇAMENTO_EXECUTIVO!A$2:A$23,ORÇAMENTO_EXECUTIVO!B$2:B$23)</f>
        <v>2306439.4727738923</v>
      </c>
      <c r="D20" s="124">
        <f t="shared" ca="1" si="0"/>
        <v>292.74811866781732</v>
      </c>
      <c r="E20" s="72" t="str">
        <f>FIXED(CÁLCULO_MÉDIAS!AH24,2,FALSE)&amp;" "&amp;"-"&amp;FIXED(CÁLCULO_MÉDIAS!AI24,2,FALSE)</f>
        <v>130,00 -200,00</v>
      </c>
      <c r="F20" s="280" t="s">
        <v>144</v>
      </c>
      <c r="G20" s="135">
        <f>CÁLCULO_MÉDIAS!AH24</f>
        <v>130</v>
      </c>
      <c r="H20" s="52">
        <f>CÁLCULO_MÉDIAS!AI24</f>
        <v>200</v>
      </c>
      <c r="I20" s="3"/>
      <c r="J20" s="396" t="str" cm="1">
        <f t="array" aca="1" ref="J20" ca="1">_xlfn.IFS(D20&gt;=H20,"FORA",D20&gt;=G20,"DENTRO")</f>
        <v>FORA</v>
      </c>
      <c r="K20" s="139" t="s">
        <v>144</v>
      </c>
      <c r="L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2.5" thickBot="1" x14ac:dyDescent="0.65">
      <c r="B21" s="75" t="s">
        <v>15</v>
      </c>
      <c r="C21" s="76">
        <f ca="1">SUM(C4:C20)</f>
        <v>41993017.661252446</v>
      </c>
      <c r="D21" s="77">
        <f ca="1">SUM(D4:D20)</f>
        <v>5330.0236414750416</v>
      </c>
      <c r="E21" s="78" t="str">
        <f>FIXED(CÁLCULO_MÉDIAS!AH25,2,FALSE)&amp;" "&amp;"-"&amp;FIXED(CÁLCULO_MÉDIAS!AI25,2,FALSE)</f>
        <v>2.700,00 -3.870,00</v>
      </c>
      <c r="F21" s="145"/>
      <c r="G21" s="54">
        <f>SUM(G4:G20)</f>
        <v>2700</v>
      </c>
      <c r="H21" s="54">
        <f>SUM(H4:H20)</f>
        <v>3870</v>
      </c>
      <c r="I21" s="3"/>
      <c r="J21" s="140"/>
      <c r="K21" s="140"/>
      <c r="L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.75" x14ac:dyDescent="0.6">
      <c r="B22" s="1"/>
      <c r="C22" s="6" t="str">
        <f ca="1">IF(C21=ORÇAMENTO_EXECUTIVO!B27,"OKAY","REVER")</f>
        <v>OKAY</v>
      </c>
      <c r="D22" s="1"/>
      <c r="E22" s="55"/>
      <c r="F22" s="1"/>
      <c r="G22" s="1"/>
      <c r="H22" s="1"/>
      <c r="I22" s="1"/>
      <c r="J22" s="1"/>
      <c r="K22" s="1"/>
      <c r="L22" s="1"/>
      <c r="N22" s="5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2.5" thickBot="1" x14ac:dyDescent="0.65">
      <c r="B23" s="1"/>
      <c r="C23" s="6"/>
      <c r="D23" s="1"/>
      <c r="E23" s="55"/>
      <c r="F23" s="1"/>
      <c r="G23" s="1"/>
      <c r="H23" s="1"/>
      <c r="I23" s="1"/>
      <c r="J23" s="1"/>
      <c r="K23" s="1"/>
      <c r="L23" s="1"/>
      <c r="N23" s="5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2.5" thickBot="1" x14ac:dyDescent="0.65">
      <c r="B24" s="37" t="s">
        <v>43</v>
      </c>
      <c r="C24" s="38">
        <v>7878.58</v>
      </c>
      <c r="D24" s="39" t="s">
        <v>44</v>
      </c>
      <c r="E24" s="55"/>
      <c r="F24" s="1"/>
      <c r="G24" s="1"/>
      <c r="H24" s="1"/>
      <c r="I24" s="1"/>
      <c r="J24" s="1"/>
      <c r="K24" s="1"/>
      <c r="L24" s="1"/>
      <c r="N24" s="5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.75" x14ac:dyDescent="0.6">
      <c r="B25" s="122" t="s">
        <v>139</v>
      </c>
      <c r="D25" s="9"/>
      <c r="E25" s="55"/>
      <c r="F25" s="1"/>
      <c r="G25" s="1"/>
      <c r="H25" s="1"/>
      <c r="I25" s="1"/>
      <c r="J25" s="1"/>
      <c r="K25" s="1"/>
      <c r="L25" s="1"/>
      <c r="N25" s="5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.75" x14ac:dyDescent="0.6">
      <c r="B26" s="1"/>
      <c r="C26" s="6"/>
      <c r="D26" s="1"/>
      <c r="E26" s="55"/>
      <c r="F26" s="1"/>
      <c r="G26" s="1"/>
      <c r="H26" s="1"/>
      <c r="I26" s="1"/>
      <c r="J26" s="1"/>
      <c r="K26" s="1"/>
      <c r="L26" s="1"/>
      <c r="N26" s="5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.75" x14ac:dyDescent="0.6">
      <c r="B27" s="1"/>
      <c r="C27" s="6"/>
      <c r="D27" s="1"/>
      <c r="E27" s="55"/>
      <c r="F27" s="1"/>
      <c r="G27" s="1"/>
      <c r="H27" s="1"/>
      <c r="I27" s="1"/>
      <c r="J27" s="1"/>
      <c r="K27" s="1"/>
      <c r="L27" s="1"/>
      <c r="N27" s="5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.75" x14ac:dyDescent="0.6">
      <c r="B28" s="1"/>
      <c r="C28" s="6"/>
      <c r="D28" s="1"/>
      <c r="E28" s="55"/>
      <c r="F28" s="1"/>
      <c r="G28" s="1"/>
      <c r="H28" s="1"/>
      <c r="I28" s="1"/>
      <c r="J28" s="1"/>
      <c r="K28" s="1"/>
      <c r="L28" s="1"/>
      <c r="N28" s="5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.75" x14ac:dyDescent="0.6">
      <c r="B29" s="1"/>
      <c r="C29" s="6"/>
      <c r="D29" s="1"/>
      <c r="E29" s="55"/>
      <c r="F29" s="1"/>
      <c r="G29" s="1"/>
      <c r="H29" s="1"/>
      <c r="I29" s="1"/>
      <c r="J29" s="1"/>
      <c r="K29" s="1"/>
      <c r="L29" s="1"/>
      <c r="N29" s="5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.75" x14ac:dyDescent="0.6">
      <c r="B30" s="1"/>
      <c r="C30" s="6"/>
      <c r="D30" s="1">
        <v>1.1023000000000001</v>
      </c>
      <c r="E30" s="55"/>
      <c r="F30" s="1"/>
      <c r="G30" s="1"/>
      <c r="H30" s="1"/>
      <c r="I30" s="1"/>
      <c r="J30" s="1"/>
      <c r="K30" s="1"/>
      <c r="L30" s="1"/>
      <c r="N30" s="5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.75" x14ac:dyDescent="0.6">
      <c r="B31" s="1"/>
      <c r="C31" s="6"/>
      <c r="D31" s="1"/>
      <c r="E31" s="55"/>
      <c r="F31" s="1"/>
      <c r="G31" s="1"/>
      <c r="H31" s="1"/>
      <c r="I31" s="1"/>
      <c r="J31" s="1"/>
      <c r="K31" s="1"/>
      <c r="L31" s="1"/>
      <c r="N31" s="5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.75" x14ac:dyDescent="0.6">
      <c r="B32" s="7" t="s">
        <v>16</v>
      </c>
      <c r="C32" s="6">
        <v>900</v>
      </c>
      <c r="D32" s="6"/>
      <c r="E32" s="56"/>
      <c r="F32" s="1"/>
      <c r="G32" s="1"/>
      <c r="H32" s="1"/>
      <c r="I32" s="1"/>
      <c r="J32" s="1"/>
      <c r="K32" s="1"/>
      <c r="L32" s="1"/>
      <c r="N32" s="5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ht="21.75" x14ac:dyDescent="0.6">
      <c r="B33" s="8" t="s">
        <v>17</v>
      </c>
      <c r="C33" s="6">
        <v>25</v>
      </c>
      <c r="D33" s="6"/>
      <c r="E33" s="56"/>
      <c r="F33" s="1"/>
      <c r="G33" s="1"/>
      <c r="H33" s="1"/>
      <c r="I33" s="1"/>
      <c r="J33" s="1"/>
      <c r="K33" s="1"/>
      <c r="L33" s="1"/>
      <c r="N33" s="5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ht="21.75" x14ac:dyDescent="0.6">
      <c r="B34" s="7" t="s">
        <v>18</v>
      </c>
      <c r="C34" s="6">
        <v>15</v>
      </c>
      <c r="D34" s="6"/>
      <c r="E34" s="56"/>
      <c r="F34" s="1"/>
      <c r="G34" s="1"/>
      <c r="H34" s="1"/>
      <c r="I34" s="1"/>
      <c r="J34" s="1"/>
      <c r="K34" s="1"/>
      <c r="L34" s="1"/>
      <c r="N34" s="5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ht="21.75" x14ac:dyDescent="0.6">
      <c r="B35" s="8" t="s">
        <v>19</v>
      </c>
      <c r="C35" s="6">
        <v>150</v>
      </c>
      <c r="D35" s="6"/>
      <c r="E35" s="56"/>
      <c r="F35" s="1"/>
      <c r="G35" s="1"/>
      <c r="H35" s="1"/>
      <c r="I35" s="1"/>
      <c r="J35" s="1"/>
      <c r="K35" s="1"/>
      <c r="L35" s="1"/>
      <c r="N35" s="5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ht="21.75" x14ac:dyDescent="0.6">
      <c r="B36" s="7" t="s">
        <v>20</v>
      </c>
      <c r="C36" s="6">
        <v>440</v>
      </c>
      <c r="D36" s="6"/>
      <c r="E36" s="56"/>
      <c r="F36" s="1"/>
      <c r="G36" s="1"/>
      <c r="H36" s="1"/>
      <c r="I36" s="1"/>
      <c r="J36" s="1"/>
      <c r="K36" s="1"/>
      <c r="L36" s="1"/>
      <c r="N36" s="5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ht="21.75" x14ac:dyDescent="0.6">
      <c r="B37" s="8" t="s">
        <v>21</v>
      </c>
      <c r="C37" s="6"/>
      <c r="D37" s="6"/>
      <c r="E37" s="56"/>
      <c r="F37" s="1"/>
      <c r="G37" s="1"/>
      <c r="H37" s="1"/>
      <c r="I37" s="1"/>
      <c r="J37" s="1"/>
      <c r="K37" s="1"/>
      <c r="L37" s="1"/>
      <c r="N37" s="5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ht="21.75" x14ac:dyDescent="0.6">
      <c r="B38" s="7" t="s">
        <v>22</v>
      </c>
      <c r="C38" s="6">
        <v>55</v>
      </c>
      <c r="D38" s="6"/>
      <c r="E38" s="56"/>
      <c r="F38" s="1"/>
      <c r="G38" s="1"/>
      <c r="H38" s="1"/>
      <c r="I38" s="1"/>
      <c r="J38" s="1"/>
      <c r="K38" s="1"/>
      <c r="L38" s="1"/>
      <c r="N38" s="5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ht="21.75" x14ac:dyDescent="0.6">
      <c r="B39" s="8" t="s">
        <v>23</v>
      </c>
      <c r="C39" s="6">
        <v>170</v>
      </c>
      <c r="D39" s="6"/>
      <c r="E39" s="56"/>
      <c r="F39" s="1"/>
      <c r="G39" s="1"/>
      <c r="H39" s="1"/>
      <c r="I39" s="1"/>
      <c r="J39" s="1"/>
      <c r="K39" s="1"/>
      <c r="L39" s="1"/>
      <c r="N39" s="5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ht="21.75" x14ac:dyDescent="0.6">
      <c r="B40" s="7" t="s">
        <v>24</v>
      </c>
      <c r="C40" s="6">
        <v>165</v>
      </c>
      <c r="D40" s="6"/>
      <c r="E40" s="56"/>
      <c r="F40" s="1"/>
      <c r="G40" s="1"/>
      <c r="H40" s="1"/>
      <c r="I40" s="1"/>
      <c r="J40" s="1"/>
      <c r="K40" s="1"/>
      <c r="L40" s="1"/>
      <c r="N40" s="5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ht="21.75" x14ac:dyDescent="0.6">
      <c r="B41" s="8" t="s">
        <v>25</v>
      </c>
      <c r="C41" s="6">
        <v>40</v>
      </c>
      <c r="D41" s="6"/>
      <c r="E41" s="56"/>
      <c r="F41" s="1"/>
      <c r="G41" s="1"/>
      <c r="H41" s="1"/>
      <c r="I41" s="1"/>
      <c r="J41" s="1"/>
      <c r="K41" s="1"/>
      <c r="L41" s="1"/>
      <c r="N41" s="5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ht="21.75" x14ac:dyDescent="0.6">
      <c r="B42" s="7" t="s">
        <v>26</v>
      </c>
      <c r="C42" s="6">
        <v>55</v>
      </c>
      <c r="D42" s="6"/>
      <c r="E42" s="56"/>
      <c r="F42" s="1"/>
      <c r="G42" s="1"/>
      <c r="H42" s="1"/>
      <c r="I42" s="1"/>
      <c r="J42" s="1"/>
      <c r="K42" s="1"/>
      <c r="L42" s="1"/>
      <c r="N42" s="5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ht="21.75" x14ac:dyDescent="0.6">
      <c r="B43" s="8" t="s">
        <v>27</v>
      </c>
      <c r="C43" s="6">
        <v>35</v>
      </c>
      <c r="D43" s="6"/>
      <c r="E43" s="56"/>
      <c r="F43" s="1"/>
      <c r="G43" s="1"/>
      <c r="H43" s="1"/>
      <c r="I43" s="1"/>
      <c r="J43" s="1"/>
      <c r="K43" s="1"/>
      <c r="L43" s="1"/>
      <c r="N43" s="5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ht="21.75" x14ac:dyDescent="0.6">
      <c r="B44" s="7" t="s">
        <v>28</v>
      </c>
      <c r="C44" s="6">
        <v>130</v>
      </c>
      <c r="D44" s="6"/>
      <c r="E44" s="56"/>
      <c r="F44" s="1"/>
      <c r="G44" s="1"/>
      <c r="H44" s="1"/>
      <c r="I44" s="1"/>
      <c r="J44" s="1"/>
      <c r="K44" s="1"/>
      <c r="L44" s="1"/>
      <c r="N44" s="5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ht="21.75" x14ac:dyDescent="0.6">
      <c r="B45" s="8" t="s">
        <v>29</v>
      </c>
      <c r="C45" s="6">
        <v>35</v>
      </c>
      <c r="D45" s="6"/>
      <c r="E45" s="56"/>
      <c r="F45" s="1"/>
      <c r="G45" s="1"/>
      <c r="H45" s="1"/>
      <c r="I45" s="1"/>
      <c r="J45" s="1"/>
      <c r="K45" s="1"/>
      <c r="L45" s="1"/>
      <c r="N45" s="5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ht="21.75" x14ac:dyDescent="0.6">
      <c r="B46" s="7" t="s">
        <v>30</v>
      </c>
      <c r="C46" s="6">
        <v>35</v>
      </c>
      <c r="D46" s="6"/>
      <c r="E46" s="56"/>
      <c r="F46" s="1"/>
      <c r="G46" s="1"/>
      <c r="H46" s="1"/>
      <c r="I46" s="1"/>
      <c r="J46" s="1"/>
      <c r="K46" s="1"/>
      <c r="L46" s="1"/>
      <c r="N46" s="5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ht="21.75" x14ac:dyDescent="0.6">
      <c r="B47" s="8" t="s">
        <v>31</v>
      </c>
      <c r="C47" s="6">
        <v>430</v>
      </c>
      <c r="D47" s="6"/>
      <c r="E47" s="56"/>
      <c r="F47" s="1"/>
      <c r="G47" s="1"/>
      <c r="H47" s="1"/>
      <c r="I47" s="1"/>
      <c r="J47" s="1"/>
      <c r="K47" s="1"/>
      <c r="L47" s="1"/>
      <c r="N47" s="5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ht="21.75" x14ac:dyDescent="0.6">
      <c r="B48" s="7" t="s">
        <v>27</v>
      </c>
      <c r="C48" s="6">
        <v>35</v>
      </c>
      <c r="D48" s="6"/>
      <c r="E48" s="56"/>
      <c r="F48" s="1"/>
      <c r="G48" s="1"/>
      <c r="H48" s="1"/>
      <c r="I48" s="1"/>
      <c r="J48" s="1"/>
      <c r="K48" s="1"/>
      <c r="L48" s="1"/>
      <c r="N48" s="5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ht="21.75" x14ac:dyDescent="0.6">
      <c r="B49" s="8" t="s">
        <v>32</v>
      </c>
      <c r="C49" s="6">
        <v>150</v>
      </c>
      <c r="D49" s="6"/>
      <c r="E49" s="56"/>
      <c r="F49" s="1"/>
      <c r="G49" s="1"/>
      <c r="H49" s="1"/>
      <c r="I49" s="1"/>
      <c r="J49" s="1"/>
      <c r="K49" s="1"/>
      <c r="L49" s="1"/>
      <c r="N49" s="5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ht="21.75" x14ac:dyDescent="0.6">
      <c r="B50" s="1"/>
      <c r="C50" s="6"/>
      <c r="D50" s="1"/>
      <c r="E50" s="55"/>
      <c r="F50" s="1"/>
      <c r="G50" s="1"/>
      <c r="H50" s="1"/>
      <c r="I50" s="1"/>
      <c r="J50" s="1"/>
      <c r="K50" s="1"/>
      <c r="L50" s="1"/>
      <c r="N50" s="5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ht="21.75" x14ac:dyDescent="0.6">
      <c r="B51" s="1"/>
      <c r="C51" s="6"/>
      <c r="D51" s="1"/>
      <c r="E51" s="55"/>
      <c r="F51" s="1"/>
      <c r="G51" s="1"/>
      <c r="H51" s="1"/>
      <c r="I51" s="1"/>
      <c r="J51" s="1"/>
      <c r="K51" s="1"/>
      <c r="L51" s="1"/>
      <c r="N51" s="5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ht="21.75" x14ac:dyDescent="0.6">
      <c r="B52" s="1"/>
      <c r="C52" s="6"/>
      <c r="D52" s="1"/>
      <c r="E52" s="55"/>
      <c r="F52" s="1"/>
      <c r="G52" s="1"/>
      <c r="H52" s="1"/>
      <c r="I52" s="1"/>
      <c r="J52" s="1"/>
      <c r="K52" s="1"/>
      <c r="L52" s="1"/>
      <c r="N52" s="5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ht="21.75" x14ac:dyDescent="0.6">
      <c r="B53" s="1"/>
      <c r="C53" s="6"/>
      <c r="D53" s="1"/>
      <c r="E53" s="55"/>
      <c r="F53" s="1"/>
      <c r="G53" s="1"/>
      <c r="H53" s="1"/>
      <c r="I53" s="1"/>
      <c r="J53" s="1"/>
      <c r="K53" s="1"/>
      <c r="L53" s="1"/>
      <c r="N53" s="5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ht="21.75" x14ac:dyDescent="0.6">
      <c r="B54" s="1"/>
      <c r="C54" s="6"/>
      <c r="D54" s="1"/>
      <c r="E54" s="55"/>
      <c r="F54" s="1"/>
      <c r="G54" s="1"/>
      <c r="H54" s="1"/>
      <c r="I54" s="1"/>
      <c r="J54" s="1"/>
      <c r="K54" s="1"/>
      <c r="L54" s="1"/>
      <c r="N54" s="5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ht="21.75" x14ac:dyDescent="0.6">
      <c r="B55" s="1"/>
      <c r="C55" s="6"/>
      <c r="D55" s="1"/>
      <c r="E55" s="55"/>
      <c r="F55" s="1"/>
      <c r="G55" s="1"/>
      <c r="H55" s="1"/>
      <c r="I55" s="1"/>
      <c r="J55" s="1"/>
      <c r="K55" s="1"/>
      <c r="L55" s="1"/>
      <c r="N55" s="5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ht="21.75" x14ac:dyDescent="0.6">
      <c r="B56" s="1"/>
      <c r="C56" s="6"/>
      <c r="D56" s="1"/>
      <c r="E56" s="55"/>
      <c r="F56" s="1"/>
      <c r="G56" s="1"/>
      <c r="H56" s="1"/>
      <c r="I56" s="1"/>
      <c r="J56" s="1"/>
      <c r="K56" s="1"/>
      <c r="L56" s="1"/>
      <c r="N56" s="5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ht="21.75" x14ac:dyDescent="0.6">
      <c r="B57" s="1"/>
      <c r="C57" s="6"/>
      <c r="D57" s="1"/>
      <c r="E57" s="55"/>
      <c r="F57" s="1"/>
      <c r="G57" s="1"/>
      <c r="H57" s="1"/>
      <c r="I57" s="1"/>
      <c r="J57" s="1"/>
      <c r="K57" s="1"/>
      <c r="L57" s="1"/>
      <c r="N57" s="5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ht="21.75" x14ac:dyDescent="0.6">
      <c r="B58" s="1"/>
      <c r="C58" s="6"/>
      <c r="D58" s="1"/>
      <c r="E58" s="55"/>
      <c r="F58" s="1"/>
      <c r="G58" s="1"/>
      <c r="H58" s="1"/>
      <c r="I58" s="1"/>
      <c r="J58" s="1"/>
      <c r="K58" s="1"/>
      <c r="L58" s="1"/>
      <c r="N58" s="5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21.75" x14ac:dyDescent="0.6">
      <c r="B59" s="1"/>
      <c r="C59" s="6"/>
      <c r="D59" s="1"/>
      <c r="E59" s="55"/>
      <c r="F59" s="1"/>
      <c r="G59" s="1"/>
      <c r="H59" s="1"/>
      <c r="I59" s="1"/>
      <c r="J59" s="1"/>
      <c r="K59" s="1"/>
      <c r="L59" s="1"/>
      <c r="N59" s="5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21.75" x14ac:dyDescent="0.6">
      <c r="B60" s="1"/>
      <c r="C60" s="6"/>
      <c r="D60" s="1"/>
      <c r="E60" s="55"/>
      <c r="F60" s="1"/>
      <c r="G60" s="1"/>
      <c r="H60" s="1"/>
      <c r="I60" s="1"/>
      <c r="J60" s="1"/>
      <c r="K60" s="1"/>
      <c r="L60" s="1"/>
      <c r="N60" s="5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ht="21.75" x14ac:dyDescent="0.6">
      <c r="B61" s="1"/>
      <c r="C61" s="6"/>
      <c r="D61" s="1"/>
      <c r="E61" s="55"/>
      <c r="F61" s="1"/>
      <c r="G61" s="1"/>
      <c r="H61" s="1"/>
      <c r="I61" s="1"/>
      <c r="J61" s="1"/>
      <c r="K61" s="1"/>
      <c r="L61" s="1"/>
      <c r="N61" s="5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ht="21.75" x14ac:dyDescent="0.6">
      <c r="B62" s="1"/>
      <c r="C62" s="6"/>
      <c r="D62" s="1"/>
      <c r="E62" s="55"/>
      <c r="F62" s="1"/>
      <c r="G62" s="1"/>
      <c r="H62" s="1"/>
      <c r="I62" s="1"/>
      <c r="J62" s="1"/>
      <c r="K62" s="1"/>
      <c r="L62" s="1"/>
      <c r="N62" s="5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ht="21.75" x14ac:dyDescent="0.6">
      <c r="B63" s="1"/>
      <c r="C63" s="6"/>
      <c r="D63" s="1"/>
      <c r="E63" s="55"/>
      <c r="F63" s="1"/>
      <c r="G63" s="1"/>
      <c r="H63" s="1"/>
      <c r="I63" s="1"/>
      <c r="J63" s="1"/>
      <c r="K63" s="1"/>
      <c r="L63" s="1"/>
      <c r="N63" s="5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ht="21.75" x14ac:dyDescent="0.6">
      <c r="B64" s="1"/>
      <c r="C64" s="6"/>
      <c r="D64" s="1"/>
      <c r="E64" s="55"/>
      <c r="F64" s="1"/>
      <c r="G64" s="1"/>
      <c r="H64" s="1"/>
      <c r="I64" s="1"/>
      <c r="J64" s="1"/>
      <c r="K64" s="1"/>
      <c r="L64" s="1"/>
      <c r="N64" s="5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ht="21.75" x14ac:dyDescent="0.6">
      <c r="B65" s="1"/>
      <c r="C65" s="6"/>
      <c r="D65" s="1"/>
      <c r="E65" s="55"/>
      <c r="F65" s="1"/>
      <c r="G65" s="1"/>
      <c r="H65" s="1"/>
      <c r="I65" s="1"/>
      <c r="J65" s="1"/>
      <c r="K65" s="1"/>
      <c r="L65" s="1"/>
      <c r="N65" s="5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ht="21.75" x14ac:dyDescent="0.6">
      <c r="B66" s="1"/>
      <c r="C66" s="6"/>
      <c r="D66" s="1"/>
      <c r="E66" s="55"/>
      <c r="F66" s="1"/>
      <c r="G66" s="1"/>
      <c r="H66" s="1"/>
      <c r="I66" s="1"/>
      <c r="J66" s="1"/>
      <c r="K66" s="1"/>
      <c r="L66" s="1"/>
      <c r="N66" s="5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ht="21.75" x14ac:dyDescent="0.6">
      <c r="B67" s="1"/>
      <c r="C67" s="6"/>
      <c r="D67" s="1"/>
      <c r="E67" s="55"/>
      <c r="F67" s="1"/>
      <c r="G67" s="1"/>
      <c r="H67" s="1"/>
      <c r="I67" s="1"/>
      <c r="J67" s="1"/>
      <c r="K67" s="1"/>
      <c r="L67" s="1"/>
      <c r="N67" s="5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ht="21.75" x14ac:dyDescent="0.6">
      <c r="B68" s="1"/>
      <c r="C68" s="6"/>
      <c r="D68" s="1"/>
      <c r="E68" s="55"/>
      <c r="F68" s="1"/>
      <c r="G68" s="1"/>
      <c r="H68" s="1"/>
      <c r="I68" s="1"/>
      <c r="J68" s="1"/>
      <c r="K68" s="1"/>
      <c r="L68" s="1"/>
      <c r="N68" s="5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ht="21.75" x14ac:dyDescent="0.6">
      <c r="B69" s="1"/>
      <c r="C69" s="6"/>
      <c r="D69" s="1"/>
      <c r="E69" s="55"/>
      <c r="F69" s="1"/>
      <c r="G69" s="1"/>
      <c r="H69" s="1"/>
      <c r="I69" s="1"/>
      <c r="J69" s="1"/>
      <c r="K69" s="1"/>
      <c r="L69" s="1"/>
      <c r="N69" s="5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5" ht="21.75" x14ac:dyDescent="0.6">
      <c r="B70" s="1"/>
      <c r="C70" s="6"/>
      <c r="D70" s="1"/>
      <c r="E70" s="55"/>
      <c r="F70" s="1"/>
      <c r="G70" s="1"/>
      <c r="H70" s="1"/>
      <c r="I70" s="1"/>
      <c r="J70" s="1"/>
      <c r="K70" s="1"/>
      <c r="L70" s="1"/>
      <c r="N70" s="5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5" ht="21.75" x14ac:dyDescent="0.6">
      <c r="B71" s="1"/>
      <c r="C71" s="6"/>
      <c r="D71" s="1"/>
      <c r="E71" s="55"/>
      <c r="F71" s="1"/>
      <c r="G71" s="1"/>
      <c r="H71" s="1"/>
      <c r="I71" s="1"/>
      <c r="J71" s="1"/>
      <c r="K71" s="1"/>
      <c r="L71" s="1"/>
      <c r="N71" s="5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2:25" ht="21.75" x14ac:dyDescent="0.6">
      <c r="B72" s="1"/>
      <c r="C72" s="6"/>
      <c r="D72" s="1"/>
      <c r="E72" s="55"/>
      <c r="F72" s="1"/>
      <c r="G72" s="1"/>
      <c r="H72" s="1"/>
      <c r="I72" s="1"/>
      <c r="J72" s="1"/>
      <c r="K72" s="1"/>
      <c r="L72" s="1"/>
      <c r="N72" s="5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2:25" ht="21.75" x14ac:dyDescent="0.6">
      <c r="B73" s="1"/>
      <c r="C73" s="6"/>
      <c r="D73" s="1"/>
      <c r="E73" s="55"/>
      <c r="F73" s="1"/>
      <c r="G73" s="1"/>
      <c r="H73" s="1"/>
      <c r="I73" s="1"/>
      <c r="J73" s="1"/>
      <c r="K73" s="1"/>
      <c r="L73" s="1"/>
      <c r="N73" s="5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ht="21.75" x14ac:dyDescent="0.6">
      <c r="B74" s="1"/>
      <c r="C74" s="6"/>
      <c r="D74" s="1"/>
      <c r="E74" s="55"/>
      <c r="F74" s="1"/>
      <c r="G74" s="1"/>
      <c r="H74" s="1"/>
      <c r="I74" s="1"/>
      <c r="J74" s="1"/>
      <c r="K74" s="1"/>
      <c r="L74" s="1"/>
      <c r="N74" s="5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ht="21.75" x14ac:dyDescent="0.6">
      <c r="B75" s="1"/>
      <c r="C75" s="6"/>
      <c r="D75" s="1"/>
      <c r="E75" s="55"/>
      <c r="F75" s="1"/>
      <c r="G75" s="1"/>
      <c r="H75" s="1"/>
      <c r="I75" s="1"/>
      <c r="J75" s="1"/>
      <c r="K75" s="1"/>
      <c r="L75" s="1"/>
      <c r="N75" s="5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ht="21.75" x14ac:dyDescent="0.6">
      <c r="B76" s="1"/>
      <c r="C76" s="6"/>
      <c r="D76" s="1"/>
      <c r="E76" s="55"/>
      <c r="F76" s="1"/>
      <c r="G76" s="1"/>
      <c r="H76" s="1"/>
      <c r="I76" s="1"/>
      <c r="J76" s="1"/>
      <c r="K76" s="1"/>
      <c r="L76" s="1"/>
      <c r="N76" s="5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ht="21.75" x14ac:dyDescent="0.6">
      <c r="B77" s="1"/>
      <c r="C77" s="6"/>
      <c r="D77" s="1"/>
      <c r="E77" s="55"/>
      <c r="F77" s="1"/>
      <c r="G77" s="1"/>
      <c r="H77" s="1"/>
      <c r="I77" s="1"/>
      <c r="J77" s="1"/>
      <c r="K77" s="1"/>
      <c r="L77" s="1"/>
      <c r="N77" s="5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ht="21.75" x14ac:dyDescent="0.6">
      <c r="B78" s="1"/>
      <c r="C78" s="6"/>
      <c r="D78" s="1"/>
      <c r="E78" s="55"/>
      <c r="F78" s="1"/>
      <c r="G78" s="1"/>
      <c r="H78" s="1"/>
      <c r="I78" s="1"/>
      <c r="J78" s="1"/>
      <c r="K78" s="1"/>
      <c r="L78" s="1"/>
      <c r="N78" s="5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ht="21.75" x14ac:dyDescent="0.6">
      <c r="B79" s="1"/>
      <c r="C79" s="6"/>
      <c r="D79" s="1"/>
      <c r="E79" s="55"/>
      <c r="F79" s="1"/>
      <c r="G79" s="1"/>
      <c r="H79" s="1"/>
      <c r="I79" s="1"/>
      <c r="J79" s="1"/>
      <c r="K79" s="1"/>
      <c r="L79" s="1"/>
      <c r="N79" s="5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ht="21.75" x14ac:dyDescent="0.6">
      <c r="B80" s="1"/>
      <c r="C80" s="6"/>
      <c r="D80" s="1"/>
      <c r="E80" s="55"/>
      <c r="F80" s="1"/>
      <c r="G80" s="1"/>
      <c r="H80" s="1"/>
      <c r="I80" s="1"/>
      <c r="J80" s="1"/>
      <c r="K80" s="1"/>
      <c r="L80" s="1"/>
      <c r="N80" s="5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ht="21.75" x14ac:dyDescent="0.6">
      <c r="B81" s="1"/>
      <c r="C81" s="6"/>
      <c r="D81" s="1"/>
      <c r="E81" s="55"/>
      <c r="F81" s="1"/>
      <c r="G81" s="1"/>
      <c r="H81" s="1"/>
      <c r="I81" s="1"/>
      <c r="J81" s="1"/>
      <c r="K81" s="1"/>
      <c r="L81" s="1"/>
      <c r="N81" s="5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ht="21.75" x14ac:dyDescent="0.6">
      <c r="B82" s="1"/>
      <c r="C82" s="6"/>
      <c r="D82" s="1"/>
      <c r="E82" s="55"/>
      <c r="F82" s="1"/>
      <c r="G82" s="1"/>
      <c r="H82" s="1"/>
      <c r="I82" s="1"/>
      <c r="J82" s="1"/>
      <c r="K82" s="1"/>
      <c r="L82" s="1"/>
      <c r="N82" s="5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ht="21.75" x14ac:dyDescent="0.6">
      <c r="B83" s="1"/>
      <c r="C83" s="6"/>
      <c r="D83" s="1"/>
      <c r="E83" s="55"/>
      <c r="F83" s="1"/>
      <c r="G83" s="1"/>
      <c r="H83" s="1"/>
      <c r="I83" s="1"/>
      <c r="J83" s="1"/>
      <c r="K83" s="1"/>
      <c r="L83" s="1"/>
      <c r="N83" s="5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ht="21.75" x14ac:dyDescent="0.6">
      <c r="B84" s="1"/>
      <c r="C84" s="6"/>
      <c r="D84" s="1"/>
      <c r="E84" s="55"/>
      <c r="F84" s="1"/>
      <c r="G84" s="1"/>
      <c r="H84" s="1"/>
      <c r="I84" s="1"/>
      <c r="J84" s="1"/>
      <c r="K84" s="1"/>
      <c r="L84" s="1"/>
      <c r="N84" s="5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ht="21.75" x14ac:dyDescent="0.6">
      <c r="B85" s="1"/>
      <c r="C85" s="6"/>
      <c r="D85" s="1"/>
      <c r="E85" s="55"/>
      <c r="F85" s="1"/>
      <c r="G85" s="1"/>
      <c r="H85" s="1"/>
      <c r="I85" s="1"/>
      <c r="J85" s="1"/>
      <c r="K85" s="1"/>
      <c r="L85" s="1"/>
      <c r="N85" s="5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ht="21.75" x14ac:dyDescent="0.6">
      <c r="B86" s="1"/>
      <c r="C86" s="6"/>
      <c r="D86" s="1"/>
      <c r="E86" s="55"/>
      <c r="F86" s="1"/>
      <c r="G86" s="1"/>
      <c r="H86" s="1"/>
      <c r="I86" s="1"/>
      <c r="J86" s="1"/>
      <c r="K86" s="1"/>
      <c r="L86" s="1"/>
      <c r="N86" s="5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ht="21.75" x14ac:dyDescent="0.6">
      <c r="B87" s="1"/>
      <c r="C87" s="6"/>
      <c r="D87" s="1"/>
      <c r="E87" s="55"/>
      <c r="F87" s="1"/>
      <c r="G87" s="1"/>
      <c r="H87" s="1"/>
      <c r="I87" s="1"/>
      <c r="J87" s="1"/>
      <c r="K87" s="1"/>
      <c r="L87" s="1"/>
      <c r="N87" s="5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ht="21.75" x14ac:dyDescent="0.6">
      <c r="B88" s="1"/>
      <c r="C88" s="6"/>
      <c r="D88" s="1"/>
      <c r="E88" s="55"/>
      <c r="F88" s="1"/>
      <c r="G88" s="1"/>
      <c r="H88" s="1"/>
      <c r="I88" s="1"/>
      <c r="J88" s="1"/>
      <c r="K88" s="1"/>
      <c r="L88" s="1"/>
      <c r="N88" s="5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ht="21.75" x14ac:dyDescent="0.6">
      <c r="B89" s="1"/>
      <c r="C89" s="6"/>
      <c r="D89" s="1"/>
      <c r="E89" s="55"/>
      <c r="F89" s="1"/>
      <c r="G89" s="1"/>
      <c r="H89" s="1"/>
      <c r="I89" s="1"/>
      <c r="J89" s="1"/>
      <c r="K89" s="1"/>
      <c r="L89" s="1"/>
      <c r="N89" s="5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ht="21.75" x14ac:dyDescent="0.6">
      <c r="B90" s="1"/>
      <c r="C90" s="6"/>
      <c r="D90" s="1"/>
      <c r="E90" s="55"/>
      <c r="F90" s="1"/>
      <c r="G90" s="1"/>
      <c r="H90" s="1"/>
      <c r="I90" s="1"/>
      <c r="J90" s="1"/>
      <c r="K90" s="1"/>
      <c r="L90" s="1"/>
      <c r="N90" s="5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ht="21.75" x14ac:dyDescent="0.6">
      <c r="B91" s="1"/>
      <c r="C91" s="6"/>
      <c r="D91" s="1"/>
      <c r="E91" s="55"/>
      <c r="F91" s="1"/>
      <c r="G91" s="1"/>
      <c r="H91" s="1"/>
      <c r="I91" s="1"/>
      <c r="J91" s="1"/>
      <c r="K91" s="1"/>
      <c r="L91" s="1"/>
      <c r="N91" s="5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ht="21.75" x14ac:dyDescent="0.6">
      <c r="B92" s="1"/>
      <c r="C92" s="6"/>
      <c r="D92" s="1"/>
      <c r="E92" s="55"/>
      <c r="F92" s="1"/>
      <c r="G92" s="1"/>
      <c r="H92" s="1"/>
      <c r="I92" s="1"/>
      <c r="J92" s="1"/>
      <c r="K92" s="1"/>
      <c r="L92" s="1"/>
      <c r="N92" s="5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ht="21.75" x14ac:dyDescent="0.6">
      <c r="B93" s="1"/>
      <c r="C93" s="6"/>
      <c r="D93" s="1"/>
      <c r="E93" s="55"/>
      <c r="F93" s="1"/>
      <c r="G93" s="1"/>
      <c r="H93" s="1"/>
      <c r="I93" s="1"/>
      <c r="J93" s="1"/>
      <c r="K93" s="1"/>
      <c r="L93" s="1"/>
      <c r="N93" s="5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ht="21.75" x14ac:dyDescent="0.6">
      <c r="B94" s="1"/>
      <c r="C94" s="6"/>
      <c r="D94" s="1"/>
      <c r="E94" s="55"/>
      <c r="F94" s="1"/>
      <c r="G94" s="1"/>
      <c r="H94" s="1"/>
      <c r="I94" s="1"/>
      <c r="J94" s="1"/>
      <c r="K94" s="1"/>
      <c r="L94" s="1"/>
      <c r="N94" s="5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25" ht="21.75" x14ac:dyDescent="0.6">
      <c r="B95" s="1"/>
      <c r="C95" s="6"/>
      <c r="D95" s="1"/>
      <c r="E95" s="55"/>
      <c r="F95" s="1"/>
      <c r="G95" s="1"/>
      <c r="H95" s="1"/>
      <c r="I95" s="1"/>
      <c r="J95" s="1"/>
      <c r="K95" s="1"/>
      <c r="L95" s="1"/>
      <c r="N95" s="5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25" ht="21.75" x14ac:dyDescent="0.6">
      <c r="B96" s="1"/>
      <c r="C96" s="6"/>
      <c r="D96" s="1"/>
      <c r="E96" s="55"/>
      <c r="F96" s="1"/>
      <c r="G96" s="1"/>
      <c r="H96" s="1"/>
      <c r="I96" s="1"/>
      <c r="J96" s="1"/>
      <c r="K96" s="1"/>
      <c r="L96" s="1"/>
      <c r="N96" s="5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ht="21.75" x14ac:dyDescent="0.6">
      <c r="B97" s="1"/>
      <c r="C97" s="6"/>
      <c r="D97" s="1"/>
      <c r="E97" s="55"/>
      <c r="F97" s="1"/>
      <c r="G97" s="1"/>
      <c r="H97" s="1"/>
      <c r="I97" s="1"/>
      <c r="J97" s="1"/>
      <c r="K97" s="1"/>
      <c r="L97" s="1"/>
      <c r="N97" s="5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ht="21.75" x14ac:dyDescent="0.6">
      <c r="B98" s="1"/>
      <c r="C98" s="6"/>
      <c r="D98" s="1"/>
      <c r="E98" s="55"/>
      <c r="F98" s="1"/>
      <c r="G98" s="1"/>
      <c r="H98" s="1"/>
      <c r="I98" s="1"/>
      <c r="J98" s="1"/>
      <c r="K98" s="1"/>
      <c r="L98" s="1"/>
      <c r="N98" s="5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ht="21.75" x14ac:dyDescent="0.6">
      <c r="B99" s="1"/>
      <c r="C99" s="6"/>
      <c r="D99" s="1"/>
      <c r="E99" s="55"/>
      <c r="F99" s="1"/>
      <c r="G99" s="1"/>
      <c r="H99" s="1"/>
      <c r="I99" s="1"/>
      <c r="J99" s="1"/>
      <c r="K99" s="1"/>
      <c r="L99" s="1"/>
      <c r="N99" s="5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ht="21.75" x14ac:dyDescent="0.6">
      <c r="B100" s="1"/>
      <c r="C100" s="6"/>
      <c r="D100" s="1"/>
      <c r="E100" s="55"/>
      <c r="F100" s="1"/>
      <c r="G100" s="1"/>
      <c r="H100" s="1"/>
      <c r="I100" s="1"/>
      <c r="J100" s="1"/>
      <c r="K100" s="1"/>
      <c r="L100" s="1"/>
      <c r="N100" s="5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2:25" ht="21.75" x14ac:dyDescent="0.6">
      <c r="B101" s="1"/>
      <c r="C101" s="6"/>
      <c r="D101" s="1"/>
      <c r="E101" s="55"/>
      <c r="F101" s="1"/>
      <c r="G101" s="1"/>
      <c r="H101" s="1"/>
      <c r="I101" s="1"/>
      <c r="J101" s="1"/>
      <c r="K101" s="1"/>
      <c r="L101" s="1"/>
      <c r="N101" s="5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2:25" ht="21.75" x14ac:dyDescent="0.6">
      <c r="B102" s="1"/>
      <c r="C102" s="6"/>
      <c r="D102" s="1"/>
      <c r="E102" s="55"/>
      <c r="F102" s="1"/>
      <c r="G102" s="1"/>
      <c r="H102" s="1"/>
      <c r="I102" s="1"/>
      <c r="J102" s="1"/>
      <c r="K102" s="1"/>
      <c r="L102" s="1"/>
      <c r="N102" s="5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2:25" ht="21.75" x14ac:dyDescent="0.6">
      <c r="B103" s="1"/>
      <c r="C103" s="6"/>
      <c r="D103" s="1"/>
      <c r="E103" s="55"/>
      <c r="F103" s="1"/>
      <c r="G103" s="1"/>
      <c r="H103" s="1"/>
      <c r="I103" s="1"/>
      <c r="J103" s="1"/>
      <c r="K103" s="1"/>
      <c r="L103" s="1"/>
      <c r="N103" s="5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2:25" ht="21.75" x14ac:dyDescent="0.6">
      <c r="B104" s="1"/>
      <c r="C104" s="6"/>
      <c r="D104" s="1"/>
      <c r="E104" s="55"/>
      <c r="F104" s="1"/>
      <c r="G104" s="1"/>
      <c r="H104" s="1"/>
      <c r="I104" s="1"/>
      <c r="J104" s="1"/>
      <c r="K104" s="1"/>
      <c r="L104" s="1"/>
      <c r="N104" s="5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2:25" ht="21.75" x14ac:dyDescent="0.6">
      <c r="B105" s="1"/>
      <c r="C105" s="6"/>
      <c r="D105" s="1"/>
      <c r="E105" s="55"/>
      <c r="F105" s="1"/>
      <c r="G105" s="1"/>
      <c r="H105" s="1"/>
      <c r="I105" s="1"/>
      <c r="J105" s="1"/>
      <c r="K105" s="1"/>
      <c r="L105" s="1"/>
      <c r="N105" s="5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2:25" ht="21.75" x14ac:dyDescent="0.6">
      <c r="B106" s="1"/>
      <c r="C106" s="6"/>
      <c r="D106" s="1"/>
      <c r="E106" s="55"/>
      <c r="F106" s="1"/>
      <c r="G106" s="1"/>
      <c r="H106" s="1"/>
      <c r="I106" s="1"/>
      <c r="J106" s="1"/>
      <c r="K106" s="1"/>
      <c r="L106" s="1"/>
      <c r="N106" s="5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2:25" ht="21.75" x14ac:dyDescent="0.6">
      <c r="B107" s="1"/>
      <c r="C107" s="6"/>
      <c r="D107" s="1"/>
      <c r="E107" s="55"/>
      <c r="F107" s="1"/>
      <c r="G107" s="1"/>
      <c r="H107" s="1"/>
      <c r="I107" s="1"/>
      <c r="J107" s="1"/>
      <c r="K107" s="1"/>
      <c r="L107" s="1"/>
      <c r="N107" s="5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2:25" ht="21.75" x14ac:dyDescent="0.6">
      <c r="B108" s="1"/>
      <c r="C108" s="6"/>
      <c r="D108" s="1"/>
      <c r="E108" s="55"/>
      <c r="F108" s="1"/>
      <c r="G108" s="1"/>
      <c r="H108" s="1"/>
      <c r="I108" s="1"/>
      <c r="J108" s="1"/>
      <c r="K108" s="1"/>
      <c r="L108" s="1"/>
      <c r="N108" s="5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2:25" ht="21.75" x14ac:dyDescent="0.6">
      <c r="B109" s="1"/>
      <c r="C109" s="6"/>
      <c r="D109" s="1"/>
      <c r="E109" s="55"/>
      <c r="F109" s="1"/>
      <c r="G109" s="1"/>
      <c r="H109" s="1"/>
      <c r="I109" s="1"/>
      <c r="J109" s="1"/>
      <c r="K109" s="1"/>
      <c r="L109" s="1"/>
      <c r="N109" s="5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2:25" ht="21.75" x14ac:dyDescent="0.6">
      <c r="B110" s="1"/>
      <c r="C110" s="6"/>
      <c r="D110" s="1"/>
      <c r="E110" s="55"/>
      <c r="F110" s="1"/>
      <c r="G110" s="1"/>
      <c r="H110" s="1"/>
      <c r="I110" s="1"/>
      <c r="J110" s="1"/>
      <c r="K110" s="1"/>
      <c r="L110" s="1"/>
      <c r="N110" s="5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2:25" ht="21.75" x14ac:dyDescent="0.6">
      <c r="B111" s="1"/>
      <c r="C111" s="6"/>
      <c r="D111" s="1"/>
      <c r="E111" s="55"/>
      <c r="F111" s="1"/>
      <c r="G111" s="1"/>
      <c r="H111" s="1"/>
      <c r="I111" s="1"/>
      <c r="J111" s="1"/>
      <c r="K111" s="1"/>
      <c r="L111" s="1"/>
      <c r="N111" s="5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ht="21.75" x14ac:dyDescent="0.6">
      <c r="B112" s="1"/>
      <c r="C112" s="6"/>
      <c r="D112" s="1"/>
      <c r="E112" s="55"/>
      <c r="F112" s="1"/>
      <c r="G112" s="1"/>
      <c r="H112" s="1"/>
      <c r="I112" s="1"/>
      <c r="J112" s="1"/>
      <c r="K112" s="1"/>
      <c r="L112" s="1"/>
      <c r="N112" s="5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ht="21.75" x14ac:dyDescent="0.6">
      <c r="B113" s="1"/>
      <c r="C113" s="6"/>
      <c r="D113" s="1"/>
      <c r="E113" s="55"/>
      <c r="F113" s="1"/>
      <c r="G113" s="1"/>
      <c r="H113" s="1"/>
      <c r="I113" s="1"/>
      <c r="J113" s="1"/>
      <c r="K113" s="1"/>
      <c r="L113" s="1"/>
      <c r="N113" s="5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ht="21.75" x14ac:dyDescent="0.6">
      <c r="B114" s="1"/>
      <c r="C114" s="6"/>
      <c r="D114" s="1"/>
      <c r="E114" s="55"/>
      <c r="F114" s="1"/>
      <c r="G114" s="1"/>
      <c r="H114" s="1"/>
      <c r="I114" s="1"/>
      <c r="J114" s="1"/>
      <c r="K114" s="1"/>
      <c r="L114" s="1"/>
      <c r="N114" s="5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ht="21.75" x14ac:dyDescent="0.6">
      <c r="B115" s="1"/>
      <c r="C115" s="6"/>
      <c r="D115" s="1"/>
      <c r="E115" s="55"/>
      <c r="F115" s="1"/>
      <c r="G115" s="1"/>
      <c r="H115" s="1"/>
      <c r="I115" s="1"/>
      <c r="J115" s="1"/>
      <c r="K115" s="1"/>
      <c r="L115" s="1"/>
      <c r="N115" s="5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ht="21.75" x14ac:dyDescent="0.6">
      <c r="B116" s="1"/>
      <c r="C116" s="6"/>
      <c r="D116" s="1"/>
      <c r="E116" s="55"/>
      <c r="F116" s="1"/>
      <c r="G116" s="1"/>
      <c r="H116" s="1"/>
      <c r="I116" s="1"/>
      <c r="J116" s="1"/>
      <c r="K116" s="1"/>
      <c r="L116" s="1"/>
      <c r="N116" s="5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ht="21.75" x14ac:dyDescent="0.6">
      <c r="B117" s="1"/>
      <c r="C117" s="6"/>
      <c r="D117" s="1"/>
      <c r="E117" s="55"/>
      <c r="F117" s="1"/>
      <c r="G117" s="1"/>
      <c r="H117" s="1"/>
      <c r="I117" s="1"/>
      <c r="J117" s="1"/>
      <c r="K117" s="1"/>
      <c r="L117" s="1"/>
      <c r="N117" s="5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ht="21.75" x14ac:dyDescent="0.6">
      <c r="B118" s="1"/>
      <c r="C118" s="6"/>
      <c r="D118" s="1"/>
      <c r="E118" s="55"/>
      <c r="F118" s="1"/>
      <c r="G118" s="1"/>
      <c r="H118" s="1"/>
      <c r="I118" s="1"/>
      <c r="J118" s="1"/>
      <c r="K118" s="1"/>
      <c r="L118" s="1"/>
      <c r="N118" s="5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2:25" ht="21.75" x14ac:dyDescent="0.6">
      <c r="B119" s="1"/>
      <c r="C119" s="6"/>
      <c r="D119" s="1"/>
      <c r="E119" s="55"/>
      <c r="F119" s="1"/>
      <c r="G119" s="1"/>
      <c r="H119" s="1"/>
      <c r="I119" s="1"/>
      <c r="J119" s="1"/>
      <c r="K119" s="1"/>
      <c r="L119" s="1"/>
      <c r="N119" s="5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2:25" ht="21.75" x14ac:dyDescent="0.6">
      <c r="B120" s="1"/>
      <c r="C120" s="6"/>
      <c r="D120" s="1"/>
      <c r="E120" s="55"/>
      <c r="F120" s="1"/>
      <c r="G120" s="1"/>
      <c r="H120" s="1"/>
      <c r="I120" s="1"/>
      <c r="J120" s="1"/>
      <c r="K120" s="1"/>
      <c r="L120" s="1"/>
      <c r="N120" s="5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2:25" ht="21.75" x14ac:dyDescent="0.6">
      <c r="B121" s="1"/>
      <c r="C121" s="6"/>
      <c r="D121" s="1"/>
      <c r="E121" s="55"/>
      <c r="F121" s="1"/>
      <c r="G121" s="1"/>
      <c r="H121" s="1"/>
      <c r="I121" s="1"/>
      <c r="J121" s="1"/>
      <c r="K121" s="1"/>
      <c r="L121" s="1"/>
      <c r="N121" s="5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2:25" ht="21.75" x14ac:dyDescent="0.6">
      <c r="B122" s="1"/>
      <c r="C122" s="6"/>
      <c r="D122" s="1"/>
      <c r="E122" s="55"/>
      <c r="F122" s="1"/>
      <c r="G122" s="1"/>
      <c r="H122" s="1"/>
      <c r="I122" s="1"/>
      <c r="J122" s="1"/>
      <c r="K122" s="1"/>
      <c r="L122" s="1"/>
      <c r="N122" s="5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2:25" ht="21.75" x14ac:dyDescent="0.6">
      <c r="B123" s="1"/>
      <c r="C123" s="6"/>
      <c r="D123" s="1"/>
      <c r="E123" s="55"/>
      <c r="F123" s="1"/>
      <c r="G123" s="1"/>
      <c r="H123" s="1"/>
      <c r="I123" s="1"/>
      <c r="J123" s="1"/>
      <c r="K123" s="1"/>
      <c r="L123" s="1"/>
      <c r="N123" s="5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2:25" ht="21.75" x14ac:dyDescent="0.6">
      <c r="B124" s="1"/>
      <c r="C124" s="6"/>
      <c r="D124" s="1"/>
      <c r="E124" s="55"/>
      <c r="F124" s="1"/>
      <c r="G124" s="1"/>
      <c r="H124" s="1"/>
      <c r="I124" s="1"/>
      <c r="J124" s="1"/>
      <c r="K124" s="1"/>
      <c r="L124" s="1"/>
      <c r="N124" s="5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2:25" ht="21.75" x14ac:dyDescent="0.6">
      <c r="B125" s="1"/>
      <c r="C125" s="6"/>
      <c r="D125" s="1"/>
      <c r="E125" s="55"/>
      <c r="F125" s="1"/>
      <c r="G125" s="1"/>
      <c r="H125" s="1"/>
      <c r="I125" s="1"/>
      <c r="J125" s="1"/>
      <c r="K125" s="1"/>
      <c r="L125" s="1"/>
      <c r="N125" s="5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2:25" ht="21.75" x14ac:dyDescent="0.6">
      <c r="B126" s="1"/>
      <c r="C126" s="6"/>
      <c r="D126" s="1"/>
      <c r="E126" s="55"/>
      <c r="F126" s="1"/>
      <c r="G126" s="1"/>
      <c r="H126" s="1"/>
      <c r="I126" s="1"/>
      <c r="J126" s="1"/>
      <c r="K126" s="1"/>
      <c r="L126" s="1"/>
      <c r="N126" s="5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2:25" ht="21.75" x14ac:dyDescent="0.6">
      <c r="B127" s="1"/>
      <c r="C127" s="6"/>
      <c r="D127" s="1"/>
      <c r="E127" s="55"/>
      <c r="F127" s="1"/>
      <c r="G127" s="1"/>
      <c r="H127" s="1"/>
      <c r="I127" s="1"/>
      <c r="J127" s="1"/>
      <c r="K127" s="1"/>
      <c r="L127" s="1"/>
      <c r="N127" s="5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2:25" ht="21.75" x14ac:dyDescent="0.6">
      <c r="B128" s="1"/>
      <c r="C128" s="6"/>
      <c r="D128" s="1"/>
      <c r="E128" s="55"/>
      <c r="F128" s="1"/>
      <c r="G128" s="1"/>
      <c r="H128" s="1"/>
      <c r="I128" s="1"/>
      <c r="J128" s="1"/>
      <c r="K128" s="1"/>
      <c r="L128" s="1"/>
      <c r="N128" s="5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ht="21.75" x14ac:dyDescent="0.6">
      <c r="B129" s="1"/>
      <c r="C129" s="6"/>
      <c r="D129" s="1"/>
      <c r="E129" s="55"/>
      <c r="F129" s="1"/>
      <c r="G129" s="1"/>
      <c r="H129" s="1"/>
      <c r="I129" s="1"/>
      <c r="J129" s="1"/>
      <c r="K129" s="1"/>
      <c r="L129" s="1"/>
      <c r="N129" s="5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ht="21.75" x14ac:dyDescent="0.6">
      <c r="B130" s="1"/>
      <c r="C130" s="6"/>
      <c r="D130" s="1"/>
      <c r="E130" s="55"/>
      <c r="F130" s="1"/>
      <c r="G130" s="1"/>
      <c r="H130" s="1"/>
      <c r="I130" s="1"/>
      <c r="J130" s="1"/>
      <c r="K130" s="1"/>
      <c r="L130" s="1"/>
      <c r="N130" s="5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ht="21.75" x14ac:dyDescent="0.6">
      <c r="B131" s="1"/>
      <c r="C131" s="6"/>
      <c r="D131" s="1"/>
      <c r="E131" s="55"/>
      <c r="F131" s="1"/>
      <c r="G131" s="1"/>
      <c r="H131" s="1"/>
      <c r="I131" s="1"/>
      <c r="J131" s="1"/>
      <c r="K131" s="1"/>
      <c r="L131" s="1"/>
      <c r="N131" s="5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ht="21.75" x14ac:dyDescent="0.6">
      <c r="B132" s="1"/>
      <c r="C132" s="6"/>
      <c r="D132" s="1"/>
      <c r="E132" s="55"/>
      <c r="F132" s="1"/>
      <c r="G132" s="1"/>
      <c r="H132" s="1"/>
      <c r="I132" s="1"/>
      <c r="J132" s="1"/>
      <c r="K132" s="1"/>
      <c r="L132" s="1"/>
      <c r="N132" s="5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ht="21.75" x14ac:dyDescent="0.6">
      <c r="B133" s="1"/>
      <c r="C133" s="6"/>
      <c r="D133" s="1"/>
      <c r="E133" s="55"/>
      <c r="F133" s="1"/>
      <c r="G133" s="1"/>
      <c r="H133" s="1"/>
      <c r="I133" s="1"/>
      <c r="J133" s="1"/>
      <c r="K133" s="1"/>
      <c r="L133" s="1"/>
      <c r="N133" s="5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ht="21.75" x14ac:dyDescent="0.6">
      <c r="B134" s="1"/>
      <c r="C134" s="6"/>
      <c r="D134" s="1"/>
      <c r="E134" s="55"/>
      <c r="F134" s="1"/>
      <c r="G134" s="1"/>
      <c r="H134" s="1"/>
      <c r="I134" s="1"/>
      <c r="J134" s="1"/>
      <c r="K134" s="1"/>
      <c r="L134" s="1"/>
      <c r="N134" s="5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21.75" x14ac:dyDescent="0.6">
      <c r="B135" s="1"/>
      <c r="C135" s="6"/>
      <c r="D135" s="1"/>
      <c r="E135" s="55"/>
      <c r="F135" s="1"/>
      <c r="G135" s="1"/>
      <c r="H135" s="1"/>
      <c r="I135" s="1"/>
      <c r="J135" s="1"/>
      <c r="K135" s="1"/>
      <c r="L135" s="1"/>
      <c r="N135" s="5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ht="21.75" x14ac:dyDescent="0.6">
      <c r="B136" s="1"/>
      <c r="C136" s="6"/>
      <c r="D136" s="1"/>
      <c r="E136" s="55"/>
      <c r="F136" s="1"/>
      <c r="G136" s="1"/>
      <c r="H136" s="1"/>
      <c r="I136" s="1"/>
      <c r="J136" s="1"/>
      <c r="K136" s="1"/>
      <c r="L136" s="1"/>
      <c r="N136" s="5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2:25" ht="21.75" x14ac:dyDescent="0.6">
      <c r="B137" s="1"/>
      <c r="C137" s="6"/>
      <c r="D137" s="1"/>
      <c r="E137" s="55"/>
      <c r="F137" s="1"/>
      <c r="G137" s="1"/>
      <c r="H137" s="1"/>
      <c r="I137" s="1"/>
      <c r="J137" s="1"/>
      <c r="K137" s="1"/>
      <c r="L137" s="1"/>
      <c r="N137" s="5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2:25" ht="21.75" x14ac:dyDescent="0.6">
      <c r="B138" s="1"/>
      <c r="C138" s="6"/>
      <c r="D138" s="1"/>
      <c r="E138" s="55"/>
      <c r="F138" s="1"/>
      <c r="G138" s="1"/>
      <c r="H138" s="1"/>
      <c r="I138" s="1"/>
      <c r="J138" s="1"/>
      <c r="K138" s="1"/>
      <c r="L138" s="1"/>
      <c r="N138" s="5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ht="21.75" x14ac:dyDescent="0.6">
      <c r="B139" s="1"/>
      <c r="C139" s="6"/>
      <c r="D139" s="1"/>
      <c r="E139" s="55"/>
      <c r="F139" s="1"/>
      <c r="G139" s="1"/>
      <c r="H139" s="1"/>
      <c r="I139" s="1"/>
      <c r="J139" s="1"/>
      <c r="K139" s="1"/>
      <c r="L139" s="1"/>
      <c r="N139" s="5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ht="21.75" x14ac:dyDescent="0.6">
      <c r="B140" s="1"/>
      <c r="C140" s="6"/>
      <c r="D140" s="1"/>
      <c r="E140" s="55"/>
      <c r="F140" s="1"/>
      <c r="G140" s="1"/>
      <c r="H140" s="1"/>
      <c r="I140" s="1"/>
      <c r="J140" s="1"/>
      <c r="K140" s="1"/>
      <c r="L140" s="1"/>
      <c r="N140" s="5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ht="21.75" x14ac:dyDescent="0.6">
      <c r="B141" s="1"/>
      <c r="C141" s="6"/>
      <c r="D141" s="1"/>
      <c r="E141" s="55"/>
      <c r="F141" s="1"/>
      <c r="G141" s="1"/>
      <c r="H141" s="1"/>
      <c r="I141" s="1"/>
      <c r="J141" s="1"/>
      <c r="K141" s="1"/>
      <c r="L141" s="1"/>
      <c r="N141" s="5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ht="21.75" x14ac:dyDescent="0.6">
      <c r="B142" s="1"/>
      <c r="C142" s="6"/>
      <c r="D142" s="1"/>
      <c r="E142" s="55"/>
      <c r="F142" s="1"/>
      <c r="G142" s="1"/>
      <c r="H142" s="1"/>
      <c r="I142" s="1"/>
      <c r="J142" s="1"/>
      <c r="K142" s="1"/>
      <c r="L142" s="1"/>
      <c r="N142" s="5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ht="21.75" x14ac:dyDescent="0.6">
      <c r="B143" s="1"/>
      <c r="C143" s="6"/>
      <c r="D143" s="1"/>
      <c r="E143" s="55"/>
      <c r="F143" s="1"/>
      <c r="G143" s="1"/>
      <c r="H143" s="1"/>
      <c r="I143" s="1"/>
      <c r="J143" s="1"/>
      <c r="K143" s="1"/>
      <c r="L143" s="1"/>
      <c r="N143" s="5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ht="21.75" x14ac:dyDescent="0.6">
      <c r="B144" s="1"/>
      <c r="C144" s="6"/>
      <c r="D144" s="1"/>
      <c r="E144" s="55"/>
      <c r="F144" s="1"/>
      <c r="G144" s="1"/>
      <c r="H144" s="1"/>
      <c r="I144" s="1"/>
      <c r="J144" s="1"/>
      <c r="K144" s="1"/>
      <c r="L144" s="1"/>
      <c r="N144" s="5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ht="21.75" x14ac:dyDescent="0.6">
      <c r="B145" s="1"/>
      <c r="C145" s="6"/>
      <c r="D145" s="1"/>
      <c r="E145" s="55"/>
      <c r="F145" s="1"/>
      <c r="G145" s="1"/>
      <c r="H145" s="1"/>
      <c r="I145" s="1"/>
      <c r="J145" s="1"/>
      <c r="K145" s="1"/>
      <c r="L145" s="1"/>
      <c r="N145" s="5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2:25" ht="21.75" x14ac:dyDescent="0.6">
      <c r="B146" s="1"/>
      <c r="C146" s="6"/>
      <c r="D146" s="1"/>
      <c r="E146" s="55"/>
      <c r="F146" s="1"/>
      <c r="G146" s="1"/>
      <c r="H146" s="1"/>
      <c r="I146" s="1"/>
      <c r="J146" s="1"/>
      <c r="K146" s="1"/>
      <c r="L146" s="1"/>
      <c r="N146" s="5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2:25" ht="21.75" x14ac:dyDescent="0.6">
      <c r="B147" s="1"/>
      <c r="C147" s="6"/>
      <c r="D147" s="1"/>
      <c r="E147" s="55"/>
      <c r="F147" s="1"/>
      <c r="G147" s="1"/>
      <c r="H147" s="1"/>
      <c r="I147" s="1"/>
      <c r="J147" s="1"/>
      <c r="K147" s="1"/>
      <c r="L147" s="1"/>
      <c r="N147" s="5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2:25" ht="21.75" x14ac:dyDescent="0.6">
      <c r="B148" s="1"/>
      <c r="C148" s="6"/>
      <c r="D148" s="1"/>
      <c r="E148" s="55"/>
      <c r="F148" s="1"/>
      <c r="G148" s="1"/>
      <c r="H148" s="1"/>
      <c r="I148" s="1"/>
      <c r="J148" s="1"/>
      <c r="K148" s="1"/>
      <c r="L148" s="1"/>
      <c r="N148" s="5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2:25" ht="21.75" x14ac:dyDescent="0.6">
      <c r="B149" s="1"/>
      <c r="C149" s="6"/>
      <c r="D149" s="1"/>
      <c r="E149" s="55"/>
      <c r="F149" s="1"/>
      <c r="G149" s="1"/>
      <c r="H149" s="1"/>
      <c r="I149" s="1"/>
      <c r="J149" s="1"/>
      <c r="K149" s="1"/>
      <c r="L149" s="1"/>
      <c r="N149" s="5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2:25" ht="21.75" x14ac:dyDescent="0.6">
      <c r="B150" s="1"/>
      <c r="C150" s="6"/>
      <c r="D150" s="1"/>
      <c r="E150" s="55"/>
      <c r="F150" s="1"/>
      <c r="G150" s="1"/>
      <c r="H150" s="1"/>
      <c r="I150" s="1"/>
      <c r="J150" s="1"/>
      <c r="K150" s="1"/>
      <c r="L150" s="1"/>
      <c r="N150" s="5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2:25" ht="21.75" x14ac:dyDescent="0.6">
      <c r="B151" s="1"/>
      <c r="C151" s="6"/>
      <c r="D151" s="1"/>
      <c r="E151" s="55"/>
      <c r="F151" s="1"/>
      <c r="G151" s="1"/>
      <c r="H151" s="1"/>
      <c r="I151" s="1"/>
      <c r="J151" s="1"/>
      <c r="K151" s="1"/>
      <c r="L151" s="1"/>
      <c r="N151" s="5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2:25" ht="21.75" x14ac:dyDescent="0.6">
      <c r="B152" s="1"/>
      <c r="C152" s="6"/>
      <c r="D152" s="1"/>
      <c r="E152" s="55"/>
      <c r="F152" s="1"/>
      <c r="G152" s="1"/>
      <c r="H152" s="1"/>
      <c r="I152" s="1"/>
      <c r="J152" s="1"/>
      <c r="K152" s="1"/>
      <c r="L152" s="1"/>
      <c r="N152" s="5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2:25" ht="21.75" x14ac:dyDescent="0.6">
      <c r="B153" s="1"/>
      <c r="C153" s="6"/>
      <c r="D153" s="1"/>
      <c r="E153" s="55"/>
      <c r="F153" s="1"/>
      <c r="G153" s="1"/>
      <c r="H153" s="1"/>
      <c r="I153" s="1"/>
      <c r="J153" s="1"/>
      <c r="K153" s="1"/>
      <c r="L153" s="1"/>
      <c r="N153" s="5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2:25" ht="21.75" x14ac:dyDescent="0.6">
      <c r="B154" s="1"/>
      <c r="C154" s="6"/>
      <c r="D154" s="1"/>
      <c r="E154" s="55"/>
      <c r="F154" s="1"/>
      <c r="G154" s="1"/>
      <c r="H154" s="1"/>
      <c r="I154" s="1"/>
      <c r="J154" s="1"/>
      <c r="K154" s="1"/>
      <c r="L154" s="1"/>
      <c r="N154" s="5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2:25" ht="21.75" x14ac:dyDescent="0.6">
      <c r="B155" s="1"/>
      <c r="C155" s="6"/>
      <c r="D155" s="1"/>
      <c r="E155" s="55"/>
      <c r="F155" s="1"/>
      <c r="G155" s="1"/>
      <c r="H155" s="1"/>
      <c r="I155" s="1"/>
      <c r="J155" s="1"/>
      <c r="K155" s="1"/>
      <c r="L155" s="1"/>
      <c r="N155" s="5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2:25" ht="21.75" x14ac:dyDescent="0.6">
      <c r="B156" s="1"/>
      <c r="C156" s="6"/>
      <c r="D156" s="1"/>
      <c r="E156" s="55"/>
      <c r="F156" s="1"/>
      <c r="G156" s="1"/>
      <c r="H156" s="1"/>
      <c r="I156" s="1"/>
      <c r="J156" s="1"/>
      <c r="K156" s="1"/>
      <c r="L156" s="1"/>
      <c r="N156" s="5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2:25" ht="21.75" x14ac:dyDescent="0.6">
      <c r="B157" s="1"/>
      <c r="C157" s="6"/>
      <c r="D157" s="1"/>
      <c r="E157" s="55"/>
      <c r="F157" s="1"/>
      <c r="G157" s="1"/>
      <c r="H157" s="1"/>
      <c r="I157" s="1"/>
      <c r="J157" s="1"/>
      <c r="K157" s="1"/>
      <c r="L157" s="1"/>
      <c r="N157" s="5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2:25" ht="21.75" x14ac:dyDescent="0.6">
      <c r="B158" s="1"/>
      <c r="C158" s="6"/>
      <c r="D158" s="1"/>
      <c r="E158" s="55"/>
      <c r="F158" s="1"/>
      <c r="G158" s="1"/>
      <c r="H158" s="1"/>
      <c r="I158" s="1"/>
      <c r="J158" s="1"/>
      <c r="K158" s="1"/>
      <c r="L158" s="1"/>
      <c r="N158" s="5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2:25" ht="21.75" x14ac:dyDescent="0.6">
      <c r="B159" s="1"/>
      <c r="C159" s="6"/>
      <c r="D159" s="1"/>
      <c r="E159" s="55"/>
      <c r="F159" s="1"/>
      <c r="G159" s="1"/>
      <c r="H159" s="1"/>
      <c r="I159" s="1"/>
      <c r="J159" s="1"/>
      <c r="K159" s="1"/>
      <c r="L159" s="1"/>
      <c r="N159" s="5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2:25" ht="21.75" x14ac:dyDescent="0.6">
      <c r="B160" s="1"/>
      <c r="C160" s="6"/>
      <c r="D160" s="1"/>
      <c r="E160" s="55"/>
      <c r="F160" s="1"/>
      <c r="G160" s="1"/>
      <c r="H160" s="1"/>
      <c r="I160" s="1"/>
      <c r="J160" s="1"/>
      <c r="K160" s="1"/>
      <c r="L160" s="1"/>
      <c r="N160" s="5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2:25" ht="21.75" x14ac:dyDescent="0.6">
      <c r="B161" s="1"/>
      <c r="C161" s="6"/>
      <c r="D161" s="1"/>
      <c r="E161" s="55"/>
      <c r="F161" s="1"/>
      <c r="G161" s="1"/>
      <c r="H161" s="1"/>
      <c r="I161" s="1"/>
      <c r="J161" s="1"/>
      <c r="K161" s="1"/>
      <c r="L161" s="1"/>
      <c r="N161" s="5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2:25" ht="21.75" x14ac:dyDescent="0.6">
      <c r="B162" s="1"/>
      <c r="C162" s="6"/>
      <c r="D162" s="1"/>
      <c r="E162" s="55"/>
      <c r="F162" s="1"/>
      <c r="G162" s="1"/>
      <c r="H162" s="1"/>
      <c r="I162" s="1"/>
      <c r="J162" s="1"/>
      <c r="K162" s="1"/>
      <c r="L162" s="1"/>
      <c r="N162" s="5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2:25" ht="21.75" x14ac:dyDescent="0.6">
      <c r="B163" s="1"/>
      <c r="C163" s="6"/>
      <c r="D163" s="1"/>
      <c r="E163" s="55"/>
      <c r="F163" s="1"/>
      <c r="G163" s="1"/>
      <c r="H163" s="1"/>
      <c r="I163" s="1"/>
      <c r="J163" s="1"/>
      <c r="K163" s="1"/>
      <c r="L163" s="1"/>
      <c r="N163" s="5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2:25" ht="21.75" x14ac:dyDescent="0.6">
      <c r="B164" s="1"/>
      <c r="C164" s="6"/>
      <c r="D164" s="1"/>
      <c r="E164" s="55"/>
      <c r="F164" s="1"/>
      <c r="G164" s="1"/>
      <c r="H164" s="1"/>
      <c r="I164" s="1"/>
      <c r="J164" s="1"/>
      <c r="K164" s="1"/>
      <c r="L164" s="1"/>
      <c r="N164" s="5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2:25" ht="21.75" x14ac:dyDescent="0.6">
      <c r="B165" s="1"/>
      <c r="C165" s="6"/>
      <c r="D165" s="1"/>
      <c r="E165" s="55"/>
      <c r="F165" s="1"/>
      <c r="G165" s="1"/>
      <c r="H165" s="1"/>
      <c r="I165" s="1"/>
      <c r="J165" s="1"/>
      <c r="K165" s="1"/>
      <c r="L165" s="1"/>
      <c r="N165" s="5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2:25" ht="21.75" x14ac:dyDescent="0.6">
      <c r="B166" s="1"/>
      <c r="C166" s="6"/>
      <c r="D166" s="1"/>
      <c r="E166" s="55"/>
      <c r="F166" s="1"/>
      <c r="G166" s="1"/>
      <c r="H166" s="1"/>
      <c r="I166" s="1"/>
      <c r="J166" s="1"/>
      <c r="K166" s="1"/>
      <c r="L166" s="1"/>
      <c r="N166" s="5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2:25" ht="21.75" x14ac:dyDescent="0.6">
      <c r="B167" s="1"/>
      <c r="C167" s="6"/>
      <c r="D167" s="1"/>
      <c r="E167" s="55"/>
      <c r="F167" s="1"/>
      <c r="G167" s="1"/>
      <c r="H167" s="1"/>
      <c r="I167" s="1"/>
      <c r="J167" s="1"/>
      <c r="K167" s="1"/>
      <c r="L167" s="1"/>
      <c r="N167" s="5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2:25" ht="21.75" x14ac:dyDescent="0.6">
      <c r="B168" s="1"/>
      <c r="C168" s="6"/>
      <c r="D168" s="1"/>
      <c r="E168" s="55"/>
      <c r="F168" s="1"/>
      <c r="G168" s="1"/>
      <c r="H168" s="1"/>
      <c r="I168" s="1"/>
      <c r="J168" s="1"/>
      <c r="K168" s="1"/>
      <c r="L168" s="1"/>
      <c r="N168" s="5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2:25" ht="21.75" x14ac:dyDescent="0.6">
      <c r="B169" s="1"/>
      <c r="C169" s="6"/>
      <c r="D169" s="1"/>
      <c r="E169" s="55"/>
      <c r="F169" s="1"/>
      <c r="G169" s="1"/>
      <c r="H169" s="1"/>
      <c r="I169" s="1"/>
      <c r="J169" s="1"/>
      <c r="K169" s="1"/>
      <c r="L169" s="1"/>
      <c r="N169" s="5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2:25" ht="21.75" x14ac:dyDescent="0.6">
      <c r="B170" s="1"/>
      <c r="C170" s="6"/>
      <c r="D170" s="1"/>
      <c r="E170" s="55"/>
      <c r="F170" s="1"/>
      <c r="G170" s="1"/>
      <c r="H170" s="1"/>
      <c r="I170" s="1"/>
      <c r="J170" s="1"/>
      <c r="K170" s="1"/>
      <c r="L170" s="1"/>
      <c r="N170" s="5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2:25" ht="21.75" x14ac:dyDescent="0.6">
      <c r="B171" s="1"/>
      <c r="C171" s="6"/>
      <c r="D171" s="1"/>
      <c r="E171" s="55"/>
      <c r="F171" s="1"/>
      <c r="G171" s="1"/>
      <c r="H171" s="1"/>
      <c r="I171" s="1"/>
      <c r="J171" s="1"/>
      <c r="K171" s="1"/>
      <c r="L171" s="1"/>
      <c r="N171" s="5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2:25" ht="21.75" x14ac:dyDescent="0.6">
      <c r="B172" s="1"/>
      <c r="C172" s="6"/>
      <c r="D172" s="1"/>
      <c r="E172" s="55"/>
      <c r="F172" s="1"/>
      <c r="G172" s="1"/>
      <c r="H172" s="1"/>
      <c r="I172" s="1"/>
      <c r="J172" s="1"/>
      <c r="K172" s="1"/>
      <c r="L172" s="1"/>
      <c r="N172" s="5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2:25" ht="21.75" x14ac:dyDescent="0.6">
      <c r="B173" s="1"/>
      <c r="C173" s="6"/>
      <c r="D173" s="1"/>
      <c r="E173" s="55"/>
      <c r="F173" s="1"/>
      <c r="G173" s="1"/>
      <c r="H173" s="1"/>
      <c r="I173" s="1"/>
      <c r="J173" s="1"/>
      <c r="K173" s="1"/>
      <c r="L173" s="1"/>
      <c r="N173" s="5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2:25" ht="21.75" x14ac:dyDescent="0.6">
      <c r="B174" s="1"/>
      <c r="C174" s="6"/>
      <c r="D174" s="1"/>
      <c r="E174" s="55"/>
      <c r="F174" s="1"/>
      <c r="G174" s="1"/>
      <c r="H174" s="1"/>
      <c r="I174" s="1"/>
      <c r="J174" s="1"/>
      <c r="K174" s="1"/>
      <c r="L174" s="1"/>
      <c r="N174" s="5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2:25" ht="21.75" x14ac:dyDescent="0.6">
      <c r="B175" s="1"/>
      <c r="C175" s="6"/>
      <c r="D175" s="1"/>
      <c r="E175" s="55"/>
      <c r="F175" s="1"/>
      <c r="G175" s="1"/>
      <c r="H175" s="1"/>
      <c r="I175" s="1"/>
      <c r="J175" s="1"/>
      <c r="K175" s="1"/>
      <c r="L175" s="1"/>
      <c r="N175" s="5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2:25" ht="21.75" x14ac:dyDescent="0.6">
      <c r="B176" s="1"/>
      <c r="C176" s="6"/>
      <c r="D176" s="1"/>
      <c r="E176" s="55"/>
      <c r="F176" s="1"/>
      <c r="G176" s="1"/>
      <c r="H176" s="1"/>
      <c r="I176" s="1"/>
      <c r="J176" s="1"/>
      <c r="K176" s="1"/>
      <c r="L176" s="1"/>
      <c r="N176" s="5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2:25" ht="21.75" x14ac:dyDescent="0.6">
      <c r="B177" s="1"/>
      <c r="C177" s="6"/>
      <c r="D177" s="1"/>
      <c r="E177" s="55"/>
      <c r="F177" s="1"/>
      <c r="G177" s="1"/>
      <c r="H177" s="1"/>
      <c r="I177" s="1"/>
      <c r="J177" s="1"/>
      <c r="K177" s="1"/>
      <c r="L177" s="1"/>
      <c r="N177" s="5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2:25" ht="21.75" x14ac:dyDescent="0.6">
      <c r="B178" s="1"/>
      <c r="C178" s="6"/>
      <c r="D178" s="1"/>
      <c r="E178" s="55"/>
      <c r="F178" s="1"/>
      <c r="G178" s="1"/>
      <c r="H178" s="1"/>
      <c r="I178" s="1"/>
      <c r="J178" s="1"/>
      <c r="K178" s="1"/>
      <c r="L178" s="1"/>
      <c r="N178" s="5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2:25" ht="21.75" x14ac:dyDescent="0.6">
      <c r="B179" s="1"/>
      <c r="C179" s="6"/>
      <c r="D179" s="1"/>
      <c r="E179" s="55"/>
      <c r="F179" s="1"/>
      <c r="G179" s="1"/>
      <c r="H179" s="1"/>
      <c r="I179" s="1"/>
      <c r="J179" s="1"/>
      <c r="K179" s="1"/>
      <c r="L179" s="1"/>
      <c r="N179" s="5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2:25" ht="21.75" x14ac:dyDescent="0.6">
      <c r="B180" s="1"/>
      <c r="C180" s="6"/>
      <c r="D180" s="1"/>
      <c r="E180" s="55"/>
      <c r="F180" s="1"/>
      <c r="G180" s="1"/>
      <c r="H180" s="1"/>
      <c r="I180" s="1"/>
      <c r="J180" s="1"/>
      <c r="K180" s="1"/>
      <c r="L180" s="1"/>
      <c r="N180" s="5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2:25" ht="21.75" x14ac:dyDescent="0.6">
      <c r="B181" s="1"/>
      <c r="C181" s="6"/>
      <c r="D181" s="1"/>
      <c r="E181" s="55"/>
      <c r="F181" s="1"/>
      <c r="G181" s="1"/>
      <c r="H181" s="1"/>
      <c r="I181" s="1"/>
      <c r="J181" s="1"/>
      <c r="K181" s="1"/>
      <c r="L181" s="1"/>
      <c r="N181" s="5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2:25" ht="21.75" x14ac:dyDescent="0.6">
      <c r="B182" s="1"/>
      <c r="C182" s="6"/>
      <c r="D182" s="1"/>
      <c r="E182" s="55"/>
      <c r="F182" s="1"/>
      <c r="G182" s="1"/>
      <c r="H182" s="1"/>
      <c r="I182" s="1"/>
      <c r="J182" s="1"/>
      <c r="K182" s="1"/>
      <c r="L182" s="1"/>
      <c r="N182" s="5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2:25" ht="21.75" x14ac:dyDescent="0.6">
      <c r="B183" s="1"/>
      <c r="C183" s="6"/>
      <c r="D183" s="1"/>
      <c r="E183" s="55"/>
      <c r="F183" s="1"/>
      <c r="G183" s="1"/>
      <c r="H183" s="1"/>
      <c r="I183" s="1"/>
      <c r="J183" s="1"/>
      <c r="K183" s="1"/>
      <c r="L183" s="1"/>
      <c r="N183" s="5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2:25" ht="21.75" x14ac:dyDescent="0.6">
      <c r="B184" s="1"/>
      <c r="C184" s="6"/>
      <c r="D184" s="1"/>
      <c r="E184" s="55"/>
      <c r="F184" s="1"/>
      <c r="G184" s="1"/>
      <c r="H184" s="1"/>
      <c r="I184" s="1"/>
      <c r="J184" s="1"/>
      <c r="K184" s="1"/>
      <c r="L184" s="1"/>
      <c r="N184" s="5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2:25" ht="21.75" x14ac:dyDescent="0.6">
      <c r="B185" s="1"/>
      <c r="C185" s="6"/>
      <c r="D185" s="1"/>
      <c r="E185" s="55"/>
      <c r="F185" s="1"/>
      <c r="G185" s="1"/>
      <c r="H185" s="1"/>
      <c r="I185" s="1"/>
      <c r="J185" s="1"/>
      <c r="K185" s="1"/>
      <c r="L185" s="1"/>
      <c r="N185" s="5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2:25" ht="21.75" x14ac:dyDescent="0.6">
      <c r="B186" s="1"/>
      <c r="C186" s="6"/>
      <c r="D186" s="1"/>
      <c r="E186" s="55"/>
      <c r="F186" s="1"/>
      <c r="G186" s="1"/>
      <c r="H186" s="1"/>
      <c r="I186" s="1"/>
      <c r="J186" s="1"/>
      <c r="K186" s="1"/>
      <c r="L186" s="1"/>
      <c r="N186" s="5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2:25" ht="21.75" x14ac:dyDescent="0.6">
      <c r="B187" s="1"/>
      <c r="C187" s="6"/>
      <c r="D187" s="1"/>
      <c r="E187" s="55"/>
      <c r="F187" s="1"/>
      <c r="G187" s="1"/>
      <c r="H187" s="1"/>
      <c r="I187" s="1"/>
      <c r="J187" s="1"/>
      <c r="K187" s="1"/>
      <c r="L187" s="1"/>
      <c r="N187" s="5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2:25" ht="21.75" x14ac:dyDescent="0.6">
      <c r="B188" s="1"/>
      <c r="C188" s="6"/>
      <c r="D188" s="1"/>
      <c r="E188" s="55"/>
      <c r="F188" s="1"/>
      <c r="G188" s="1"/>
      <c r="H188" s="1"/>
      <c r="I188" s="1"/>
      <c r="J188" s="1"/>
      <c r="K188" s="1"/>
      <c r="L188" s="1"/>
      <c r="N188" s="5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2:25" ht="21.75" x14ac:dyDescent="0.6">
      <c r="B189" s="1"/>
      <c r="C189" s="6"/>
      <c r="D189" s="1"/>
      <c r="E189" s="55"/>
      <c r="F189" s="1"/>
      <c r="G189" s="1"/>
      <c r="H189" s="1"/>
      <c r="I189" s="1"/>
      <c r="J189" s="1"/>
      <c r="K189" s="1"/>
      <c r="L189" s="1"/>
      <c r="N189" s="5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2:25" ht="21.75" x14ac:dyDescent="0.6">
      <c r="B190" s="1"/>
      <c r="C190" s="6"/>
      <c r="D190" s="1"/>
      <c r="E190" s="55"/>
      <c r="F190" s="1"/>
      <c r="G190" s="1"/>
      <c r="H190" s="1"/>
      <c r="I190" s="1"/>
      <c r="J190" s="1"/>
      <c r="K190" s="1"/>
      <c r="L190" s="1"/>
      <c r="N190" s="5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2:25" ht="21.75" x14ac:dyDescent="0.6">
      <c r="B191" s="1"/>
      <c r="C191" s="6"/>
      <c r="D191" s="1"/>
      <c r="E191" s="55"/>
      <c r="F191" s="1"/>
      <c r="G191" s="1"/>
      <c r="H191" s="1"/>
      <c r="I191" s="1"/>
      <c r="J191" s="1"/>
      <c r="K191" s="1"/>
      <c r="L191" s="1"/>
      <c r="N191" s="5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2:25" ht="21.75" x14ac:dyDescent="0.6">
      <c r="B192" s="1"/>
      <c r="C192" s="6"/>
      <c r="D192" s="1"/>
      <c r="E192" s="55"/>
      <c r="F192" s="1"/>
      <c r="G192" s="1"/>
      <c r="H192" s="1"/>
      <c r="I192" s="1"/>
      <c r="J192" s="1"/>
      <c r="K192" s="1"/>
      <c r="L192" s="1"/>
      <c r="N192" s="5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2:25" ht="21.75" x14ac:dyDescent="0.6">
      <c r="B193" s="1"/>
      <c r="C193" s="6"/>
      <c r="D193" s="1"/>
      <c r="E193" s="55"/>
      <c r="F193" s="1"/>
      <c r="G193" s="1"/>
      <c r="H193" s="1"/>
      <c r="I193" s="1"/>
      <c r="J193" s="1"/>
      <c r="K193" s="1"/>
      <c r="L193" s="1"/>
      <c r="N193" s="5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2:25" ht="21.75" x14ac:dyDescent="0.6">
      <c r="B194" s="1"/>
      <c r="C194" s="6"/>
      <c r="D194" s="1"/>
      <c r="E194" s="55"/>
      <c r="F194" s="1"/>
      <c r="G194" s="1"/>
      <c r="H194" s="1"/>
      <c r="I194" s="1"/>
      <c r="J194" s="1"/>
      <c r="K194" s="1"/>
      <c r="L194" s="1"/>
      <c r="N194" s="5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2:25" ht="21.75" x14ac:dyDescent="0.6">
      <c r="B195" s="1"/>
      <c r="C195" s="6"/>
      <c r="D195" s="1"/>
      <c r="E195" s="55"/>
      <c r="F195" s="1"/>
      <c r="G195" s="1"/>
      <c r="H195" s="1"/>
      <c r="I195" s="1"/>
      <c r="J195" s="1"/>
      <c r="K195" s="1"/>
      <c r="L195" s="1"/>
      <c r="N195" s="5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2:25" ht="21.75" x14ac:dyDescent="0.6">
      <c r="B196" s="1"/>
      <c r="C196" s="6"/>
      <c r="D196" s="1"/>
      <c r="E196" s="55"/>
      <c r="F196" s="1"/>
      <c r="G196" s="1"/>
      <c r="H196" s="1"/>
      <c r="I196" s="1"/>
      <c r="J196" s="1"/>
      <c r="K196" s="1"/>
      <c r="L196" s="1"/>
      <c r="N196" s="5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2:25" ht="21.75" x14ac:dyDescent="0.6">
      <c r="B197" s="1"/>
      <c r="C197" s="6"/>
      <c r="D197" s="1"/>
      <c r="E197" s="55"/>
      <c r="F197" s="1"/>
      <c r="G197" s="1"/>
      <c r="H197" s="1"/>
      <c r="I197" s="1"/>
      <c r="J197" s="1"/>
      <c r="K197" s="1"/>
      <c r="L197" s="1"/>
      <c r="N197" s="5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2:25" ht="21.75" x14ac:dyDescent="0.6">
      <c r="B198" s="1"/>
      <c r="C198" s="6"/>
      <c r="D198" s="1"/>
      <c r="E198" s="55"/>
      <c r="F198" s="1"/>
      <c r="G198" s="1"/>
      <c r="H198" s="1"/>
      <c r="I198" s="1"/>
      <c r="J198" s="1"/>
      <c r="K198" s="1"/>
      <c r="L198" s="1"/>
      <c r="N198" s="5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2:25" ht="21.75" x14ac:dyDescent="0.6">
      <c r="B199" s="1"/>
      <c r="C199" s="6"/>
      <c r="D199" s="1"/>
      <c r="E199" s="55"/>
      <c r="F199" s="1"/>
      <c r="G199" s="1"/>
      <c r="H199" s="1"/>
      <c r="I199" s="1"/>
      <c r="J199" s="1"/>
      <c r="K199" s="1"/>
      <c r="L199" s="1"/>
      <c r="N199" s="5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2:25" ht="21.75" x14ac:dyDescent="0.6">
      <c r="B200" s="1"/>
      <c r="C200" s="6"/>
      <c r="D200" s="1"/>
      <c r="E200" s="55"/>
      <c r="F200" s="1"/>
      <c r="G200" s="1"/>
      <c r="H200" s="1"/>
      <c r="I200" s="1"/>
      <c r="J200" s="1"/>
      <c r="K200" s="1"/>
      <c r="L200" s="1"/>
      <c r="N200" s="5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2:25" ht="21.75" x14ac:dyDescent="0.6">
      <c r="B201" s="1"/>
      <c r="C201" s="6"/>
      <c r="D201" s="1"/>
      <c r="E201" s="55"/>
      <c r="F201" s="1"/>
      <c r="G201" s="1"/>
      <c r="H201" s="1"/>
      <c r="I201" s="1"/>
      <c r="J201" s="1"/>
      <c r="K201" s="1"/>
      <c r="L201" s="1"/>
      <c r="N201" s="5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2:25" ht="21.75" x14ac:dyDescent="0.6">
      <c r="B202" s="1"/>
      <c r="C202" s="6"/>
      <c r="D202" s="1"/>
      <c r="E202" s="55"/>
      <c r="F202" s="1"/>
      <c r="G202" s="1"/>
      <c r="H202" s="1"/>
      <c r="I202" s="1"/>
      <c r="J202" s="1"/>
      <c r="K202" s="1"/>
      <c r="L202" s="1"/>
      <c r="N202" s="5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2:25" ht="21.75" x14ac:dyDescent="0.6">
      <c r="B203" s="1"/>
      <c r="C203" s="6"/>
      <c r="D203" s="1"/>
      <c r="E203" s="55"/>
      <c r="F203" s="1"/>
      <c r="G203" s="1"/>
      <c r="H203" s="1"/>
      <c r="I203" s="1"/>
      <c r="J203" s="1"/>
      <c r="K203" s="1"/>
      <c r="L203" s="1"/>
      <c r="N203" s="5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2:25" ht="21.75" x14ac:dyDescent="0.6">
      <c r="B204" s="1"/>
      <c r="C204" s="6"/>
      <c r="D204" s="1"/>
      <c r="E204" s="55"/>
      <c r="F204" s="1"/>
      <c r="G204" s="1"/>
      <c r="H204" s="1"/>
      <c r="I204" s="1"/>
      <c r="J204" s="1"/>
      <c r="K204" s="1"/>
      <c r="L204" s="1"/>
      <c r="N204" s="5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2:25" ht="21.75" x14ac:dyDescent="0.6">
      <c r="B205" s="1"/>
      <c r="C205" s="6"/>
      <c r="D205" s="1"/>
      <c r="E205" s="55"/>
      <c r="F205" s="1"/>
      <c r="G205" s="1"/>
      <c r="H205" s="1"/>
      <c r="I205" s="1"/>
      <c r="J205" s="1"/>
      <c r="K205" s="1"/>
      <c r="L205" s="1"/>
      <c r="N205" s="5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2:25" ht="21.75" x14ac:dyDescent="0.6">
      <c r="B206" s="1"/>
      <c r="C206" s="6"/>
      <c r="D206" s="1"/>
      <c r="E206" s="55"/>
      <c r="F206" s="1"/>
      <c r="G206" s="1"/>
      <c r="H206" s="1"/>
      <c r="I206" s="1"/>
      <c r="J206" s="1"/>
      <c r="K206" s="1"/>
      <c r="L206" s="1"/>
      <c r="N206" s="5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2:25" ht="21.75" x14ac:dyDescent="0.6">
      <c r="B207" s="1"/>
      <c r="C207" s="6"/>
      <c r="D207" s="1"/>
      <c r="E207" s="55"/>
      <c r="F207" s="1"/>
      <c r="G207" s="1"/>
      <c r="H207" s="1"/>
      <c r="I207" s="1"/>
      <c r="J207" s="1"/>
      <c r="K207" s="1"/>
      <c r="L207" s="1"/>
      <c r="N207" s="5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2:25" ht="21.75" x14ac:dyDescent="0.6">
      <c r="B208" s="1"/>
      <c r="C208" s="6"/>
      <c r="D208" s="1"/>
      <c r="E208" s="55"/>
      <c r="F208" s="1"/>
      <c r="G208" s="1"/>
      <c r="H208" s="1"/>
      <c r="I208" s="1"/>
      <c r="J208" s="1"/>
      <c r="K208" s="1"/>
      <c r="L208" s="1"/>
      <c r="N208" s="5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2:25" ht="21.75" x14ac:dyDescent="0.6">
      <c r="B209" s="1"/>
      <c r="C209" s="6"/>
      <c r="D209" s="1"/>
      <c r="E209" s="55"/>
      <c r="F209" s="1"/>
      <c r="G209" s="1"/>
      <c r="H209" s="1"/>
      <c r="I209" s="1"/>
      <c r="J209" s="1"/>
      <c r="K209" s="1"/>
      <c r="L209" s="1"/>
      <c r="N209" s="5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2:25" ht="21.75" x14ac:dyDescent="0.6">
      <c r="B210" s="1"/>
      <c r="C210" s="6"/>
      <c r="D210" s="1"/>
      <c r="E210" s="55"/>
      <c r="F210" s="1"/>
      <c r="G210" s="1"/>
      <c r="H210" s="1"/>
      <c r="I210" s="1"/>
      <c r="J210" s="1"/>
      <c r="K210" s="1"/>
      <c r="L210" s="1"/>
      <c r="N210" s="5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2:25" ht="21.75" x14ac:dyDescent="0.6">
      <c r="B211" s="1"/>
      <c r="C211" s="6"/>
      <c r="D211" s="1"/>
      <c r="E211" s="55"/>
      <c r="F211" s="1"/>
      <c r="G211" s="1"/>
      <c r="H211" s="1"/>
      <c r="I211" s="1"/>
      <c r="J211" s="1"/>
      <c r="K211" s="1"/>
      <c r="L211" s="1"/>
      <c r="N211" s="5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2:25" ht="21.75" x14ac:dyDescent="0.6">
      <c r="B212" s="1"/>
      <c r="C212" s="6"/>
      <c r="D212" s="1"/>
      <c r="E212" s="55"/>
      <c r="F212" s="1"/>
      <c r="G212" s="1"/>
      <c r="H212" s="1"/>
      <c r="I212" s="1"/>
      <c r="J212" s="1"/>
      <c r="K212" s="1"/>
      <c r="L212" s="1"/>
      <c r="N212" s="5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2:25" ht="21.75" x14ac:dyDescent="0.6">
      <c r="B213" s="1"/>
      <c r="C213" s="6"/>
      <c r="D213" s="1"/>
      <c r="E213" s="55"/>
      <c r="F213" s="1"/>
      <c r="G213" s="1"/>
      <c r="H213" s="1"/>
      <c r="I213" s="1"/>
      <c r="J213" s="1"/>
      <c r="K213" s="1"/>
      <c r="L213" s="1"/>
      <c r="N213" s="5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2:25" ht="21.75" x14ac:dyDescent="0.6">
      <c r="B214" s="1"/>
      <c r="C214" s="6"/>
      <c r="D214" s="1"/>
      <c r="E214" s="55"/>
      <c r="F214" s="1"/>
      <c r="G214" s="1"/>
      <c r="H214" s="1"/>
      <c r="I214" s="1"/>
      <c r="J214" s="1"/>
      <c r="K214" s="1"/>
      <c r="L214" s="1"/>
      <c r="N214" s="5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2:25" ht="21.75" x14ac:dyDescent="0.6">
      <c r="B215" s="1"/>
      <c r="C215" s="6"/>
      <c r="D215" s="1"/>
      <c r="E215" s="55"/>
      <c r="F215" s="1"/>
      <c r="G215" s="1"/>
      <c r="H215" s="1"/>
      <c r="I215" s="1"/>
      <c r="J215" s="1"/>
      <c r="K215" s="1"/>
      <c r="L215" s="1"/>
      <c r="N215" s="5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2:25" ht="21.75" x14ac:dyDescent="0.6">
      <c r="B216" s="1"/>
      <c r="C216" s="6"/>
      <c r="D216" s="1"/>
      <c r="E216" s="55"/>
      <c r="F216" s="1"/>
      <c r="G216" s="1"/>
      <c r="H216" s="1"/>
      <c r="I216" s="1"/>
      <c r="J216" s="1"/>
      <c r="K216" s="1"/>
      <c r="L216" s="1"/>
      <c r="N216" s="5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2:25" ht="21.75" x14ac:dyDescent="0.6">
      <c r="B217" s="1"/>
      <c r="C217" s="6"/>
      <c r="D217" s="1"/>
      <c r="E217" s="55"/>
      <c r="F217" s="1"/>
      <c r="G217" s="1"/>
      <c r="H217" s="1"/>
      <c r="I217" s="1"/>
      <c r="J217" s="1"/>
      <c r="K217" s="1"/>
      <c r="L217" s="1"/>
      <c r="N217" s="5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2:25" ht="21.75" x14ac:dyDescent="0.6">
      <c r="B218" s="1"/>
      <c r="C218" s="6"/>
      <c r="D218" s="1"/>
      <c r="E218" s="55"/>
      <c r="F218" s="1"/>
      <c r="G218" s="1"/>
      <c r="H218" s="1"/>
      <c r="I218" s="1"/>
      <c r="J218" s="1"/>
      <c r="K218" s="1"/>
      <c r="L218" s="1"/>
      <c r="N218" s="5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2:25" ht="21.75" x14ac:dyDescent="0.6">
      <c r="B219" s="1"/>
      <c r="C219" s="6"/>
      <c r="D219" s="1"/>
      <c r="E219" s="55"/>
      <c r="F219" s="1"/>
      <c r="G219" s="1"/>
      <c r="H219" s="1"/>
      <c r="I219" s="1"/>
      <c r="J219" s="1"/>
      <c r="K219" s="1"/>
      <c r="L219" s="1"/>
      <c r="N219" s="5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2:25" ht="21.75" x14ac:dyDescent="0.6">
      <c r="B220" s="1"/>
      <c r="C220" s="6"/>
      <c r="D220" s="1"/>
      <c r="E220" s="55"/>
      <c r="F220" s="1"/>
      <c r="G220" s="1"/>
      <c r="H220" s="1"/>
      <c r="I220" s="1"/>
      <c r="J220" s="1"/>
      <c r="K220" s="1"/>
      <c r="L220" s="1"/>
      <c r="N220" s="5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2:25" ht="21.75" x14ac:dyDescent="0.6">
      <c r="B221" s="1"/>
      <c r="C221" s="6"/>
      <c r="D221" s="1"/>
      <c r="E221" s="55"/>
      <c r="F221" s="1"/>
      <c r="G221" s="1"/>
      <c r="H221" s="1"/>
      <c r="I221" s="1"/>
      <c r="J221" s="1"/>
      <c r="K221" s="1"/>
      <c r="L221" s="1"/>
      <c r="N221" s="5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2:25" ht="21.75" x14ac:dyDescent="0.6">
      <c r="B222" s="1"/>
      <c r="C222" s="6"/>
      <c r="D222" s="1"/>
      <c r="E222" s="55"/>
      <c r="F222" s="1"/>
      <c r="G222" s="1"/>
      <c r="H222" s="1"/>
      <c r="I222" s="1"/>
      <c r="J222" s="1"/>
      <c r="K222" s="1"/>
      <c r="L222" s="1"/>
      <c r="N222" s="5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2:25" ht="21.75" x14ac:dyDescent="0.6">
      <c r="B223" s="1"/>
      <c r="C223" s="6"/>
      <c r="D223" s="1"/>
      <c r="E223" s="55"/>
      <c r="F223" s="1"/>
      <c r="G223" s="1"/>
      <c r="H223" s="1"/>
      <c r="I223" s="1"/>
      <c r="J223" s="1"/>
      <c r="K223" s="1"/>
      <c r="L223" s="1"/>
      <c r="N223" s="5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2:25" ht="21.75" x14ac:dyDescent="0.6">
      <c r="B224" s="1"/>
      <c r="C224" s="6"/>
      <c r="D224" s="1"/>
      <c r="E224" s="55"/>
      <c r="F224" s="1"/>
      <c r="G224" s="1"/>
      <c r="H224" s="1"/>
      <c r="I224" s="1"/>
      <c r="J224" s="1"/>
      <c r="K224" s="1"/>
      <c r="L224" s="1"/>
      <c r="N224" s="5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2:25" ht="21.75" x14ac:dyDescent="0.6">
      <c r="B225" s="1"/>
      <c r="C225" s="6"/>
      <c r="D225" s="1"/>
      <c r="E225" s="55"/>
      <c r="F225" s="1"/>
      <c r="G225" s="1"/>
      <c r="H225" s="1"/>
      <c r="I225" s="1"/>
      <c r="J225" s="1"/>
      <c r="K225" s="1"/>
      <c r="L225" s="1"/>
      <c r="N225" s="5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2:25" ht="21.75" x14ac:dyDescent="0.6">
      <c r="B226" s="1"/>
      <c r="C226" s="6"/>
      <c r="D226" s="1"/>
      <c r="E226" s="55"/>
      <c r="F226" s="1"/>
      <c r="G226" s="1"/>
      <c r="H226" s="1"/>
      <c r="I226" s="1"/>
      <c r="J226" s="1"/>
      <c r="K226" s="1"/>
      <c r="L226" s="1"/>
      <c r="N226" s="5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2:25" ht="21.75" x14ac:dyDescent="0.6">
      <c r="B227" s="1"/>
      <c r="C227" s="6"/>
      <c r="D227" s="1"/>
      <c r="E227" s="55"/>
      <c r="F227" s="1"/>
      <c r="G227" s="1"/>
      <c r="H227" s="1"/>
      <c r="I227" s="1"/>
      <c r="J227" s="1"/>
      <c r="K227" s="1"/>
      <c r="L227" s="1"/>
      <c r="N227" s="5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2:25" ht="21.75" x14ac:dyDescent="0.6">
      <c r="B228" s="1"/>
      <c r="C228" s="6"/>
      <c r="D228" s="1"/>
      <c r="E228" s="55"/>
      <c r="F228" s="1"/>
      <c r="G228" s="1"/>
      <c r="H228" s="1"/>
      <c r="I228" s="1"/>
      <c r="J228" s="1"/>
      <c r="K228" s="1"/>
      <c r="L228" s="1"/>
      <c r="N228" s="5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2:25" ht="21.75" x14ac:dyDescent="0.6">
      <c r="B229" s="1"/>
      <c r="C229" s="6"/>
      <c r="D229" s="1"/>
      <c r="E229" s="55"/>
      <c r="F229" s="1"/>
      <c r="G229" s="1"/>
      <c r="H229" s="1"/>
      <c r="I229" s="1"/>
      <c r="J229" s="1"/>
      <c r="K229" s="1"/>
      <c r="L229" s="1"/>
      <c r="N229" s="5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2:25" ht="21.75" x14ac:dyDescent="0.6">
      <c r="B230" s="1"/>
      <c r="C230" s="6"/>
      <c r="D230" s="1"/>
      <c r="E230" s="55"/>
      <c r="F230" s="1"/>
      <c r="G230" s="1"/>
      <c r="H230" s="1"/>
      <c r="I230" s="1"/>
      <c r="J230" s="1"/>
      <c r="K230" s="1"/>
      <c r="L230" s="1"/>
      <c r="N230" s="5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2:25" ht="21.75" x14ac:dyDescent="0.6">
      <c r="B231" s="1"/>
      <c r="C231" s="6"/>
      <c r="D231" s="1"/>
      <c r="E231" s="55"/>
      <c r="F231" s="1"/>
      <c r="G231" s="1"/>
      <c r="H231" s="1"/>
      <c r="I231" s="1"/>
      <c r="J231" s="1"/>
      <c r="K231" s="1"/>
      <c r="L231" s="1"/>
      <c r="N231" s="5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2:25" ht="21.75" x14ac:dyDescent="0.6">
      <c r="B232" s="1"/>
      <c r="C232" s="6"/>
      <c r="D232" s="1"/>
      <c r="E232" s="55"/>
      <c r="F232" s="1"/>
      <c r="G232" s="1"/>
      <c r="H232" s="1"/>
      <c r="I232" s="1"/>
      <c r="J232" s="1"/>
      <c r="K232" s="1"/>
      <c r="L232" s="1"/>
      <c r="N232" s="5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2:25" ht="21.75" x14ac:dyDescent="0.6">
      <c r="B233" s="1"/>
      <c r="C233" s="6"/>
      <c r="D233" s="1"/>
      <c r="E233" s="55"/>
      <c r="F233" s="1"/>
      <c r="G233" s="1"/>
      <c r="H233" s="1"/>
      <c r="I233" s="1"/>
      <c r="J233" s="1"/>
      <c r="K233" s="1"/>
      <c r="L233" s="1"/>
      <c r="N233" s="5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2:25" ht="21.75" x14ac:dyDescent="0.6">
      <c r="B234" s="1"/>
      <c r="C234" s="6"/>
      <c r="D234" s="1"/>
      <c r="E234" s="55"/>
      <c r="F234" s="1"/>
      <c r="G234" s="1"/>
      <c r="H234" s="1"/>
      <c r="I234" s="1"/>
      <c r="J234" s="1"/>
      <c r="K234" s="1"/>
      <c r="L234" s="1"/>
      <c r="N234" s="5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2:25" ht="21.75" x14ac:dyDescent="0.6">
      <c r="B235" s="1"/>
      <c r="C235" s="6"/>
      <c r="D235" s="1"/>
      <c r="E235" s="55"/>
      <c r="F235" s="1"/>
      <c r="G235" s="1"/>
      <c r="H235" s="1"/>
      <c r="I235" s="1"/>
      <c r="J235" s="1"/>
      <c r="K235" s="1"/>
      <c r="L235" s="1"/>
      <c r="N235" s="5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2:25" ht="21.75" x14ac:dyDescent="0.6">
      <c r="B236" s="1"/>
      <c r="C236" s="6"/>
      <c r="D236" s="1"/>
      <c r="E236" s="55"/>
      <c r="F236" s="1"/>
      <c r="G236" s="1"/>
      <c r="H236" s="1"/>
      <c r="I236" s="1"/>
      <c r="J236" s="1"/>
      <c r="K236" s="1"/>
      <c r="L236" s="1"/>
      <c r="N236" s="5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2:25" ht="21.75" x14ac:dyDescent="0.6">
      <c r="B237" s="1"/>
      <c r="C237" s="6"/>
      <c r="D237" s="1"/>
      <c r="E237" s="55"/>
      <c r="F237" s="1"/>
      <c r="G237" s="1"/>
      <c r="H237" s="1"/>
      <c r="I237" s="1"/>
      <c r="J237" s="1"/>
      <c r="K237" s="1"/>
      <c r="L237" s="1"/>
      <c r="N237" s="5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2:25" ht="21.75" x14ac:dyDescent="0.6">
      <c r="B238" s="1"/>
      <c r="C238" s="6"/>
      <c r="D238" s="1"/>
      <c r="E238" s="55"/>
      <c r="F238" s="1"/>
      <c r="G238" s="1"/>
      <c r="H238" s="1"/>
      <c r="I238" s="1"/>
      <c r="J238" s="1"/>
      <c r="K238" s="1"/>
      <c r="L238" s="1"/>
      <c r="N238" s="5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2:25" ht="21.75" x14ac:dyDescent="0.6">
      <c r="B239" s="1"/>
      <c r="C239" s="6"/>
      <c r="D239" s="1"/>
      <c r="E239" s="55"/>
      <c r="F239" s="1"/>
      <c r="G239" s="1"/>
      <c r="H239" s="1"/>
      <c r="I239" s="1"/>
      <c r="J239" s="1"/>
      <c r="K239" s="1"/>
      <c r="L239" s="1"/>
      <c r="N239" s="5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2:25" ht="21.75" x14ac:dyDescent="0.6">
      <c r="B240" s="1"/>
      <c r="C240" s="6"/>
      <c r="D240" s="1"/>
      <c r="E240" s="55"/>
      <c r="F240" s="1"/>
      <c r="G240" s="1"/>
      <c r="H240" s="1"/>
      <c r="I240" s="1"/>
      <c r="J240" s="1"/>
      <c r="K240" s="1"/>
      <c r="L240" s="1"/>
      <c r="N240" s="5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2:25" ht="21.75" x14ac:dyDescent="0.6">
      <c r="B241" s="1"/>
      <c r="C241" s="6"/>
      <c r="D241" s="1"/>
      <c r="E241" s="55"/>
      <c r="F241" s="1"/>
      <c r="G241" s="1"/>
      <c r="H241" s="1"/>
      <c r="I241" s="1"/>
      <c r="J241" s="1"/>
      <c r="K241" s="1"/>
      <c r="L241" s="1"/>
      <c r="N241" s="5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2:25" ht="21.75" x14ac:dyDescent="0.6">
      <c r="B242" s="1"/>
      <c r="C242" s="6"/>
      <c r="D242" s="1"/>
      <c r="E242" s="55"/>
      <c r="F242" s="1"/>
      <c r="G242" s="1"/>
      <c r="H242" s="1"/>
      <c r="I242" s="1"/>
      <c r="J242" s="1"/>
      <c r="K242" s="1"/>
      <c r="L242" s="1"/>
      <c r="N242" s="5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2:25" ht="21.75" x14ac:dyDescent="0.6">
      <c r="B243" s="1"/>
      <c r="C243" s="6"/>
      <c r="D243" s="1"/>
      <c r="E243" s="55"/>
      <c r="F243" s="1"/>
      <c r="G243" s="1"/>
      <c r="H243" s="1"/>
      <c r="I243" s="1"/>
      <c r="J243" s="1"/>
      <c r="K243" s="1"/>
      <c r="L243" s="1"/>
      <c r="N243" s="5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2:25" ht="21.75" x14ac:dyDescent="0.6">
      <c r="B244" s="1"/>
      <c r="C244" s="6"/>
      <c r="D244" s="1"/>
      <c r="E244" s="55"/>
      <c r="F244" s="1"/>
      <c r="G244" s="1"/>
      <c r="H244" s="1"/>
      <c r="I244" s="1"/>
      <c r="J244" s="1"/>
      <c r="K244" s="1"/>
      <c r="L244" s="1"/>
      <c r="N244" s="5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2:25" ht="21.75" x14ac:dyDescent="0.6">
      <c r="B245" s="1"/>
      <c r="C245" s="6"/>
      <c r="D245" s="1"/>
      <c r="E245" s="55"/>
      <c r="F245" s="1"/>
      <c r="G245" s="1"/>
      <c r="H245" s="1"/>
      <c r="I245" s="1"/>
      <c r="J245" s="1"/>
      <c r="K245" s="1"/>
      <c r="L245" s="1"/>
      <c r="N245" s="5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2:25" ht="21.75" x14ac:dyDescent="0.6">
      <c r="B246" s="1"/>
      <c r="C246" s="6"/>
      <c r="D246" s="1"/>
      <c r="E246" s="55"/>
      <c r="F246" s="1"/>
      <c r="G246" s="1"/>
      <c r="H246" s="1"/>
      <c r="I246" s="1"/>
      <c r="J246" s="1"/>
      <c r="K246" s="1"/>
      <c r="L246" s="1"/>
      <c r="N246" s="5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2:25" ht="21.75" x14ac:dyDescent="0.6">
      <c r="B247" s="1"/>
      <c r="C247" s="6"/>
      <c r="D247" s="1"/>
      <c r="E247" s="55"/>
      <c r="F247" s="1"/>
      <c r="G247" s="1"/>
      <c r="H247" s="1"/>
      <c r="I247" s="1"/>
      <c r="J247" s="1"/>
      <c r="K247" s="1"/>
      <c r="L247" s="1"/>
      <c r="N247" s="5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2:25" ht="21.75" x14ac:dyDescent="0.6">
      <c r="B248" s="1"/>
      <c r="C248" s="6"/>
      <c r="D248" s="1"/>
      <c r="E248" s="55"/>
      <c r="F248" s="1"/>
      <c r="G248" s="1"/>
      <c r="H248" s="1"/>
      <c r="I248" s="1"/>
      <c r="J248" s="1"/>
      <c r="K248" s="1"/>
      <c r="L248" s="1"/>
      <c r="N248" s="5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2:25" ht="21.75" x14ac:dyDescent="0.6">
      <c r="B249" s="1"/>
      <c r="C249" s="6"/>
      <c r="D249" s="1"/>
      <c r="E249" s="55"/>
      <c r="F249" s="1"/>
      <c r="G249" s="1"/>
      <c r="H249" s="1"/>
      <c r="I249" s="1"/>
      <c r="J249" s="1"/>
      <c r="K249" s="1"/>
      <c r="L249" s="1"/>
      <c r="N249" s="5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2:25" ht="21.75" x14ac:dyDescent="0.6">
      <c r="B250" s="1"/>
      <c r="C250" s="6"/>
      <c r="D250" s="1"/>
      <c r="E250" s="55"/>
      <c r="F250" s="1"/>
      <c r="G250" s="1"/>
      <c r="H250" s="1"/>
      <c r="I250" s="1"/>
      <c r="J250" s="1"/>
      <c r="K250" s="1"/>
      <c r="L250" s="1"/>
      <c r="N250" s="5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2:25" ht="21.75" x14ac:dyDescent="0.6">
      <c r="B251" s="1"/>
      <c r="C251" s="6"/>
      <c r="D251" s="1"/>
      <c r="E251" s="55"/>
      <c r="F251" s="1"/>
      <c r="G251" s="1"/>
      <c r="H251" s="1"/>
      <c r="I251" s="1"/>
      <c r="J251" s="1"/>
      <c r="K251" s="1"/>
      <c r="L251" s="1"/>
      <c r="N251" s="5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2:25" ht="21.75" x14ac:dyDescent="0.6">
      <c r="B252" s="1"/>
      <c r="C252" s="6"/>
      <c r="D252" s="1"/>
      <c r="E252" s="55"/>
      <c r="F252" s="1"/>
      <c r="G252" s="1"/>
      <c r="H252" s="1"/>
      <c r="I252" s="1"/>
      <c r="J252" s="1"/>
      <c r="K252" s="1"/>
      <c r="L252" s="1"/>
      <c r="N252" s="5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2:25" ht="21.75" x14ac:dyDescent="0.6">
      <c r="B253" s="1"/>
      <c r="C253" s="6"/>
      <c r="D253" s="1"/>
      <c r="E253" s="55"/>
      <c r="F253" s="1"/>
      <c r="G253" s="1"/>
      <c r="H253" s="1"/>
      <c r="I253" s="1"/>
      <c r="J253" s="1"/>
      <c r="K253" s="1"/>
      <c r="L253" s="1"/>
      <c r="N253" s="5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2:25" ht="21.75" x14ac:dyDescent="0.6">
      <c r="B254" s="1"/>
      <c r="C254" s="6"/>
      <c r="D254" s="1"/>
      <c r="E254" s="55"/>
      <c r="F254" s="1"/>
      <c r="G254" s="1"/>
      <c r="H254" s="1"/>
      <c r="I254" s="1"/>
      <c r="J254" s="1"/>
      <c r="K254" s="1"/>
      <c r="L254" s="1"/>
      <c r="N254" s="5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2:25" ht="21.75" x14ac:dyDescent="0.6">
      <c r="B255" s="1"/>
      <c r="C255" s="6"/>
      <c r="D255" s="1"/>
      <c r="E255" s="55"/>
      <c r="F255" s="1"/>
      <c r="G255" s="1"/>
      <c r="H255" s="1"/>
      <c r="I255" s="1"/>
      <c r="J255" s="1"/>
      <c r="K255" s="1"/>
      <c r="L255" s="1"/>
      <c r="N255" s="5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2:25" ht="21.75" x14ac:dyDescent="0.6">
      <c r="B256" s="1"/>
      <c r="C256" s="6"/>
      <c r="D256" s="1"/>
      <c r="E256" s="55"/>
      <c r="F256" s="1"/>
      <c r="G256" s="1"/>
      <c r="H256" s="1"/>
      <c r="I256" s="1"/>
      <c r="J256" s="1"/>
      <c r="K256" s="1"/>
      <c r="L256" s="1"/>
      <c r="N256" s="5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2:25" ht="21.75" x14ac:dyDescent="0.6">
      <c r="B257" s="1"/>
      <c r="C257" s="6"/>
      <c r="D257" s="1"/>
      <c r="E257" s="55"/>
      <c r="F257" s="1"/>
      <c r="G257" s="1"/>
      <c r="H257" s="1"/>
      <c r="I257" s="1"/>
      <c r="J257" s="1"/>
      <c r="K257" s="1"/>
      <c r="L257" s="1"/>
      <c r="N257" s="5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2:25" ht="21.75" x14ac:dyDescent="0.6">
      <c r="B258" s="1"/>
      <c r="C258" s="6"/>
      <c r="D258" s="1"/>
      <c r="E258" s="55"/>
      <c r="F258" s="1"/>
      <c r="G258" s="1"/>
      <c r="H258" s="1"/>
      <c r="I258" s="1"/>
      <c r="J258" s="1"/>
      <c r="K258" s="1"/>
      <c r="L258" s="1"/>
      <c r="N258" s="5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2:25" ht="21.75" x14ac:dyDescent="0.6">
      <c r="B259" s="1"/>
      <c r="C259" s="6"/>
      <c r="D259" s="1"/>
      <c r="E259" s="55"/>
      <c r="F259" s="1"/>
      <c r="G259" s="1"/>
      <c r="H259" s="1"/>
      <c r="I259" s="1"/>
      <c r="J259" s="1"/>
      <c r="K259" s="1"/>
      <c r="L259" s="1"/>
      <c r="N259" s="5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2:25" ht="21.75" x14ac:dyDescent="0.6">
      <c r="B260" s="1"/>
      <c r="C260" s="6"/>
      <c r="D260" s="1"/>
      <c r="E260" s="55"/>
      <c r="F260" s="1"/>
      <c r="G260" s="1"/>
      <c r="H260" s="1"/>
      <c r="I260" s="1"/>
      <c r="J260" s="1"/>
      <c r="K260" s="1"/>
      <c r="L260" s="1"/>
      <c r="N260" s="5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2:25" ht="21.75" x14ac:dyDescent="0.6">
      <c r="B261" s="1"/>
      <c r="C261" s="6"/>
      <c r="D261" s="1"/>
      <c r="E261" s="55"/>
      <c r="F261" s="1"/>
      <c r="G261" s="1"/>
      <c r="H261" s="1"/>
      <c r="I261" s="1"/>
      <c r="J261" s="1"/>
      <c r="K261" s="1"/>
      <c r="L261" s="1"/>
      <c r="N261" s="5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2:25" ht="21.75" x14ac:dyDescent="0.6">
      <c r="B262" s="1"/>
      <c r="C262" s="6"/>
      <c r="D262" s="1"/>
      <c r="E262" s="55"/>
      <c r="F262" s="1"/>
      <c r="G262" s="1"/>
      <c r="H262" s="1"/>
      <c r="I262" s="1"/>
      <c r="J262" s="1"/>
      <c r="K262" s="1"/>
      <c r="L262" s="1"/>
      <c r="N262" s="5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2:25" ht="21.75" x14ac:dyDescent="0.6">
      <c r="B263" s="1"/>
      <c r="C263" s="6"/>
      <c r="D263" s="1"/>
      <c r="E263" s="55"/>
      <c r="F263" s="1"/>
      <c r="G263" s="1"/>
      <c r="H263" s="1"/>
      <c r="I263" s="1"/>
      <c r="J263" s="1"/>
      <c r="K263" s="1"/>
      <c r="L263" s="1"/>
      <c r="N263" s="5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2:25" ht="21.75" x14ac:dyDescent="0.6">
      <c r="B264" s="1"/>
      <c r="C264" s="6"/>
      <c r="D264" s="1"/>
      <c r="E264" s="55"/>
      <c r="F264" s="1"/>
      <c r="G264" s="1"/>
      <c r="H264" s="1"/>
      <c r="I264" s="1"/>
      <c r="J264" s="1"/>
      <c r="K264" s="1"/>
      <c r="L264" s="1"/>
      <c r="N264" s="5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2:25" ht="21.75" x14ac:dyDescent="0.6">
      <c r="B265" s="1"/>
      <c r="C265" s="6"/>
      <c r="D265" s="1"/>
      <c r="E265" s="55"/>
      <c r="F265" s="1"/>
      <c r="G265" s="1"/>
      <c r="H265" s="1"/>
      <c r="I265" s="1"/>
      <c r="J265" s="1"/>
      <c r="K265" s="1"/>
      <c r="L265" s="1"/>
      <c r="N265" s="5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2:25" ht="21.75" x14ac:dyDescent="0.6">
      <c r="B266" s="1"/>
      <c r="C266" s="6"/>
      <c r="D266" s="1"/>
      <c r="E266" s="55"/>
      <c r="F266" s="1"/>
      <c r="G266" s="1"/>
      <c r="H266" s="1"/>
      <c r="I266" s="1"/>
      <c r="J266" s="1"/>
      <c r="K266" s="1"/>
      <c r="L266" s="1"/>
      <c r="N266" s="5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2:25" ht="21.75" x14ac:dyDescent="0.6">
      <c r="B267" s="1"/>
      <c r="C267" s="6"/>
      <c r="D267" s="1"/>
      <c r="E267" s="55"/>
      <c r="F267" s="1"/>
      <c r="G267" s="1"/>
      <c r="H267" s="1"/>
      <c r="I267" s="1"/>
      <c r="J267" s="1"/>
      <c r="K267" s="1"/>
      <c r="L267" s="1"/>
      <c r="N267" s="5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2:25" ht="21.75" x14ac:dyDescent="0.6">
      <c r="B268" s="1"/>
      <c r="C268" s="6"/>
      <c r="D268" s="1"/>
      <c r="E268" s="55"/>
      <c r="F268" s="1"/>
      <c r="G268" s="1"/>
      <c r="H268" s="1"/>
      <c r="I268" s="1"/>
      <c r="J268" s="1"/>
      <c r="K268" s="1"/>
      <c r="L268" s="1"/>
      <c r="N268" s="5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2:25" ht="21.75" x14ac:dyDescent="0.6">
      <c r="B269" s="1"/>
      <c r="C269" s="6"/>
      <c r="D269" s="1"/>
      <c r="E269" s="55"/>
      <c r="F269" s="1"/>
      <c r="G269" s="1"/>
      <c r="H269" s="1"/>
      <c r="I269" s="1"/>
      <c r="J269" s="1"/>
      <c r="K269" s="1"/>
      <c r="L269" s="1"/>
      <c r="N269" s="5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2:25" ht="21.75" x14ac:dyDescent="0.6">
      <c r="B270" s="1"/>
      <c r="C270" s="6"/>
      <c r="D270" s="1"/>
      <c r="E270" s="55"/>
      <c r="F270" s="1"/>
      <c r="G270" s="1"/>
      <c r="H270" s="1"/>
      <c r="I270" s="1"/>
      <c r="J270" s="1"/>
      <c r="K270" s="1"/>
      <c r="L270" s="1"/>
      <c r="N270" s="5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2:25" ht="21.75" x14ac:dyDescent="0.6">
      <c r="B271" s="1"/>
      <c r="C271" s="6"/>
      <c r="D271" s="1"/>
      <c r="E271" s="55"/>
      <c r="F271" s="1"/>
      <c r="G271" s="1"/>
      <c r="H271" s="1"/>
      <c r="I271" s="1"/>
      <c r="J271" s="1"/>
      <c r="K271" s="1"/>
      <c r="L271" s="1"/>
      <c r="N271" s="5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2:25" ht="21.75" x14ac:dyDescent="0.6">
      <c r="B272" s="1"/>
      <c r="C272" s="6"/>
      <c r="D272" s="1"/>
      <c r="E272" s="55"/>
      <c r="F272" s="1"/>
      <c r="G272" s="1"/>
      <c r="H272" s="1"/>
      <c r="I272" s="1"/>
      <c r="J272" s="1"/>
      <c r="K272" s="1"/>
      <c r="L272" s="1"/>
      <c r="N272" s="5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2:25" ht="21.75" x14ac:dyDescent="0.6">
      <c r="B273" s="1"/>
      <c r="C273" s="6"/>
      <c r="D273" s="1"/>
      <c r="E273" s="55"/>
      <c r="F273" s="1"/>
      <c r="G273" s="1"/>
      <c r="H273" s="1"/>
      <c r="I273" s="1"/>
      <c r="J273" s="1"/>
      <c r="K273" s="1"/>
      <c r="L273" s="1"/>
      <c r="N273" s="5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2:25" ht="21.75" x14ac:dyDescent="0.6">
      <c r="B274" s="1"/>
      <c r="C274" s="6"/>
      <c r="D274" s="1"/>
      <c r="E274" s="55"/>
      <c r="F274" s="1"/>
      <c r="G274" s="1"/>
      <c r="H274" s="1"/>
      <c r="I274" s="1"/>
      <c r="J274" s="1"/>
      <c r="K274" s="1"/>
      <c r="L274" s="1"/>
      <c r="N274" s="5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2:25" ht="21.75" x14ac:dyDescent="0.6">
      <c r="B275" s="1"/>
      <c r="C275" s="6"/>
      <c r="D275" s="1"/>
      <c r="E275" s="55"/>
      <c r="F275" s="1"/>
      <c r="G275" s="1"/>
      <c r="H275" s="1"/>
      <c r="I275" s="1"/>
      <c r="J275" s="1"/>
      <c r="K275" s="1"/>
      <c r="L275" s="1"/>
      <c r="N275" s="5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2:25" ht="21.75" x14ac:dyDescent="0.6">
      <c r="B276" s="1"/>
      <c r="C276" s="6"/>
      <c r="D276" s="1"/>
      <c r="E276" s="55"/>
      <c r="F276" s="1"/>
      <c r="G276" s="1"/>
      <c r="H276" s="1"/>
      <c r="I276" s="1"/>
      <c r="J276" s="1"/>
      <c r="K276" s="1"/>
      <c r="L276" s="1"/>
      <c r="N276" s="5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2:25" ht="21.75" x14ac:dyDescent="0.6">
      <c r="B277" s="1"/>
      <c r="C277" s="6"/>
      <c r="D277" s="1"/>
      <c r="E277" s="55"/>
      <c r="F277" s="1"/>
      <c r="G277" s="1"/>
      <c r="H277" s="1"/>
      <c r="I277" s="1"/>
      <c r="J277" s="1"/>
      <c r="K277" s="1"/>
      <c r="L277" s="1"/>
      <c r="N277" s="5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2:25" ht="21.75" x14ac:dyDescent="0.6">
      <c r="B278" s="1"/>
      <c r="C278" s="6"/>
      <c r="D278" s="1"/>
      <c r="E278" s="55"/>
      <c r="F278" s="1"/>
      <c r="G278" s="1"/>
      <c r="H278" s="1"/>
      <c r="I278" s="1"/>
      <c r="J278" s="1"/>
      <c r="K278" s="1"/>
      <c r="L278" s="1"/>
      <c r="N278" s="5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2:25" ht="21.75" x14ac:dyDescent="0.6">
      <c r="B279" s="1"/>
      <c r="C279" s="6"/>
      <c r="D279" s="1"/>
      <c r="E279" s="55"/>
      <c r="F279" s="1"/>
      <c r="G279" s="1"/>
      <c r="H279" s="1"/>
      <c r="I279" s="1"/>
      <c r="J279" s="1"/>
      <c r="K279" s="1"/>
      <c r="L279" s="1"/>
      <c r="N279" s="5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2:25" ht="21.75" x14ac:dyDescent="0.6">
      <c r="B280" s="1"/>
      <c r="C280" s="6"/>
      <c r="D280" s="1"/>
      <c r="E280" s="55"/>
      <c r="F280" s="1"/>
      <c r="G280" s="1"/>
      <c r="H280" s="1"/>
      <c r="I280" s="1"/>
      <c r="J280" s="1"/>
      <c r="K280" s="1"/>
      <c r="L280" s="1"/>
      <c r="N280" s="5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2:25" ht="21.75" x14ac:dyDescent="0.6">
      <c r="B281" s="1"/>
      <c r="C281" s="6"/>
      <c r="D281" s="1"/>
      <c r="E281" s="55"/>
      <c r="F281" s="1"/>
      <c r="G281" s="1"/>
      <c r="H281" s="1"/>
      <c r="I281" s="1"/>
      <c r="J281" s="1"/>
      <c r="K281" s="1"/>
      <c r="L281" s="1"/>
      <c r="N281" s="5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2:25" ht="21.75" x14ac:dyDescent="0.6">
      <c r="B282" s="1"/>
      <c r="C282" s="6"/>
      <c r="D282" s="1"/>
      <c r="E282" s="55"/>
      <c r="F282" s="1"/>
      <c r="G282" s="1"/>
      <c r="H282" s="1"/>
      <c r="I282" s="1"/>
      <c r="J282" s="1"/>
      <c r="K282" s="1"/>
      <c r="L282" s="1"/>
      <c r="N282" s="5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2:25" ht="21.75" x14ac:dyDescent="0.6">
      <c r="B283" s="1"/>
      <c r="C283" s="6"/>
      <c r="D283" s="1"/>
      <c r="E283" s="55"/>
      <c r="F283" s="1"/>
      <c r="G283" s="1"/>
      <c r="H283" s="1"/>
      <c r="I283" s="1"/>
      <c r="J283" s="1"/>
      <c r="K283" s="1"/>
      <c r="L283" s="1"/>
      <c r="N283" s="5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2:25" ht="21.75" x14ac:dyDescent="0.6">
      <c r="B284" s="1"/>
      <c r="C284" s="6"/>
      <c r="D284" s="1"/>
      <c r="E284" s="55"/>
      <c r="F284" s="1"/>
      <c r="G284" s="1"/>
      <c r="H284" s="1"/>
      <c r="I284" s="1"/>
      <c r="J284" s="1"/>
      <c r="K284" s="1"/>
      <c r="L284" s="1"/>
      <c r="N284" s="5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2:25" ht="21.75" x14ac:dyDescent="0.6">
      <c r="B285" s="1"/>
      <c r="C285" s="6"/>
      <c r="D285" s="1"/>
      <c r="E285" s="55"/>
      <c r="F285" s="1"/>
      <c r="G285" s="1"/>
      <c r="H285" s="1"/>
      <c r="I285" s="1"/>
      <c r="J285" s="1"/>
      <c r="K285" s="1"/>
      <c r="L285" s="1"/>
      <c r="N285" s="5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2:25" ht="21.75" x14ac:dyDescent="0.6">
      <c r="B286" s="1"/>
      <c r="C286" s="6"/>
      <c r="D286" s="1"/>
      <c r="E286" s="55"/>
      <c r="F286" s="1"/>
      <c r="G286" s="1"/>
      <c r="H286" s="1"/>
      <c r="I286" s="1"/>
      <c r="J286" s="1"/>
      <c r="K286" s="1"/>
      <c r="L286" s="1"/>
      <c r="N286" s="5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2:25" ht="21.75" x14ac:dyDescent="0.6">
      <c r="B287" s="1"/>
      <c r="C287" s="6"/>
      <c r="D287" s="1"/>
      <c r="E287" s="55"/>
      <c r="F287" s="1"/>
      <c r="G287" s="1"/>
      <c r="H287" s="1"/>
      <c r="I287" s="1"/>
      <c r="J287" s="1"/>
      <c r="K287" s="1"/>
      <c r="L287" s="1"/>
      <c r="N287" s="5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2:25" ht="21.75" x14ac:dyDescent="0.6">
      <c r="B288" s="1"/>
      <c r="C288" s="6"/>
      <c r="D288" s="1"/>
      <c r="E288" s="55"/>
      <c r="F288" s="1"/>
      <c r="G288" s="1"/>
      <c r="H288" s="1"/>
      <c r="I288" s="1"/>
      <c r="J288" s="1"/>
      <c r="K288" s="1"/>
      <c r="L288" s="1"/>
      <c r="N288" s="5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2:25" ht="21.75" x14ac:dyDescent="0.6">
      <c r="B289" s="1"/>
      <c r="C289" s="6"/>
      <c r="D289" s="1"/>
      <c r="E289" s="55"/>
      <c r="F289" s="1"/>
      <c r="G289" s="1"/>
      <c r="H289" s="1"/>
      <c r="I289" s="1"/>
      <c r="J289" s="1"/>
      <c r="K289" s="1"/>
      <c r="L289" s="1"/>
      <c r="N289" s="5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2:25" ht="21.75" x14ac:dyDescent="0.6">
      <c r="B290" s="1"/>
      <c r="C290" s="6"/>
      <c r="D290" s="1"/>
      <c r="E290" s="55"/>
      <c r="F290" s="1"/>
      <c r="G290" s="1"/>
      <c r="H290" s="1"/>
      <c r="I290" s="1"/>
      <c r="J290" s="1"/>
      <c r="K290" s="1"/>
      <c r="L290" s="1"/>
      <c r="N290" s="5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2:25" ht="21.75" x14ac:dyDescent="0.6">
      <c r="B291" s="1"/>
      <c r="C291" s="6"/>
      <c r="D291" s="1"/>
      <c r="E291" s="55"/>
      <c r="F291" s="1"/>
      <c r="G291" s="1"/>
      <c r="H291" s="1"/>
      <c r="I291" s="1"/>
      <c r="J291" s="1"/>
      <c r="K291" s="1"/>
      <c r="L291" s="1"/>
      <c r="N291" s="5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2:25" ht="21.75" x14ac:dyDescent="0.6">
      <c r="B292" s="1"/>
      <c r="C292" s="6"/>
      <c r="D292" s="1"/>
      <c r="E292" s="55"/>
      <c r="F292" s="1"/>
      <c r="G292" s="1"/>
      <c r="H292" s="1"/>
      <c r="I292" s="1"/>
      <c r="J292" s="1"/>
      <c r="K292" s="1"/>
      <c r="L292" s="1"/>
      <c r="N292" s="5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2:25" ht="21.75" x14ac:dyDescent="0.6">
      <c r="B293" s="1"/>
      <c r="C293" s="6"/>
      <c r="D293" s="1"/>
      <c r="E293" s="55"/>
      <c r="F293" s="1"/>
      <c r="G293" s="1"/>
      <c r="H293" s="1"/>
      <c r="I293" s="1"/>
      <c r="J293" s="1"/>
      <c r="K293" s="1"/>
      <c r="L293" s="1"/>
      <c r="N293" s="5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2:25" ht="21.75" x14ac:dyDescent="0.6">
      <c r="B294" s="1"/>
      <c r="C294" s="6"/>
      <c r="D294" s="1"/>
      <c r="E294" s="55"/>
      <c r="F294" s="1"/>
      <c r="G294" s="1"/>
      <c r="H294" s="1"/>
      <c r="I294" s="1"/>
      <c r="J294" s="1"/>
      <c r="K294" s="1"/>
      <c r="L294" s="1"/>
      <c r="N294" s="5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2:25" ht="21.75" x14ac:dyDescent="0.6">
      <c r="B295" s="1"/>
      <c r="C295" s="6"/>
      <c r="D295" s="1"/>
      <c r="E295" s="55"/>
      <c r="F295" s="1"/>
      <c r="G295" s="1"/>
      <c r="H295" s="1"/>
      <c r="I295" s="1"/>
      <c r="J295" s="1"/>
      <c r="K295" s="1"/>
      <c r="L295" s="1"/>
      <c r="N295" s="5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2:25" ht="21.75" x14ac:dyDescent="0.6">
      <c r="B296" s="1"/>
      <c r="C296" s="6"/>
      <c r="D296" s="1"/>
      <c r="E296" s="55"/>
      <c r="F296" s="1"/>
      <c r="G296" s="1"/>
      <c r="H296" s="1"/>
      <c r="I296" s="1"/>
      <c r="J296" s="1"/>
      <c r="K296" s="1"/>
      <c r="L296" s="1"/>
      <c r="N296" s="5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2:25" ht="21.75" x14ac:dyDescent="0.6">
      <c r="B297" s="1"/>
      <c r="C297" s="6"/>
      <c r="D297" s="1"/>
      <c r="E297" s="55"/>
      <c r="F297" s="1"/>
      <c r="G297" s="1"/>
      <c r="H297" s="1"/>
      <c r="I297" s="1"/>
      <c r="J297" s="1"/>
      <c r="K297" s="1"/>
      <c r="L297" s="1"/>
      <c r="N297" s="5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2:25" ht="21.75" x14ac:dyDescent="0.6">
      <c r="B298" s="1"/>
      <c r="C298" s="6"/>
      <c r="D298" s="1"/>
      <c r="E298" s="55"/>
      <c r="F298" s="1"/>
      <c r="G298" s="1"/>
      <c r="H298" s="1"/>
      <c r="I298" s="1"/>
      <c r="J298" s="1"/>
      <c r="K298" s="1"/>
      <c r="L298" s="1"/>
      <c r="N298" s="5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2:25" ht="21.75" x14ac:dyDescent="0.6">
      <c r="B299" s="1"/>
      <c r="C299" s="6"/>
      <c r="D299" s="1"/>
      <c r="E299" s="55"/>
      <c r="F299" s="1"/>
      <c r="G299" s="1"/>
      <c r="H299" s="1"/>
      <c r="I299" s="1"/>
      <c r="J299" s="1"/>
      <c r="K299" s="1"/>
      <c r="L299" s="1"/>
      <c r="N299" s="5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2:25" ht="21.75" x14ac:dyDescent="0.6">
      <c r="B300" s="1"/>
      <c r="C300" s="6"/>
      <c r="D300" s="1"/>
      <c r="E300" s="55"/>
      <c r="F300" s="1"/>
      <c r="G300" s="1"/>
      <c r="H300" s="1"/>
      <c r="I300" s="1"/>
      <c r="J300" s="1"/>
      <c r="K300" s="1"/>
      <c r="L300" s="1"/>
      <c r="N300" s="5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2:25" ht="21.75" x14ac:dyDescent="0.6">
      <c r="B301" s="1"/>
      <c r="C301" s="6"/>
      <c r="D301" s="1"/>
      <c r="E301" s="55"/>
      <c r="F301" s="1"/>
      <c r="G301" s="1"/>
      <c r="H301" s="1"/>
      <c r="I301" s="1"/>
      <c r="J301" s="1"/>
      <c r="K301" s="1"/>
      <c r="L301" s="1"/>
      <c r="N301" s="5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2:25" ht="21.75" x14ac:dyDescent="0.6">
      <c r="B302" s="1"/>
      <c r="C302" s="6"/>
      <c r="D302" s="1"/>
      <c r="E302" s="55"/>
      <c r="F302" s="1"/>
      <c r="G302" s="1"/>
      <c r="H302" s="1"/>
      <c r="I302" s="1"/>
      <c r="J302" s="1"/>
      <c r="K302" s="1"/>
      <c r="L302" s="1"/>
      <c r="N302" s="5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2:25" ht="21.75" x14ac:dyDescent="0.6">
      <c r="B303" s="1"/>
      <c r="C303" s="6"/>
      <c r="D303" s="1"/>
      <c r="E303" s="55"/>
      <c r="F303" s="1"/>
      <c r="G303" s="1"/>
      <c r="H303" s="1"/>
      <c r="I303" s="1"/>
      <c r="J303" s="1"/>
      <c r="K303" s="1"/>
      <c r="L303" s="1"/>
      <c r="N303" s="5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2:25" ht="21.75" x14ac:dyDescent="0.6">
      <c r="B304" s="1"/>
      <c r="C304" s="6"/>
      <c r="D304" s="1"/>
      <c r="E304" s="55"/>
      <c r="F304" s="1"/>
      <c r="G304" s="1"/>
      <c r="H304" s="1"/>
      <c r="I304" s="1"/>
      <c r="J304" s="1"/>
      <c r="K304" s="1"/>
      <c r="L304" s="1"/>
      <c r="N304" s="5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21.75" x14ac:dyDescent="0.6">
      <c r="B305" s="1"/>
      <c r="C305" s="6"/>
      <c r="D305" s="1"/>
      <c r="E305" s="55"/>
      <c r="F305" s="1"/>
      <c r="G305" s="1"/>
      <c r="H305" s="1"/>
      <c r="I305" s="1"/>
      <c r="J305" s="1"/>
      <c r="K305" s="1"/>
      <c r="L305" s="1"/>
      <c r="N305" s="5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21.75" x14ac:dyDescent="0.6">
      <c r="B306" s="1"/>
      <c r="C306" s="6"/>
      <c r="D306" s="1"/>
      <c r="E306" s="55"/>
      <c r="F306" s="1"/>
      <c r="G306" s="1"/>
      <c r="H306" s="1"/>
      <c r="I306" s="1"/>
      <c r="J306" s="1"/>
      <c r="K306" s="1"/>
      <c r="L306" s="1"/>
      <c r="N306" s="5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21.75" x14ac:dyDescent="0.6">
      <c r="B307" s="1"/>
      <c r="C307" s="6"/>
      <c r="D307" s="1"/>
      <c r="E307" s="55"/>
      <c r="F307" s="1"/>
      <c r="G307" s="1"/>
      <c r="H307" s="1"/>
      <c r="I307" s="1"/>
      <c r="J307" s="1"/>
      <c r="K307" s="1"/>
      <c r="L307" s="1"/>
      <c r="N307" s="5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21.75" x14ac:dyDescent="0.6">
      <c r="B308" s="1"/>
      <c r="C308" s="6"/>
      <c r="D308" s="1"/>
      <c r="E308" s="55"/>
      <c r="F308" s="1"/>
      <c r="G308" s="1"/>
      <c r="H308" s="1"/>
      <c r="I308" s="1"/>
      <c r="J308" s="1"/>
      <c r="K308" s="1"/>
      <c r="L308" s="1"/>
      <c r="N308" s="5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21.75" x14ac:dyDescent="0.6">
      <c r="B309" s="1"/>
      <c r="C309" s="6"/>
      <c r="D309" s="1"/>
      <c r="E309" s="55"/>
      <c r="F309" s="1"/>
      <c r="G309" s="1"/>
      <c r="H309" s="1"/>
      <c r="I309" s="1"/>
      <c r="J309" s="1"/>
      <c r="K309" s="1"/>
      <c r="L309" s="1"/>
      <c r="N309" s="5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21.75" x14ac:dyDescent="0.6">
      <c r="B310" s="1"/>
      <c r="C310" s="6"/>
      <c r="D310" s="1"/>
      <c r="E310" s="55"/>
      <c r="F310" s="1"/>
      <c r="G310" s="1"/>
      <c r="H310" s="1"/>
      <c r="I310" s="1"/>
      <c r="J310" s="1"/>
      <c r="K310" s="1"/>
      <c r="L310" s="1"/>
      <c r="N310" s="5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21.75" x14ac:dyDescent="0.6">
      <c r="B311" s="1"/>
      <c r="C311" s="6"/>
      <c r="D311" s="1"/>
      <c r="E311" s="55"/>
      <c r="F311" s="1"/>
      <c r="G311" s="1"/>
      <c r="H311" s="1"/>
      <c r="I311" s="1"/>
      <c r="J311" s="1"/>
      <c r="K311" s="1"/>
      <c r="L311" s="1"/>
      <c r="N311" s="5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21.75" x14ac:dyDescent="0.6">
      <c r="B312" s="1"/>
      <c r="C312" s="6"/>
      <c r="D312" s="1"/>
      <c r="E312" s="55"/>
      <c r="F312" s="1"/>
      <c r="G312" s="1"/>
      <c r="H312" s="1"/>
      <c r="I312" s="1"/>
      <c r="J312" s="1"/>
      <c r="K312" s="1"/>
      <c r="L312" s="1"/>
      <c r="N312" s="5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21.75" x14ac:dyDescent="0.6">
      <c r="B313" s="1"/>
      <c r="C313" s="6"/>
      <c r="D313" s="1"/>
      <c r="E313" s="55"/>
      <c r="F313" s="1"/>
      <c r="G313" s="1"/>
      <c r="H313" s="1"/>
      <c r="I313" s="1"/>
      <c r="J313" s="1"/>
      <c r="K313" s="1"/>
      <c r="L313" s="1"/>
      <c r="N313" s="5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21.75" x14ac:dyDescent="0.6">
      <c r="B314" s="1"/>
      <c r="C314" s="6"/>
      <c r="D314" s="1"/>
      <c r="E314" s="55"/>
      <c r="F314" s="1"/>
      <c r="G314" s="1"/>
      <c r="H314" s="1"/>
      <c r="I314" s="1"/>
      <c r="J314" s="1"/>
      <c r="K314" s="1"/>
      <c r="L314" s="1"/>
      <c r="N314" s="5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21.75" x14ac:dyDescent="0.6">
      <c r="B315" s="1"/>
      <c r="C315" s="6"/>
      <c r="D315" s="1"/>
      <c r="E315" s="55"/>
      <c r="F315" s="1"/>
      <c r="G315" s="1"/>
      <c r="H315" s="1"/>
      <c r="I315" s="1"/>
      <c r="J315" s="1"/>
      <c r="K315" s="1"/>
      <c r="L315" s="1"/>
      <c r="N315" s="5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21.75" x14ac:dyDescent="0.6">
      <c r="B316" s="1"/>
      <c r="C316" s="6"/>
      <c r="D316" s="1"/>
      <c r="E316" s="55"/>
      <c r="F316" s="1"/>
      <c r="G316" s="1"/>
      <c r="H316" s="1"/>
      <c r="I316" s="1"/>
      <c r="J316" s="1"/>
      <c r="K316" s="1"/>
      <c r="L316" s="1"/>
      <c r="N316" s="5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21.75" x14ac:dyDescent="0.6">
      <c r="B317" s="1"/>
      <c r="C317" s="6"/>
      <c r="D317" s="1"/>
      <c r="E317" s="55"/>
      <c r="F317" s="1"/>
      <c r="G317" s="1"/>
      <c r="H317" s="1"/>
      <c r="I317" s="1"/>
      <c r="J317" s="1"/>
      <c r="K317" s="1"/>
      <c r="L317" s="1"/>
      <c r="N317" s="5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21.75" x14ac:dyDescent="0.6">
      <c r="B318" s="1"/>
      <c r="C318" s="6"/>
      <c r="D318" s="1"/>
      <c r="E318" s="55"/>
      <c r="F318" s="1"/>
      <c r="G318" s="1"/>
      <c r="H318" s="1"/>
      <c r="I318" s="1"/>
      <c r="J318" s="1"/>
      <c r="K318" s="1"/>
      <c r="L318" s="1"/>
      <c r="N318" s="5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21.75" x14ac:dyDescent="0.6">
      <c r="B319" s="1"/>
      <c r="C319" s="6"/>
      <c r="D319" s="1"/>
      <c r="E319" s="55"/>
      <c r="F319" s="1"/>
      <c r="G319" s="1"/>
      <c r="H319" s="1"/>
      <c r="I319" s="1"/>
      <c r="J319" s="1"/>
      <c r="K319" s="1"/>
      <c r="L319" s="1"/>
      <c r="N319" s="5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21.75" x14ac:dyDescent="0.6">
      <c r="B320" s="1"/>
      <c r="C320" s="6"/>
      <c r="D320" s="1"/>
      <c r="E320" s="55"/>
      <c r="F320" s="1"/>
      <c r="G320" s="1"/>
      <c r="H320" s="1"/>
      <c r="I320" s="1"/>
      <c r="J320" s="1"/>
      <c r="K320" s="1"/>
      <c r="L320" s="1"/>
      <c r="N320" s="5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21.75" x14ac:dyDescent="0.6">
      <c r="B321" s="1"/>
      <c r="C321" s="6"/>
      <c r="D321" s="1"/>
      <c r="E321" s="55"/>
      <c r="F321" s="1"/>
      <c r="G321" s="1"/>
      <c r="H321" s="1"/>
      <c r="I321" s="1"/>
      <c r="J321" s="1"/>
      <c r="K321" s="1"/>
      <c r="L321" s="1"/>
      <c r="N321" s="5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21.75" x14ac:dyDescent="0.6">
      <c r="B322" s="1"/>
      <c r="C322" s="6"/>
      <c r="D322" s="1"/>
      <c r="E322" s="55"/>
      <c r="F322" s="1"/>
      <c r="G322" s="1"/>
      <c r="H322" s="1"/>
      <c r="I322" s="1"/>
      <c r="J322" s="1"/>
      <c r="K322" s="1"/>
      <c r="L322" s="1"/>
      <c r="N322" s="5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21.75" x14ac:dyDescent="0.6">
      <c r="B323" s="1"/>
      <c r="C323" s="6"/>
      <c r="D323" s="1"/>
      <c r="E323" s="55"/>
      <c r="F323" s="1"/>
      <c r="G323" s="1"/>
      <c r="H323" s="1"/>
      <c r="I323" s="1"/>
      <c r="J323" s="1"/>
      <c r="K323" s="1"/>
      <c r="L323" s="1"/>
      <c r="N323" s="5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21.75" x14ac:dyDescent="0.6">
      <c r="B324" s="1"/>
      <c r="C324" s="6"/>
      <c r="D324" s="1"/>
      <c r="E324" s="55"/>
      <c r="F324" s="1"/>
      <c r="G324" s="1"/>
      <c r="H324" s="1"/>
      <c r="I324" s="1"/>
      <c r="J324" s="1"/>
      <c r="K324" s="1"/>
      <c r="L324" s="1"/>
      <c r="N324" s="5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21.75" x14ac:dyDescent="0.6">
      <c r="B325" s="1"/>
      <c r="C325" s="6"/>
      <c r="D325" s="1"/>
      <c r="E325" s="55"/>
      <c r="F325" s="1"/>
      <c r="G325" s="1"/>
      <c r="H325" s="1"/>
      <c r="I325" s="1"/>
      <c r="J325" s="1"/>
      <c r="K325" s="1"/>
      <c r="L325" s="1"/>
      <c r="N325" s="5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21.75" x14ac:dyDescent="0.6">
      <c r="B326" s="1"/>
      <c r="C326" s="6"/>
      <c r="D326" s="1"/>
      <c r="E326" s="55"/>
      <c r="F326" s="1"/>
      <c r="G326" s="1"/>
      <c r="H326" s="1"/>
      <c r="I326" s="1"/>
      <c r="J326" s="1"/>
      <c r="K326" s="1"/>
      <c r="L326" s="1"/>
      <c r="N326" s="5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21.75" x14ac:dyDescent="0.6">
      <c r="B327" s="1"/>
      <c r="C327" s="6"/>
      <c r="D327" s="1"/>
      <c r="E327" s="55"/>
      <c r="F327" s="1"/>
      <c r="G327" s="1"/>
      <c r="H327" s="1"/>
      <c r="I327" s="1"/>
      <c r="J327" s="1"/>
      <c r="K327" s="1"/>
      <c r="L327" s="1"/>
      <c r="N327" s="5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21.75" x14ac:dyDescent="0.6">
      <c r="B328" s="1"/>
      <c r="C328" s="6"/>
      <c r="D328" s="1"/>
      <c r="E328" s="55"/>
      <c r="F328" s="1"/>
      <c r="G328" s="1"/>
      <c r="H328" s="1"/>
      <c r="I328" s="1"/>
      <c r="J328" s="1"/>
      <c r="K328" s="1"/>
      <c r="L328" s="1"/>
      <c r="N328" s="5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21.75" x14ac:dyDescent="0.6">
      <c r="B329" s="1"/>
      <c r="C329" s="6"/>
      <c r="D329" s="1"/>
      <c r="E329" s="55"/>
      <c r="F329" s="1"/>
      <c r="G329" s="1"/>
      <c r="H329" s="1"/>
      <c r="I329" s="1"/>
      <c r="J329" s="1"/>
      <c r="K329" s="1"/>
      <c r="L329" s="1"/>
      <c r="N329" s="5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21.75" x14ac:dyDescent="0.6">
      <c r="B330" s="1"/>
      <c r="C330" s="6"/>
      <c r="D330" s="1"/>
      <c r="E330" s="55"/>
      <c r="F330" s="1"/>
      <c r="G330" s="1"/>
      <c r="H330" s="1"/>
      <c r="I330" s="1"/>
      <c r="J330" s="1"/>
      <c r="K330" s="1"/>
      <c r="L330" s="1"/>
      <c r="N330" s="5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21.75" x14ac:dyDescent="0.6">
      <c r="B331" s="1"/>
      <c r="C331" s="6"/>
      <c r="D331" s="1"/>
      <c r="E331" s="55"/>
      <c r="F331" s="1"/>
      <c r="G331" s="1"/>
      <c r="H331" s="1"/>
      <c r="I331" s="1"/>
      <c r="J331" s="1"/>
      <c r="K331" s="1"/>
      <c r="L331" s="1"/>
      <c r="N331" s="5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21.75" x14ac:dyDescent="0.6">
      <c r="B332" s="1"/>
      <c r="C332" s="6"/>
      <c r="D332" s="1"/>
      <c r="E332" s="55"/>
      <c r="F332" s="1"/>
      <c r="G332" s="1"/>
      <c r="H332" s="1"/>
      <c r="I332" s="1"/>
      <c r="J332" s="1"/>
      <c r="K332" s="1"/>
      <c r="L332" s="1"/>
      <c r="N332" s="5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21.75" x14ac:dyDescent="0.6">
      <c r="B333" s="1"/>
      <c r="C333" s="6"/>
      <c r="D333" s="1"/>
      <c r="E333" s="55"/>
      <c r="F333" s="1"/>
      <c r="G333" s="1"/>
      <c r="H333" s="1"/>
      <c r="I333" s="1"/>
      <c r="J333" s="1"/>
      <c r="K333" s="1"/>
      <c r="L333" s="1"/>
      <c r="N333" s="5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21.75" x14ac:dyDescent="0.6">
      <c r="B334" s="1"/>
      <c r="C334" s="6"/>
      <c r="D334" s="1"/>
      <c r="E334" s="55"/>
      <c r="F334" s="1"/>
      <c r="G334" s="1"/>
      <c r="H334" s="1"/>
      <c r="I334" s="1"/>
      <c r="J334" s="1"/>
      <c r="K334" s="1"/>
      <c r="L334" s="1"/>
      <c r="N334" s="5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2:25" ht="21.75" x14ac:dyDescent="0.6">
      <c r="B335" s="1"/>
      <c r="C335" s="6"/>
      <c r="D335" s="1"/>
      <c r="E335" s="55"/>
      <c r="F335" s="1"/>
      <c r="G335" s="1"/>
      <c r="H335" s="1"/>
      <c r="I335" s="1"/>
      <c r="J335" s="1"/>
      <c r="K335" s="1"/>
      <c r="L335" s="1"/>
      <c r="N335" s="5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2:25" ht="21.75" x14ac:dyDescent="0.6">
      <c r="B336" s="1"/>
      <c r="C336" s="6"/>
      <c r="D336" s="1"/>
      <c r="E336" s="55"/>
      <c r="F336" s="1"/>
      <c r="G336" s="1"/>
      <c r="H336" s="1"/>
      <c r="I336" s="1"/>
      <c r="J336" s="1"/>
      <c r="K336" s="1"/>
      <c r="L336" s="1"/>
      <c r="N336" s="5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2:25" ht="21.75" x14ac:dyDescent="0.6">
      <c r="B337" s="1"/>
      <c r="C337" s="6"/>
      <c r="D337" s="1"/>
      <c r="E337" s="55"/>
      <c r="F337" s="1"/>
      <c r="G337" s="1"/>
      <c r="H337" s="1"/>
      <c r="I337" s="1"/>
      <c r="J337" s="1"/>
      <c r="K337" s="1"/>
      <c r="L337" s="1"/>
      <c r="N337" s="5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2:25" ht="21.75" x14ac:dyDescent="0.6">
      <c r="B338" s="1"/>
      <c r="C338" s="6"/>
      <c r="D338" s="1"/>
      <c r="E338" s="55"/>
      <c r="F338" s="1"/>
      <c r="G338" s="1"/>
      <c r="H338" s="1"/>
      <c r="I338" s="1"/>
      <c r="J338" s="1"/>
      <c r="K338" s="1"/>
      <c r="L338" s="1"/>
      <c r="N338" s="5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2:25" ht="21.75" x14ac:dyDescent="0.6">
      <c r="B339" s="1"/>
      <c r="C339" s="6"/>
      <c r="D339" s="1"/>
      <c r="E339" s="55"/>
      <c r="F339" s="1"/>
      <c r="G339" s="1"/>
      <c r="H339" s="1"/>
      <c r="I339" s="1"/>
      <c r="J339" s="1"/>
      <c r="K339" s="1"/>
      <c r="L339" s="1"/>
      <c r="N339" s="5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2:25" ht="21.75" x14ac:dyDescent="0.6">
      <c r="B340" s="1"/>
      <c r="C340" s="6"/>
      <c r="D340" s="1"/>
      <c r="E340" s="55"/>
      <c r="F340" s="1"/>
      <c r="G340" s="1"/>
      <c r="H340" s="1"/>
      <c r="I340" s="1"/>
      <c r="J340" s="1"/>
      <c r="K340" s="1"/>
      <c r="L340" s="1"/>
      <c r="N340" s="5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2:25" ht="21.75" x14ac:dyDescent="0.6">
      <c r="B341" s="1"/>
      <c r="C341" s="6"/>
      <c r="D341" s="1"/>
      <c r="E341" s="55"/>
      <c r="F341" s="1"/>
      <c r="G341" s="1"/>
      <c r="H341" s="1"/>
      <c r="I341" s="1"/>
      <c r="J341" s="1"/>
      <c r="K341" s="1"/>
      <c r="L341" s="1"/>
      <c r="N341" s="5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2:25" ht="21.75" x14ac:dyDescent="0.6">
      <c r="B342" s="1"/>
      <c r="C342" s="6"/>
      <c r="D342" s="1"/>
      <c r="E342" s="55"/>
      <c r="F342" s="1"/>
      <c r="G342" s="1"/>
      <c r="H342" s="1"/>
      <c r="I342" s="1"/>
      <c r="J342" s="1"/>
      <c r="K342" s="1"/>
      <c r="L342" s="1"/>
      <c r="N342" s="5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2:25" ht="21.75" x14ac:dyDescent="0.6">
      <c r="B343" s="1"/>
      <c r="C343" s="6"/>
      <c r="D343" s="1"/>
      <c r="E343" s="55"/>
      <c r="F343" s="1"/>
      <c r="G343" s="1"/>
      <c r="H343" s="1"/>
      <c r="I343" s="1"/>
      <c r="J343" s="1"/>
      <c r="K343" s="1"/>
      <c r="L343" s="1"/>
      <c r="N343" s="5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2:25" ht="21.75" x14ac:dyDescent="0.6">
      <c r="B344" s="1"/>
      <c r="C344" s="6"/>
      <c r="D344" s="1"/>
      <c r="E344" s="55"/>
      <c r="F344" s="1"/>
      <c r="G344" s="1"/>
      <c r="H344" s="1"/>
      <c r="I344" s="1"/>
      <c r="J344" s="1"/>
      <c r="K344" s="1"/>
      <c r="L344" s="1"/>
      <c r="N344" s="5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2:25" ht="21.75" x14ac:dyDescent="0.6">
      <c r="B345" s="1"/>
      <c r="C345" s="6"/>
      <c r="D345" s="1"/>
      <c r="E345" s="55"/>
      <c r="F345" s="1"/>
      <c r="G345" s="1"/>
      <c r="H345" s="1"/>
      <c r="I345" s="1"/>
      <c r="J345" s="1"/>
      <c r="K345" s="1"/>
      <c r="L345" s="1"/>
      <c r="N345" s="5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2:25" ht="21.75" x14ac:dyDescent="0.6">
      <c r="B346" s="1"/>
      <c r="C346" s="6"/>
      <c r="D346" s="1"/>
      <c r="E346" s="55"/>
      <c r="F346" s="1"/>
      <c r="G346" s="1"/>
      <c r="H346" s="1"/>
      <c r="I346" s="1"/>
      <c r="J346" s="1"/>
      <c r="K346" s="1"/>
      <c r="L346" s="1"/>
      <c r="N346" s="5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2:25" ht="21.75" x14ac:dyDescent="0.6">
      <c r="B347" s="1"/>
      <c r="C347" s="6"/>
      <c r="D347" s="1"/>
      <c r="E347" s="55"/>
      <c r="F347" s="1"/>
      <c r="G347" s="1"/>
      <c r="H347" s="1"/>
      <c r="I347" s="1"/>
      <c r="J347" s="1"/>
      <c r="K347" s="1"/>
      <c r="L347" s="1"/>
      <c r="N347" s="5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2:25" ht="21.75" x14ac:dyDescent="0.6">
      <c r="B348" s="1"/>
      <c r="C348" s="6"/>
      <c r="D348" s="1"/>
      <c r="E348" s="55"/>
      <c r="F348" s="1"/>
      <c r="G348" s="1"/>
      <c r="H348" s="1"/>
      <c r="I348" s="1"/>
      <c r="J348" s="1"/>
      <c r="K348" s="1"/>
      <c r="L348" s="1"/>
      <c r="N348" s="5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2:25" ht="21.75" x14ac:dyDescent="0.6">
      <c r="B349" s="1"/>
      <c r="C349" s="6"/>
      <c r="D349" s="1"/>
      <c r="E349" s="55"/>
      <c r="F349" s="1"/>
      <c r="G349" s="1"/>
      <c r="H349" s="1"/>
      <c r="I349" s="1"/>
      <c r="J349" s="1"/>
      <c r="K349" s="1"/>
      <c r="L349" s="1"/>
      <c r="N349" s="5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2:25" ht="21.75" x14ac:dyDescent="0.6">
      <c r="B350" s="1"/>
      <c r="C350" s="6"/>
      <c r="D350" s="1"/>
      <c r="E350" s="55"/>
      <c r="F350" s="1"/>
      <c r="G350" s="1"/>
      <c r="H350" s="1"/>
      <c r="I350" s="1"/>
      <c r="J350" s="1"/>
      <c r="K350" s="1"/>
      <c r="L350" s="1"/>
      <c r="N350" s="5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2:25" ht="21.75" x14ac:dyDescent="0.6">
      <c r="B351" s="1"/>
      <c r="C351" s="6"/>
      <c r="D351" s="1"/>
      <c r="E351" s="55"/>
      <c r="F351" s="1"/>
      <c r="G351" s="1"/>
      <c r="H351" s="1"/>
      <c r="I351" s="1"/>
      <c r="J351" s="1"/>
      <c r="K351" s="1"/>
      <c r="L351" s="1"/>
      <c r="N351" s="5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2:25" ht="21.75" x14ac:dyDescent="0.6">
      <c r="B352" s="1"/>
      <c r="C352" s="6"/>
      <c r="D352" s="1"/>
      <c r="E352" s="55"/>
      <c r="F352" s="1"/>
      <c r="G352" s="1"/>
      <c r="H352" s="1"/>
      <c r="I352" s="1"/>
      <c r="J352" s="1"/>
      <c r="K352" s="1"/>
      <c r="L352" s="1"/>
      <c r="N352" s="5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2:25" ht="21.75" x14ac:dyDescent="0.6">
      <c r="B353" s="1"/>
      <c r="C353" s="6"/>
      <c r="D353" s="1"/>
      <c r="E353" s="55"/>
      <c r="F353" s="1"/>
      <c r="G353" s="1"/>
      <c r="H353" s="1"/>
      <c r="I353" s="1"/>
      <c r="J353" s="1"/>
      <c r="K353" s="1"/>
      <c r="L353" s="1"/>
      <c r="N353" s="5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2:25" ht="21.75" x14ac:dyDescent="0.6">
      <c r="B354" s="1"/>
      <c r="C354" s="6"/>
      <c r="D354" s="1"/>
      <c r="E354" s="55"/>
      <c r="F354" s="1"/>
      <c r="G354" s="1"/>
      <c r="H354" s="1"/>
      <c r="I354" s="1"/>
      <c r="J354" s="1"/>
      <c r="K354" s="1"/>
      <c r="L354" s="1"/>
      <c r="N354" s="5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2:25" ht="21.75" x14ac:dyDescent="0.6">
      <c r="B355" s="1"/>
      <c r="C355" s="6"/>
      <c r="D355" s="1"/>
      <c r="E355" s="55"/>
      <c r="F355" s="1"/>
      <c r="G355" s="1"/>
      <c r="H355" s="1"/>
      <c r="I355" s="1"/>
      <c r="J355" s="1"/>
      <c r="K355" s="1"/>
      <c r="L355" s="1"/>
      <c r="N355" s="5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2:25" ht="21.75" x14ac:dyDescent="0.6">
      <c r="B356" s="1"/>
      <c r="C356" s="6"/>
      <c r="D356" s="1"/>
      <c r="E356" s="55"/>
      <c r="F356" s="1"/>
      <c r="G356" s="1"/>
      <c r="H356" s="1"/>
      <c r="I356" s="1"/>
      <c r="J356" s="1"/>
      <c r="K356" s="1"/>
      <c r="L356" s="1"/>
      <c r="N356" s="5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2:25" ht="21.75" x14ac:dyDescent="0.6">
      <c r="B357" s="1"/>
      <c r="C357" s="6"/>
      <c r="D357" s="1"/>
      <c r="E357" s="55"/>
      <c r="F357" s="1"/>
      <c r="G357" s="1"/>
      <c r="H357" s="1"/>
      <c r="I357" s="1"/>
      <c r="J357" s="1"/>
      <c r="K357" s="1"/>
      <c r="L357" s="1"/>
      <c r="N357" s="5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2:25" ht="21.75" x14ac:dyDescent="0.6">
      <c r="B358" s="1"/>
      <c r="C358" s="6"/>
      <c r="D358" s="1"/>
      <c r="E358" s="55"/>
      <c r="F358" s="1"/>
      <c r="G358" s="1"/>
      <c r="H358" s="1"/>
      <c r="I358" s="1"/>
      <c r="J358" s="1"/>
      <c r="K358" s="1"/>
      <c r="L358" s="1"/>
      <c r="N358" s="5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2:25" ht="21.75" x14ac:dyDescent="0.6">
      <c r="B359" s="1"/>
      <c r="C359" s="6"/>
      <c r="D359" s="1"/>
      <c r="E359" s="55"/>
      <c r="F359" s="1"/>
      <c r="G359" s="1"/>
      <c r="H359" s="1"/>
      <c r="I359" s="1"/>
      <c r="J359" s="1"/>
      <c r="K359" s="1"/>
      <c r="L359" s="1"/>
      <c r="N359" s="5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2:25" ht="21.75" x14ac:dyDescent="0.6">
      <c r="B360" s="1"/>
      <c r="C360" s="6"/>
      <c r="D360" s="1"/>
      <c r="E360" s="55"/>
      <c r="F360" s="1"/>
      <c r="G360" s="1"/>
      <c r="H360" s="1"/>
      <c r="I360" s="1"/>
      <c r="J360" s="1"/>
      <c r="K360" s="1"/>
      <c r="L360" s="1"/>
      <c r="N360" s="5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2:25" ht="21.75" x14ac:dyDescent="0.6">
      <c r="B361" s="1"/>
      <c r="C361" s="6"/>
      <c r="D361" s="1"/>
      <c r="E361" s="55"/>
      <c r="F361" s="1"/>
      <c r="G361" s="1"/>
      <c r="H361" s="1"/>
      <c r="I361" s="1"/>
      <c r="J361" s="1"/>
      <c r="K361" s="1"/>
      <c r="L361" s="1"/>
      <c r="N361" s="5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2:25" ht="21.75" x14ac:dyDescent="0.6">
      <c r="B362" s="1"/>
      <c r="C362" s="6"/>
      <c r="D362" s="1"/>
      <c r="E362" s="55"/>
      <c r="F362" s="1"/>
      <c r="G362" s="1"/>
      <c r="H362" s="1"/>
      <c r="I362" s="1"/>
      <c r="J362" s="1"/>
      <c r="K362" s="1"/>
      <c r="L362" s="1"/>
      <c r="N362" s="5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2:25" ht="21.75" x14ac:dyDescent="0.6">
      <c r="B363" s="1"/>
      <c r="C363" s="6"/>
      <c r="D363" s="1"/>
      <c r="E363" s="55"/>
      <c r="F363" s="1"/>
      <c r="G363" s="1"/>
      <c r="H363" s="1"/>
      <c r="I363" s="1"/>
      <c r="J363" s="1"/>
      <c r="K363" s="1"/>
      <c r="L363" s="1"/>
      <c r="N363" s="5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2:25" ht="21.75" x14ac:dyDescent="0.6">
      <c r="B364" s="1"/>
      <c r="C364" s="6"/>
      <c r="D364" s="1"/>
      <c r="E364" s="55"/>
      <c r="F364" s="1"/>
      <c r="G364" s="1"/>
      <c r="H364" s="1"/>
      <c r="I364" s="1"/>
      <c r="J364" s="1"/>
      <c r="K364" s="1"/>
      <c r="L364" s="1"/>
      <c r="N364" s="5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2:25" ht="21.75" x14ac:dyDescent="0.6">
      <c r="B365" s="1"/>
      <c r="C365" s="6"/>
      <c r="D365" s="1"/>
      <c r="E365" s="55"/>
      <c r="F365" s="1"/>
      <c r="G365" s="1"/>
      <c r="H365" s="1"/>
      <c r="I365" s="1"/>
      <c r="J365" s="1"/>
      <c r="K365" s="1"/>
      <c r="L365" s="1"/>
      <c r="N365" s="5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2:25" ht="21.75" x14ac:dyDescent="0.6">
      <c r="B366" s="1"/>
      <c r="C366" s="6"/>
      <c r="D366" s="1"/>
      <c r="E366" s="55"/>
      <c r="F366" s="1"/>
      <c r="G366" s="1"/>
      <c r="H366" s="1"/>
      <c r="I366" s="1"/>
      <c r="J366" s="1"/>
      <c r="K366" s="1"/>
      <c r="L366" s="1"/>
      <c r="N366" s="5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2:25" ht="21.75" x14ac:dyDescent="0.6">
      <c r="B367" s="1"/>
      <c r="C367" s="6"/>
      <c r="D367" s="1"/>
      <c r="E367" s="55"/>
      <c r="F367" s="1"/>
      <c r="G367" s="1"/>
      <c r="H367" s="1"/>
      <c r="I367" s="1"/>
      <c r="J367" s="1"/>
      <c r="K367" s="1"/>
      <c r="L367" s="1"/>
      <c r="N367" s="5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2:25" ht="21.75" x14ac:dyDescent="0.6">
      <c r="B368" s="1"/>
      <c r="C368" s="6"/>
      <c r="D368" s="1"/>
      <c r="E368" s="55"/>
      <c r="F368" s="1"/>
      <c r="G368" s="1"/>
      <c r="H368" s="1"/>
      <c r="I368" s="1"/>
      <c r="J368" s="1"/>
      <c r="K368" s="1"/>
      <c r="L368" s="1"/>
      <c r="N368" s="5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2:25" ht="21.75" x14ac:dyDescent="0.6">
      <c r="B369" s="1"/>
      <c r="C369" s="6"/>
      <c r="D369" s="1"/>
      <c r="E369" s="55"/>
      <c r="F369" s="1"/>
      <c r="G369" s="1"/>
      <c r="H369" s="1"/>
      <c r="I369" s="1"/>
      <c r="J369" s="1"/>
      <c r="K369" s="1"/>
      <c r="L369" s="1"/>
      <c r="N369" s="5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2:25" ht="21.75" x14ac:dyDescent="0.6">
      <c r="B370" s="1"/>
      <c r="C370" s="6"/>
      <c r="D370" s="1"/>
      <c r="E370" s="55"/>
      <c r="F370" s="1"/>
      <c r="G370" s="1"/>
      <c r="H370" s="1"/>
      <c r="I370" s="1"/>
      <c r="J370" s="1"/>
      <c r="K370" s="1"/>
      <c r="L370" s="1"/>
      <c r="N370" s="5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2:25" ht="21.75" x14ac:dyDescent="0.6">
      <c r="B371" s="1"/>
      <c r="C371" s="6"/>
      <c r="D371" s="1"/>
      <c r="E371" s="55"/>
      <c r="F371" s="1"/>
      <c r="G371" s="1"/>
      <c r="H371" s="1"/>
      <c r="I371" s="1"/>
      <c r="J371" s="1"/>
      <c r="K371" s="1"/>
      <c r="L371" s="1"/>
      <c r="N371" s="5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2:25" ht="21.75" x14ac:dyDescent="0.6">
      <c r="B372" s="1"/>
      <c r="C372" s="6"/>
      <c r="D372" s="1"/>
      <c r="E372" s="55"/>
      <c r="F372" s="1"/>
      <c r="G372" s="1"/>
      <c r="H372" s="1"/>
      <c r="I372" s="1"/>
      <c r="J372" s="1"/>
      <c r="K372" s="1"/>
      <c r="L372" s="1"/>
      <c r="N372" s="5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2:25" ht="21.75" x14ac:dyDescent="0.6">
      <c r="B373" s="1"/>
      <c r="C373" s="6"/>
      <c r="D373" s="1"/>
      <c r="E373" s="55"/>
      <c r="F373" s="1"/>
      <c r="G373" s="1"/>
      <c r="H373" s="1"/>
      <c r="I373" s="1"/>
      <c r="J373" s="1"/>
      <c r="K373" s="1"/>
      <c r="L373" s="1"/>
      <c r="N373" s="5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2:25" ht="21.75" x14ac:dyDescent="0.6">
      <c r="B374" s="1"/>
      <c r="C374" s="6"/>
      <c r="D374" s="1"/>
      <c r="E374" s="55"/>
      <c r="F374" s="1"/>
      <c r="G374" s="1"/>
      <c r="H374" s="1"/>
      <c r="I374" s="1"/>
      <c r="J374" s="1"/>
      <c r="K374" s="1"/>
      <c r="L374" s="1"/>
      <c r="N374" s="5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2:25" ht="21.75" x14ac:dyDescent="0.6">
      <c r="B375" s="1"/>
      <c r="C375" s="6"/>
      <c r="D375" s="1"/>
      <c r="E375" s="55"/>
      <c r="F375" s="1"/>
      <c r="G375" s="1"/>
      <c r="H375" s="1"/>
      <c r="I375" s="1"/>
      <c r="J375" s="1"/>
      <c r="K375" s="1"/>
      <c r="L375" s="1"/>
      <c r="N375" s="5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2:25" ht="21.75" x14ac:dyDescent="0.6">
      <c r="B376" s="1"/>
      <c r="C376" s="6"/>
      <c r="D376" s="1"/>
      <c r="E376" s="55"/>
      <c r="F376" s="1"/>
      <c r="G376" s="1"/>
      <c r="H376" s="1"/>
      <c r="I376" s="1"/>
      <c r="J376" s="1"/>
      <c r="K376" s="1"/>
      <c r="L376" s="1"/>
      <c r="N376" s="5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2:25" ht="21.75" x14ac:dyDescent="0.6">
      <c r="B377" s="1"/>
      <c r="C377" s="6"/>
      <c r="D377" s="1"/>
      <c r="E377" s="55"/>
      <c r="F377" s="1"/>
      <c r="G377" s="1"/>
      <c r="H377" s="1"/>
      <c r="I377" s="1"/>
      <c r="J377" s="1"/>
      <c r="K377" s="1"/>
      <c r="L377" s="1"/>
      <c r="N377" s="5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2:25" ht="21.75" x14ac:dyDescent="0.6">
      <c r="B378" s="1"/>
      <c r="C378" s="6"/>
      <c r="D378" s="1"/>
      <c r="E378" s="55"/>
      <c r="F378" s="1"/>
      <c r="G378" s="1"/>
      <c r="H378" s="1"/>
      <c r="I378" s="1"/>
      <c r="J378" s="1"/>
      <c r="K378" s="1"/>
      <c r="L378" s="1"/>
      <c r="N378" s="5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2:25" ht="21.75" x14ac:dyDescent="0.6">
      <c r="B379" s="1"/>
      <c r="C379" s="6"/>
      <c r="D379" s="1"/>
      <c r="E379" s="55"/>
      <c r="F379" s="1"/>
      <c r="G379" s="1"/>
      <c r="H379" s="1"/>
      <c r="I379" s="1"/>
      <c r="J379" s="1"/>
      <c r="K379" s="1"/>
      <c r="L379" s="1"/>
      <c r="N379" s="5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2:25" ht="21.75" x14ac:dyDescent="0.6">
      <c r="B380" s="1"/>
      <c r="C380" s="6"/>
      <c r="D380" s="1"/>
      <c r="E380" s="55"/>
      <c r="F380" s="1"/>
      <c r="G380" s="1"/>
      <c r="H380" s="1"/>
      <c r="I380" s="1"/>
      <c r="J380" s="1"/>
      <c r="K380" s="1"/>
      <c r="L380" s="1"/>
      <c r="N380" s="5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2:25" ht="21.75" x14ac:dyDescent="0.6">
      <c r="B381" s="1"/>
      <c r="C381" s="6"/>
      <c r="D381" s="1"/>
      <c r="E381" s="55"/>
      <c r="F381" s="1"/>
      <c r="G381" s="1"/>
      <c r="H381" s="1"/>
      <c r="I381" s="1"/>
      <c r="J381" s="1"/>
      <c r="K381" s="1"/>
      <c r="L381" s="1"/>
      <c r="N381" s="5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2:25" ht="21.75" x14ac:dyDescent="0.6">
      <c r="B382" s="1"/>
      <c r="C382" s="6"/>
      <c r="D382" s="1"/>
      <c r="E382" s="55"/>
      <c r="F382" s="1"/>
      <c r="G382" s="1"/>
      <c r="H382" s="1"/>
      <c r="I382" s="1"/>
      <c r="J382" s="1"/>
      <c r="K382" s="1"/>
      <c r="L382" s="1"/>
      <c r="N382" s="5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2:25" ht="21.75" x14ac:dyDescent="0.6">
      <c r="B383" s="1"/>
      <c r="C383" s="6"/>
      <c r="D383" s="1"/>
      <c r="E383" s="55"/>
      <c r="F383" s="1"/>
      <c r="G383" s="1"/>
      <c r="H383" s="1"/>
      <c r="I383" s="1"/>
      <c r="J383" s="1"/>
      <c r="K383" s="1"/>
      <c r="L383" s="1"/>
      <c r="N383" s="5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2:25" ht="21.75" x14ac:dyDescent="0.6">
      <c r="B384" s="1"/>
      <c r="C384" s="6"/>
      <c r="D384" s="1"/>
      <c r="E384" s="55"/>
      <c r="F384" s="1"/>
      <c r="G384" s="1"/>
      <c r="H384" s="1"/>
      <c r="I384" s="1"/>
      <c r="J384" s="1"/>
      <c r="K384" s="1"/>
      <c r="L384" s="1"/>
      <c r="N384" s="5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2:25" ht="21.75" x14ac:dyDescent="0.6">
      <c r="B385" s="1"/>
      <c r="C385" s="6"/>
      <c r="D385" s="1"/>
      <c r="E385" s="55"/>
      <c r="F385" s="1"/>
      <c r="G385" s="1"/>
      <c r="H385" s="1"/>
      <c r="I385" s="1"/>
      <c r="J385" s="1"/>
      <c r="K385" s="1"/>
      <c r="L385" s="1"/>
      <c r="N385" s="5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2:25" ht="21.75" x14ac:dyDescent="0.6">
      <c r="B386" s="1"/>
      <c r="C386" s="6"/>
      <c r="D386" s="1"/>
      <c r="E386" s="55"/>
      <c r="F386" s="1"/>
      <c r="G386" s="1"/>
      <c r="H386" s="1"/>
      <c r="I386" s="1"/>
      <c r="J386" s="1"/>
      <c r="K386" s="1"/>
      <c r="L386" s="1"/>
      <c r="N386" s="5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2:25" ht="21.75" x14ac:dyDescent="0.6">
      <c r="B387" s="1"/>
      <c r="C387" s="6"/>
      <c r="D387" s="1"/>
      <c r="E387" s="55"/>
      <c r="F387" s="1"/>
      <c r="G387" s="1"/>
      <c r="H387" s="1"/>
      <c r="I387" s="1"/>
      <c r="J387" s="1"/>
      <c r="K387" s="1"/>
      <c r="L387" s="1"/>
      <c r="N387" s="5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2:25" ht="21.75" x14ac:dyDescent="0.6">
      <c r="B388" s="1"/>
      <c r="C388" s="6"/>
      <c r="D388" s="1"/>
      <c r="E388" s="55"/>
      <c r="F388" s="1"/>
      <c r="G388" s="1"/>
      <c r="H388" s="1"/>
      <c r="I388" s="1"/>
      <c r="J388" s="1"/>
      <c r="K388" s="1"/>
      <c r="L388" s="1"/>
      <c r="N388" s="5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2:25" ht="21.75" x14ac:dyDescent="0.6">
      <c r="B389" s="1"/>
      <c r="C389" s="6"/>
      <c r="D389" s="1"/>
      <c r="E389" s="55"/>
      <c r="F389" s="1"/>
      <c r="G389" s="1"/>
      <c r="H389" s="1"/>
      <c r="I389" s="1"/>
      <c r="J389" s="1"/>
      <c r="K389" s="1"/>
      <c r="L389" s="1"/>
      <c r="N389" s="5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2:25" ht="21.75" x14ac:dyDescent="0.6">
      <c r="B390" s="1"/>
      <c r="C390" s="6"/>
      <c r="D390" s="1"/>
      <c r="E390" s="55"/>
      <c r="F390" s="1"/>
      <c r="G390" s="1"/>
      <c r="H390" s="1"/>
      <c r="I390" s="1"/>
      <c r="J390" s="1"/>
      <c r="K390" s="1"/>
      <c r="L390" s="1"/>
      <c r="N390" s="5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2:25" ht="21.75" x14ac:dyDescent="0.6">
      <c r="B391" s="1"/>
      <c r="C391" s="6"/>
      <c r="D391" s="1"/>
      <c r="E391" s="55"/>
      <c r="F391" s="1"/>
      <c r="G391" s="1"/>
      <c r="H391" s="1"/>
      <c r="I391" s="1"/>
      <c r="J391" s="1"/>
      <c r="K391" s="1"/>
      <c r="L391" s="1"/>
      <c r="N391" s="5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2:25" ht="21.75" x14ac:dyDescent="0.6">
      <c r="B392" s="1"/>
      <c r="C392" s="6"/>
      <c r="D392" s="1"/>
      <c r="E392" s="55"/>
      <c r="F392" s="1"/>
      <c r="G392" s="1"/>
      <c r="H392" s="1"/>
      <c r="I392" s="1"/>
      <c r="J392" s="1"/>
      <c r="K392" s="1"/>
      <c r="L392" s="1"/>
      <c r="N392" s="5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2:25" ht="21.75" x14ac:dyDescent="0.6">
      <c r="B393" s="1"/>
      <c r="C393" s="6"/>
      <c r="D393" s="1"/>
      <c r="E393" s="55"/>
      <c r="F393" s="1"/>
      <c r="G393" s="1"/>
      <c r="H393" s="1"/>
      <c r="I393" s="1"/>
      <c r="J393" s="1"/>
      <c r="K393" s="1"/>
      <c r="L393" s="1"/>
      <c r="N393" s="5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2:25" ht="21.75" x14ac:dyDescent="0.6">
      <c r="B394" s="1"/>
      <c r="C394" s="6"/>
      <c r="D394" s="1"/>
      <c r="E394" s="55"/>
      <c r="F394" s="1"/>
      <c r="G394" s="1"/>
      <c r="H394" s="1"/>
      <c r="I394" s="1"/>
      <c r="J394" s="1"/>
      <c r="K394" s="1"/>
      <c r="L394" s="1"/>
      <c r="N394" s="5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2:25" ht="21.75" x14ac:dyDescent="0.6">
      <c r="B395" s="1"/>
      <c r="C395" s="6"/>
      <c r="D395" s="1"/>
      <c r="E395" s="55"/>
      <c r="F395" s="1"/>
      <c r="G395" s="1"/>
      <c r="H395" s="1"/>
      <c r="I395" s="1"/>
      <c r="J395" s="1"/>
      <c r="K395" s="1"/>
      <c r="L395" s="1"/>
      <c r="N395" s="5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2:25" ht="21.75" x14ac:dyDescent="0.6">
      <c r="B396" s="1"/>
      <c r="C396" s="6"/>
      <c r="D396" s="1"/>
      <c r="E396" s="55"/>
      <c r="F396" s="1"/>
      <c r="G396" s="1"/>
      <c r="H396" s="1"/>
      <c r="I396" s="1"/>
      <c r="J396" s="1"/>
      <c r="K396" s="1"/>
      <c r="L396" s="1"/>
      <c r="N396" s="5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2:25" ht="21.75" x14ac:dyDescent="0.6">
      <c r="B397" s="1"/>
      <c r="C397" s="6"/>
      <c r="D397" s="1"/>
      <c r="E397" s="55"/>
      <c r="F397" s="1"/>
      <c r="G397" s="1"/>
      <c r="H397" s="1"/>
      <c r="I397" s="1"/>
      <c r="J397" s="1"/>
      <c r="K397" s="1"/>
      <c r="L397" s="1"/>
      <c r="N397" s="5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2:25" ht="21.75" x14ac:dyDescent="0.6">
      <c r="B398" s="1"/>
      <c r="C398" s="6"/>
      <c r="D398" s="1"/>
      <c r="E398" s="55"/>
      <c r="F398" s="1"/>
      <c r="G398" s="1"/>
      <c r="H398" s="1"/>
      <c r="I398" s="1"/>
      <c r="J398" s="1"/>
      <c r="K398" s="1"/>
      <c r="L398" s="1"/>
      <c r="N398" s="5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2:25" ht="21.75" x14ac:dyDescent="0.6">
      <c r="B399" s="1"/>
      <c r="C399" s="6"/>
      <c r="D399" s="1"/>
      <c r="E399" s="55"/>
      <c r="F399" s="1"/>
      <c r="G399" s="1"/>
      <c r="H399" s="1"/>
      <c r="I399" s="1"/>
      <c r="J399" s="1"/>
      <c r="K399" s="1"/>
      <c r="L399" s="1"/>
      <c r="N399" s="5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2:25" ht="21.75" x14ac:dyDescent="0.6">
      <c r="B400" s="1"/>
      <c r="C400" s="6"/>
      <c r="D400" s="1"/>
      <c r="E400" s="55"/>
      <c r="F400" s="1"/>
      <c r="G400" s="1"/>
      <c r="H400" s="1"/>
      <c r="I400" s="1"/>
      <c r="J400" s="1"/>
      <c r="K400" s="1"/>
      <c r="L400" s="1"/>
      <c r="N400" s="5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2:25" ht="21.75" x14ac:dyDescent="0.6">
      <c r="B401" s="1"/>
      <c r="C401" s="6"/>
      <c r="D401" s="1"/>
      <c r="E401" s="55"/>
      <c r="F401" s="1"/>
      <c r="G401" s="1"/>
      <c r="H401" s="1"/>
      <c r="I401" s="1"/>
      <c r="J401" s="1"/>
      <c r="K401" s="1"/>
      <c r="L401" s="1"/>
      <c r="N401" s="5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2:25" ht="21.75" x14ac:dyDescent="0.6">
      <c r="B402" s="1"/>
      <c r="C402" s="6"/>
      <c r="D402" s="1"/>
      <c r="E402" s="55"/>
      <c r="F402" s="1"/>
      <c r="G402" s="1"/>
      <c r="H402" s="1"/>
      <c r="I402" s="1"/>
      <c r="J402" s="1"/>
      <c r="K402" s="1"/>
      <c r="L402" s="1"/>
      <c r="N402" s="5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2:25" ht="21.75" x14ac:dyDescent="0.6">
      <c r="B403" s="1"/>
      <c r="C403" s="6"/>
      <c r="D403" s="1"/>
      <c r="E403" s="55"/>
      <c r="F403" s="1"/>
      <c r="G403" s="1"/>
      <c r="H403" s="1"/>
      <c r="I403" s="1"/>
      <c r="J403" s="1"/>
      <c r="K403" s="1"/>
      <c r="L403" s="1"/>
      <c r="N403" s="5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2:25" ht="21.75" x14ac:dyDescent="0.6">
      <c r="B404" s="1"/>
      <c r="C404" s="6"/>
      <c r="D404" s="1"/>
      <c r="E404" s="55"/>
      <c r="F404" s="1"/>
      <c r="G404" s="1"/>
      <c r="H404" s="1"/>
      <c r="I404" s="1"/>
      <c r="J404" s="1"/>
      <c r="K404" s="1"/>
      <c r="L404" s="1"/>
      <c r="N404" s="5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2:25" ht="21.75" x14ac:dyDescent="0.6">
      <c r="B405" s="1"/>
      <c r="C405" s="6"/>
      <c r="D405" s="1"/>
      <c r="E405" s="55"/>
      <c r="F405" s="1"/>
      <c r="G405" s="1"/>
      <c r="H405" s="1"/>
      <c r="I405" s="1"/>
      <c r="J405" s="1"/>
      <c r="K405" s="1"/>
      <c r="L405" s="1"/>
      <c r="N405" s="5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2:25" ht="21.75" x14ac:dyDescent="0.6">
      <c r="B406" s="1"/>
      <c r="C406" s="6"/>
      <c r="D406" s="1"/>
      <c r="E406" s="55"/>
      <c r="F406" s="1"/>
      <c r="G406" s="1"/>
      <c r="H406" s="1"/>
      <c r="I406" s="1"/>
      <c r="J406" s="1"/>
      <c r="K406" s="1"/>
      <c r="L406" s="1"/>
      <c r="N406" s="5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2:25" ht="21.75" x14ac:dyDescent="0.6">
      <c r="B407" s="1"/>
      <c r="C407" s="6"/>
      <c r="D407" s="1"/>
      <c r="E407" s="55"/>
      <c r="F407" s="1"/>
      <c r="G407" s="1"/>
      <c r="H407" s="1"/>
      <c r="I407" s="1"/>
      <c r="J407" s="1"/>
      <c r="K407" s="1"/>
      <c r="L407" s="1"/>
      <c r="N407" s="5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2:25" ht="21.75" x14ac:dyDescent="0.6">
      <c r="B408" s="1"/>
      <c r="C408" s="6"/>
      <c r="D408" s="1"/>
      <c r="E408" s="55"/>
      <c r="F408" s="1"/>
      <c r="G408" s="1"/>
      <c r="H408" s="1"/>
      <c r="I408" s="1"/>
      <c r="J408" s="1"/>
      <c r="K408" s="1"/>
      <c r="L408" s="1"/>
      <c r="N408" s="5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2:25" ht="21.75" x14ac:dyDescent="0.6">
      <c r="B409" s="1"/>
      <c r="C409" s="6"/>
      <c r="D409" s="1"/>
      <c r="E409" s="55"/>
      <c r="F409" s="1"/>
      <c r="G409" s="1"/>
      <c r="H409" s="1"/>
      <c r="I409" s="1"/>
      <c r="J409" s="1"/>
      <c r="K409" s="1"/>
      <c r="L409" s="1"/>
      <c r="N409" s="5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2:25" ht="21.75" x14ac:dyDescent="0.6">
      <c r="B410" s="1"/>
      <c r="C410" s="6"/>
      <c r="D410" s="1"/>
      <c r="E410" s="55"/>
      <c r="F410" s="1"/>
      <c r="G410" s="1"/>
      <c r="H410" s="1"/>
      <c r="I410" s="1"/>
      <c r="J410" s="1"/>
      <c r="K410" s="1"/>
      <c r="L410" s="1"/>
      <c r="N410" s="5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2:25" ht="21.75" x14ac:dyDescent="0.6">
      <c r="B411" s="1"/>
      <c r="C411" s="6"/>
      <c r="D411" s="1"/>
      <c r="E411" s="55"/>
      <c r="F411" s="1"/>
      <c r="G411" s="1"/>
      <c r="H411" s="1"/>
      <c r="I411" s="1"/>
      <c r="J411" s="1"/>
      <c r="K411" s="1"/>
      <c r="L411" s="1"/>
      <c r="N411" s="5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2:25" ht="21.75" x14ac:dyDescent="0.6">
      <c r="B412" s="1"/>
      <c r="C412" s="6"/>
      <c r="D412" s="1"/>
      <c r="E412" s="55"/>
      <c r="F412" s="1"/>
      <c r="G412" s="1"/>
      <c r="H412" s="1"/>
      <c r="I412" s="1"/>
      <c r="J412" s="1"/>
      <c r="K412" s="1"/>
      <c r="L412" s="1"/>
      <c r="N412" s="5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2:25" ht="21.75" x14ac:dyDescent="0.6">
      <c r="B413" s="1"/>
      <c r="C413" s="6"/>
      <c r="D413" s="1"/>
      <c r="E413" s="55"/>
      <c r="F413" s="1"/>
      <c r="G413" s="1"/>
      <c r="H413" s="1"/>
      <c r="I413" s="1"/>
      <c r="J413" s="1"/>
      <c r="K413" s="1"/>
      <c r="L413" s="1"/>
      <c r="N413" s="5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2:25" ht="21.75" x14ac:dyDescent="0.6">
      <c r="B414" s="1"/>
      <c r="C414" s="6"/>
      <c r="D414" s="1"/>
      <c r="E414" s="55"/>
      <c r="F414" s="1"/>
      <c r="G414" s="1"/>
      <c r="H414" s="1"/>
      <c r="I414" s="1"/>
      <c r="J414" s="1"/>
      <c r="K414" s="1"/>
      <c r="L414" s="1"/>
      <c r="N414" s="5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2:25" ht="21.75" x14ac:dyDescent="0.6">
      <c r="B415" s="1"/>
      <c r="C415" s="6"/>
      <c r="D415" s="1"/>
      <c r="E415" s="55"/>
      <c r="F415" s="1"/>
      <c r="G415" s="1"/>
      <c r="H415" s="1"/>
      <c r="I415" s="1"/>
      <c r="J415" s="1"/>
      <c r="K415" s="1"/>
      <c r="L415" s="1"/>
      <c r="N415" s="5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2:25" ht="21.75" x14ac:dyDescent="0.6">
      <c r="B416" s="1"/>
      <c r="C416" s="6"/>
      <c r="D416" s="1"/>
      <c r="E416" s="55"/>
      <c r="F416" s="1"/>
      <c r="G416" s="1"/>
      <c r="H416" s="1"/>
      <c r="I416" s="1"/>
      <c r="J416" s="1"/>
      <c r="K416" s="1"/>
      <c r="L416" s="1"/>
      <c r="N416" s="5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2:25" ht="21.75" x14ac:dyDescent="0.6">
      <c r="B417" s="1"/>
      <c r="C417" s="6"/>
      <c r="D417" s="1"/>
      <c r="E417" s="55"/>
      <c r="F417" s="1"/>
      <c r="G417" s="1"/>
      <c r="H417" s="1"/>
      <c r="I417" s="1"/>
      <c r="J417" s="1"/>
      <c r="K417" s="1"/>
      <c r="L417" s="1"/>
      <c r="N417" s="5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2:25" ht="21.75" x14ac:dyDescent="0.6">
      <c r="B418" s="1"/>
      <c r="C418" s="6"/>
      <c r="D418" s="1"/>
      <c r="E418" s="55"/>
      <c r="F418" s="1"/>
      <c r="G418" s="1"/>
      <c r="H418" s="1"/>
      <c r="I418" s="1"/>
      <c r="J418" s="1"/>
      <c r="K418" s="1"/>
      <c r="L418" s="1"/>
      <c r="N418" s="5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2:25" ht="21.75" x14ac:dyDescent="0.6">
      <c r="B419" s="1"/>
      <c r="C419" s="6"/>
      <c r="D419" s="1"/>
      <c r="E419" s="55"/>
      <c r="F419" s="1"/>
      <c r="G419" s="1"/>
      <c r="H419" s="1"/>
      <c r="I419" s="1"/>
      <c r="J419" s="1"/>
      <c r="K419" s="1"/>
      <c r="L419" s="1"/>
      <c r="N419" s="5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2:25" ht="21.75" x14ac:dyDescent="0.6">
      <c r="B420" s="1"/>
      <c r="C420" s="6"/>
      <c r="D420" s="1"/>
      <c r="E420" s="55"/>
      <c r="F420" s="1"/>
      <c r="G420" s="1"/>
      <c r="H420" s="1"/>
      <c r="I420" s="1"/>
      <c r="J420" s="1"/>
      <c r="K420" s="1"/>
      <c r="L420" s="1"/>
      <c r="N420" s="5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2:25" ht="21.75" x14ac:dyDescent="0.6">
      <c r="B421" s="1"/>
      <c r="C421" s="6"/>
      <c r="D421" s="1"/>
      <c r="E421" s="55"/>
      <c r="F421" s="1"/>
      <c r="G421" s="1"/>
      <c r="H421" s="1"/>
      <c r="I421" s="1"/>
      <c r="J421" s="1"/>
      <c r="K421" s="1"/>
      <c r="L421" s="1"/>
      <c r="N421" s="5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2:25" ht="21.75" x14ac:dyDescent="0.6">
      <c r="B422" s="1"/>
      <c r="C422" s="6"/>
      <c r="D422" s="1"/>
      <c r="E422" s="55"/>
      <c r="F422" s="1"/>
      <c r="G422" s="1"/>
      <c r="H422" s="1"/>
      <c r="I422" s="1"/>
      <c r="J422" s="1"/>
      <c r="K422" s="1"/>
      <c r="L422" s="1"/>
      <c r="N422" s="5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2:25" ht="21.75" x14ac:dyDescent="0.6">
      <c r="B423" s="1"/>
      <c r="C423" s="6"/>
      <c r="D423" s="1"/>
      <c r="E423" s="55"/>
      <c r="F423" s="1"/>
      <c r="G423" s="1"/>
      <c r="H423" s="1"/>
      <c r="I423" s="1"/>
      <c r="J423" s="1"/>
      <c r="K423" s="1"/>
      <c r="L423" s="1"/>
      <c r="N423" s="5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2:25" ht="21.75" x14ac:dyDescent="0.6">
      <c r="B424" s="1"/>
      <c r="C424" s="6"/>
      <c r="D424" s="1"/>
      <c r="E424" s="55"/>
      <c r="F424" s="1"/>
      <c r="G424" s="1"/>
      <c r="H424" s="1"/>
      <c r="I424" s="1"/>
      <c r="J424" s="1"/>
      <c r="K424" s="1"/>
      <c r="L424" s="1"/>
      <c r="N424" s="5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2:25" ht="21.75" x14ac:dyDescent="0.6">
      <c r="B425" s="1"/>
      <c r="C425" s="6"/>
      <c r="D425" s="1"/>
      <c r="E425" s="55"/>
      <c r="F425" s="1"/>
      <c r="G425" s="1"/>
      <c r="H425" s="1"/>
      <c r="I425" s="1"/>
      <c r="J425" s="1"/>
      <c r="K425" s="1"/>
      <c r="L425" s="1"/>
      <c r="N425" s="5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2:25" ht="21.75" x14ac:dyDescent="0.6">
      <c r="B426" s="1"/>
      <c r="C426" s="6"/>
      <c r="D426" s="1"/>
      <c r="E426" s="55"/>
      <c r="F426" s="1"/>
      <c r="G426" s="1"/>
      <c r="H426" s="1"/>
      <c r="I426" s="1"/>
      <c r="J426" s="1"/>
      <c r="K426" s="1"/>
      <c r="L426" s="1"/>
      <c r="N426" s="5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2:25" ht="21.75" x14ac:dyDescent="0.6">
      <c r="B427" s="1"/>
      <c r="C427" s="6"/>
      <c r="D427" s="1"/>
      <c r="E427" s="55"/>
      <c r="F427" s="1"/>
      <c r="G427" s="1"/>
      <c r="H427" s="1"/>
      <c r="I427" s="1"/>
      <c r="J427" s="1"/>
      <c r="K427" s="1"/>
      <c r="L427" s="1"/>
      <c r="N427" s="5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2:25" ht="21.75" x14ac:dyDescent="0.6">
      <c r="B428" s="1"/>
      <c r="C428" s="6"/>
      <c r="D428" s="1"/>
      <c r="E428" s="55"/>
      <c r="F428" s="1"/>
      <c r="G428" s="1"/>
      <c r="H428" s="1"/>
      <c r="I428" s="1"/>
      <c r="J428" s="1"/>
      <c r="K428" s="1"/>
      <c r="L428" s="1"/>
      <c r="N428" s="5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2:25" ht="21.75" x14ac:dyDescent="0.6">
      <c r="B429" s="1"/>
      <c r="C429" s="6"/>
      <c r="D429" s="1"/>
      <c r="E429" s="55"/>
      <c r="F429" s="1"/>
      <c r="G429" s="1"/>
      <c r="H429" s="1"/>
      <c r="I429" s="1"/>
      <c r="J429" s="1"/>
      <c r="K429" s="1"/>
      <c r="L429" s="1"/>
      <c r="N429" s="5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2:25" ht="21.75" x14ac:dyDescent="0.6">
      <c r="B430" s="1"/>
      <c r="C430" s="6"/>
      <c r="D430" s="1"/>
      <c r="E430" s="55"/>
      <c r="F430" s="1"/>
      <c r="G430" s="1"/>
      <c r="H430" s="1"/>
      <c r="I430" s="1"/>
      <c r="J430" s="1"/>
      <c r="K430" s="1"/>
      <c r="L430" s="1"/>
      <c r="N430" s="5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2:25" ht="21.75" x14ac:dyDescent="0.6">
      <c r="B431" s="1"/>
      <c r="C431" s="6"/>
      <c r="D431" s="1"/>
      <c r="E431" s="55"/>
      <c r="F431" s="1"/>
      <c r="G431" s="1"/>
      <c r="H431" s="1"/>
      <c r="I431" s="1"/>
      <c r="J431" s="1"/>
      <c r="K431" s="1"/>
      <c r="L431" s="1"/>
      <c r="N431" s="5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2:25" ht="21.75" x14ac:dyDescent="0.6">
      <c r="B432" s="1"/>
      <c r="C432" s="6"/>
      <c r="D432" s="1"/>
      <c r="E432" s="55"/>
      <c r="F432" s="1"/>
      <c r="G432" s="1"/>
      <c r="H432" s="1"/>
      <c r="I432" s="1"/>
      <c r="J432" s="1"/>
      <c r="K432" s="1"/>
      <c r="L432" s="1"/>
      <c r="N432" s="5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2:25" ht="21.75" x14ac:dyDescent="0.6">
      <c r="B433" s="1"/>
      <c r="C433" s="6"/>
      <c r="D433" s="1"/>
      <c r="E433" s="55"/>
      <c r="F433" s="1"/>
      <c r="G433" s="1"/>
      <c r="H433" s="1"/>
      <c r="I433" s="1"/>
      <c r="J433" s="1"/>
      <c r="K433" s="1"/>
      <c r="L433" s="1"/>
      <c r="N433" s="5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2:25" ht="21.75" x14ac:dyDescent="0.6">
      <c r="B434" s="1"/>
      <c r="C434" s="6"/>
      <c r="D434" s="1"/>
      <c r="E434" s="55"/>
      <c r="F434" s="1"/>
      <c r="G434" s="1"/>
      <c r="H434" s="1"/>
      <c r="I434" s="1"/>
      <c r="J434" s="1"/>
      <c r="K434" s="1"/>
      <c r="L434" s="1"/>
      <c r="N434" s="5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2:25" ht="21.75" x14ac:dyDescent="0.6">
      <c r="B435" s="1"/>
      <c r="C435" s="6"/>
      <c r="D435" s="1"/>
      <c r="E435" s="55"/>
      <c r="F435" s="1"/>
      <c r="G435" s="1"/>
      <c r="H435" s="1"/>
      <c r="I435" s="1"/>
      <c r="J435" s="1"/>
      <c r="K435" s="1"/>
      <c r="L435" s="1"/>
      <c r="N435" s="5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2:25" ht="21.75" x14ac:dyDescent="0.6">
      <c r="B436" s="1"/>
      <c r="C436" s="6"/>
      <c r="D436" s="1"/>
      <c r="E436" s="55"/>
      <c r="F436" s="1"/>
      <c r="G436" s="1"/>
      <c r="H436" s="1"/>
      <c r="I436" s="1"/>
      <c r="J436" s="1"/>
      <c r="K436" s="1"/>
      <c r="L436" s="1"/>
      <c r="N436" s="5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2:25" ht="21.75" x14ac:dyDescent="0.6">
      <c r="B437" s="1"/>
      <c r="C437" s="6"/>
      <c r="D437" s="1"/>
      <c r="E437" s="55"/>
      <c r="F437" s="1"/>
      <c r="G437" s="1"/>
      <c r="H437" s="1"/>
      <c r="I437" s="1"/>
      <c r="J437" s="1"/>
      <c r="K437" s="1"/>
      <c r="L437" s="1"/>
      <c r="N437" s="5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2:25" ht="21.75" x14ac:dyDescent="0.6">
      <c r="B438" s="1"/>
      <c r="C438" s="6"/>
      <c r="D438" s="1"/>
      <c r="E438" s="55"/>
      <c r="F438" s="1"/>
      <c r="G438" s="1"/>
      <c r="H438" s="1"/>
      <c r="I438" s="1"/>
      <c r="J438" s="1"/>
      <c r="K438" s="1"/>
      <c r="L438" s="1"/>
      <c r="N438" s="5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2:25" ht="21.75" x14ac:dyDescent="0.6">
      <c r="B439" s="1"/>
      <c r="C439" s="6"/>
      <c r="D439" s="1"/>
      <c r="E439" s="55"/>
      <c r="F439" s="1"/>
      <c r="G439" s="1"/>
      <c r="H439" s="1"/>
      <c r="I439" s="1"/>
      <c r="J439" s="1"/>
      <c r="K439" s="1"/>
      <c r="L439" s="1"/>
      <c r="N439" s="5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2:25" ht="21.75" x14ac:dyDescent="0.6">
      <c r="B440" s="1"/>
      <c r="C440" s="6"/>
      <c r="D440" s="1"/>
      <c r="E440" s="55"/>
      <c r="F440" s="1"/>
      <c r="G440" s="1"/>
      <c r="H440" s="1"/>
      <c r="I440" s="1"/>
      <c r="J440" s="1"/>
      <c r="K440" s="1"/>
      <c r="L440" s="1"/>
      <c r="N440" s="5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2:25" ht="21.75" x14ac:dyDescent="0.6">
      <c r="B441" s="1"/>
      <c r="C441" s="6"/>
      <c r="D441" s="1"/>
      <c r="E441" s="55"/>
      <c r="F441" s="1"/>
      <c r="G441" s="1"/>
      <c r="H441" s="1"/>
      <c r="I441" s="1"/>
      <c r="J441" s="1"/>
      <c r="K441" s="1"/>
      <c r="L441" s="1"/>
      <c r="N441" s="5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2:25" ht="21.75" x14ac:dyDescent="0.6">
      <c r="B442" s="1"/>
      <c r="C442" s="6"/>
      <c r="D442" s="1"/>
      <c r="E442" s="55"/>
      <c r="F442" s="1"/>
      <c r="G442" s="1"/>
      <c r="H442" s="1"/>
      <c r="I442" s="1"/>
      <c r="J442" s="1"/>
      <c r="K442" s="1"/>
      <c r="L442" s="1"/>
      <c r="N442" s="5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2:25" ht="21.75" x14ac:dyDescent="0.6">
      <c r="B443" s="1"/>
      <c r="C443" s="6"/>
      <c r="D443" s="1"/>
      <c r="E443" s="55"/>
      <c r="F443" s="1"/>
      <c r="G443" s="1"/>
      <c r="H443" s="1"/>
      <c r="I443" s="1"/>
      <c r="J443" s="1"/>
      <c r="K443" s="1"/>
      <c r="L443" s="1"/>
      <c r="N443" s="5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2:25" ht="21.75" x14ac:dyDescent="0.6">
      <c r="B444" s="1"/>
      <c r="C444" s="6"/>
      <c r="D444" s="1"/>
      <c r="E444" s="55"/>
      <c r="F444" s="1"/>
      <c r="G444" s="1"/>
      <c r="H444" s="1"/>
      <c r="I444" s="1"/>
      <c r="J444" s="1"/>
      <c r="K444" s="1"/>
      <c r="L444" s="1"/>
      <c r="N444" s="5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2:25" ht="21.75" x14ac:dyDescent="0.6">
      <c r="B445" s="1"/>
      <c r="C445" s="6"/>
      <c r="D445" s="1"/>
      <c r="E445" s="55"/>
      <c r="F445" s="1"/>
      <c r="G445" s="1"/>
      <c r="H445" s="1"/>
      <c r="I445" s="1"/>
      <c r="J445" s="1"/>
      <c r="K445" s="1"/>
      <c r="L445" s="1"/>
      <c r="N445" s="5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2:25" ht="21.75" x14ac:dyDescent="0.6">
      <c r="B446" s="1"/>
      <c r="C446" s="6"/>
      <c r="D446" s="1"/>
      <c r="E446" s="55"/>
      <c r="F446" s="1"/>
      <c r="G446" s="1"/>
      <c r="H446" s="1"/>
      <c r="I446" s="1"/>
      <c r="J446" s="1"/>
      <c r="K446" s="1"/>
      <c r="L446" s="1"/>
      <c r="N446" s="5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2:25" ht="21.75" x14ac:dyDescent="0.6">
      <c r="B447" s="1"/>
      <c r="C447" s="6"/>
      <c r="D447" s="1"/>
      <c r="E447" s="55"/>
      <c r="F447" s="1"/>
      <c r="G447" s="1"/>
      <c r="H447" s="1"/>
      <c r="I447" s="1"/>
      <c r="J447" s="1"/>
      <c r="K447" s="1"/>
      <c r="L447" s="1"/>
      <c r="N447" s="5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2:25" ht="21.75" x14ac:dyDescent="0.6">
      <c r="B448" s="1"/>
      <c r="C448" s="6"/>
      <c r="D448" s="1"/>
      <c r="E448" s="55"/>
      <c r="F448" s="1"/>
      <c r="G448" s="1"/>
      <c r="H448" s="1"/>
      <c r="I448" s="1"/>
      <c r="J448" s="1"/>
      <c r="K448" s="1"/>
      <c r="L448" s="1"/>
      <c r="N448" s="5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2:25" ht="21.75" x14ac:dyDescent="0.6">
      <c r="B449" s="1"/>
      <c r="C449" s="6"/>
      <c r="D449" s="1"/>
      <c r="E449" s="55"/>
      <c r="F449" s="1"/>
      <c r="G449" s="1"/>
      <c r="H449" s="1"/>
      <c r="I449" s="1"/>
      <c r="J449" s="1"/>
      <c r="K449" s="1"/>
      <c r="L449" s="1"/>
      <c r="N449" s="5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2:25" ht="21.75" x14ac:dyDescent="0.6">
      <c r="B450" s="1"/>
      <c r="C450" s="6"/>
      <c r="D450" s="1"/>
      <c r="E450" s="55"/>
      <c r="F450" s="1"/>
      <c r="G450" s="1"/>
      <c r="H450" s="1"/>
      <c r="I450" s="1"/>
      <c r="J450" s="1"/>
      <c r="K450" s="1"/>
      <c r="L450" s="1"/>
      <c r="N450" s="5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2:25" ht="21.75" x14ac:dyDescent="0.6">
      <c r="B451" s="1"/>
      <c r="C451" s="6"/>
      <c r="D451" s="1"/>
      <c r="E451" s="55"/>
      <c r="F451" s="1"/>
      <c r="G451" s="1"/>
      <c r="H451" s="1"/>
      <c r="I451" s="1"/>
      <c r="J451" s="1"/>
      <c r="K451" s="1"/>
      <c r="L451" s="1"/>
      <c r="N451" s="5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2:25" ht="21.75" x14ac:dyDescent="0.6">
      <c r="B452" s="1"/>
      <c r="C452" s="6"/>
      <c r="D452" s="1"/>
      <c r="E452" s="55"/>
      <c r="F452" s="1"/>
      <c r="G452" s="1"/>
      <c r="H452" s="1"/>
      <c r="I452" s="1"/>
      <c r="J452" s="1"/>
      <c r="K452" s="1"/>
      <c r="L452" s="1"/>
      <c r="N452" s="5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2:25" ht="21.75" x14ac:dyDescent="0.6">
      <c r="B453" s="1"/>
      <c r="C453" s="6"/>
      <c r="D453" s="1"/>
      <c r="E453" s="55"/>
      <c r="F453" s="1"/>
      <c r="G453" s="1"/>
      <c r="H453" s="1"/>
      <c r="I453" s="1"/>
      <c r="J453" s="1"/>
      <c r="K453" s="1"/>
      <c r="L453" s="1"/>
      <c r="N453" s="5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2:25" ht="21.75" x14ac:dyDescent="0.6">
      <c r="B454" s="1"/>
      <c r="C454" s="6"/>
      <c r="D454" s="1"/>
      <c r="E454" s="55"/>
      <c r="F454" s="1"/>
      <c r="G454" s="1"/>
      <c r="H454" s="1"/>
      <c r="I454" s="1"/>
      <c r="J454" s="1"/>
      <c r="K454" s="1"/>
      <c r="L454" s="1"/>
      <c r="N454" s="5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2:25" ht="21.75" x14ac:dyDescent="0.6">
      <c r="B455" s="1"/>
      <c r="C455" s="6"/>
      <c r="D455" s="1"/>
      <c r="E455" s="55"/>
      <c r="F455" s="1"/>
      <c r="G455" s="1"/>
      <c r="H455" s="1"/>
      <c r="I455" s="1"/>
      <c r="J455" s="1"/>
      <c r="K455" s="1"/>
      <c r="L455" s="1"/>
      <c r="N455" s="5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2:25" ht="21.75" x14ac:dyDescent="0.6">
      <c r="B456" s="1"/>
      <c r="C456" s="6"/>
      <c r="D456" s="1"/>
      <c r="E456" s="55"/>
      <c r="F456" s="1"/>
      <c r="G456" s="1"/>
      <c r="H456" s="1"/>
      <c r="I456" s="1"/>
      <c r="J456" s="1"/>
      <c r="K456" s="1"/>
      <c r="L456" s="1"/>
      <c r="N456" s="5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2:25" ht="21.75" x14ac:dyDescent="0.6">
      <c r="B457" s="1"/>
      <c r="C457" s="6"/>
      <c r="D457" s="1"/>
      <c r="E457" s="55"/>
      <c r="F457" s="1"/>
      <c r="G457" s="1"/>
      <c r="H457" s="1"/>
      <c r="I457" s="1"/>
      <c r="J457" s="1"/>
      <c r="K457" s="1"/>
      <c r="L457" s="1"/>
      <c r="N457" s="5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2:25" ht="21.75" x14ac:dyDescent="0.6">
      <c r="B458" s="1"/>
      <c r="C458" s="6"/>
      <c r="D458" s="1"/>
      <c r="E458" s="55"/>
      <c r="F458" s="1"/>
      <c r="G458" s="1"/>
      <c r="H458" s="1"/>
      <c r="I458" s="1"/>
      <c r="J458" s="1"/>
      <c r="K458" s="1"/>
      <c r="L458" s="1"/>
      <c r="N458" s="5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2:25" ht="21.75" x14ac:dyDescent="0.6">
      <c r="B459" s="1"/>
      <c r="C459" s="6"/>
      <c r="D459" s="1"/>
      <c r="E459" s="55"/>
      <c r="F459" s="1"/>
      <c r="G459" s="1"/>
      <c r="H459" s="1"/>
      <c r="I459" s="1"/>
      <c r="J459" s="1"/>
      <c r="K459" s="1"/>
      <c r="L459" s="1"/>
      <c r="N459" s="5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2:25" ht="21.75" x14ac:dyDescent="0.6">
      <c r="B460" s="1"/>
      <c r="C460" s="6"/>
      <c r="D460" s="1"/>
      <c r="E460" s="55"/>
      <c r="F460" s="1"/>
      <c r="G460" s="1"/>
      <c r="H460" s="1"/>
      <c r="I460" s="1"/>
      <c r="J460" s="1"/>
      <c r="K460" s="1"/>
      <c r="L460" s="1"/>
      <c r="N460" s="5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2:25" ht="21.75" x14ac:dyDescent="0.6">
      <c r="B461" s="1"/>
      <c r="C461" s="6"/>
      <c r="D461" s="1"/>
      <c r="E461" s="55"/>
      <c r="F461" s="1"/>
      <c r="G461" s="1"/>
      <c r="H461" s="1"/>
      <c r="I461" s="1"/>
      <c r="J461" s="1"/>
      <c r="K461" s="1"/>
      <c r="L461" s="1"/>
      <c r="N461" s="5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2:25" ht="21.75" x14ac:dyDescent="0.6">
      <c r="B462" s="1"/>
      <c r="C462" s="6"/>
      <c r="D462" s="1"/>
      <c r="E462" s="55"/>
      <c r="F462" s="1"/>
      <c r="G462" s="1"/>
      <c r="H462" s="1"/>
      <c r="I462" s="1"/>
      <c r="J462" s="1"/>
      <c r="K462" s="1"/>
      <c r="L462" s="1"/>
      <c r="N462" s="5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2:25" ht="21.75" x14ac:dyDescent="0.6">
      <c r="B463" s="1"/>
      <c r="C463" s="6"/>
      <c r="D463" s="1"/>
      <c r="E463" s="55"/>
      <c r="F463" s="1"/>
      <c r="G463" s="1"/>
      <c r="H463" s="1"/>
      <c r="I463" s="1"/>
      <c r="J463" s="1"/>
      <c r="K463" s="1"/>
      <c r="L463" s="1"/>
      <c r="N463" s="5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2:25" ht="21.75" x14ac:dyDescent="0.6">
      <c r="B464" s="1"/>
      <c r="C464" s="6"/>
      <c r="D464" s="1"/>
      <c r="E464" s="55"/>
      <c r="F464" s="1"/>
      <c r="G464" s="1"/>
      <c r="H464" s="1"/>
      <c r="I464" s="1"/>
      <c r="J464" s="1"/>
      <c r="K464" s="1"/>
      <c r="L464" s="1"/>
      <c r="N464" s="5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2:25" ht="21.75" x14ac:dyDescent="0.6">
      <c r="B465" s="1"/>
      <c r="C465" s="6"/>
      <c r="D465" s="1"/>
      <c r="E465" s="55"/>
      <c r="F465" s="1"/>
      <c r="G465" s="1"/>
      <c r="H465" s="1"/>
      <c r="I465" s="1"/>
      <c r="J465" s="1"/>
      <c r="K465" s="1"/>
      <c r="L465" s="1"/>
      <c r="N465" s="5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2:25" ht="21.75" x14ac:dyDescent="0.6">
      <c r="B466" s="1"/>
      <c r="C466" s="6"/>
      <c r="D466" s="1"/>
      <c r="E466" s="55"/>
      <c r="F466" s="1"/>
      <c r="G466" s="1"/>
      <c r="H466" s="1"/>
      <c r="I466" s="1"/>
      <c r="J466" s="1"/>
      <c r="K466" s="1"/>
      <c r="L466" s="1"/>
      <c r="N466" s="5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2:25" ht="21.75" x14ac:dyDescent="0.6">
      <c r="B467" s="1"/>
      <c r="C467" s="6"/>
      <c r="D467" s="1"/>
      <c r="E467" s="55"/>
      <c r="F467" s="1"/>
      <c r="G467" s="1"/>
      <c r="H467" s="1"/>
      <c r="I467" s="1"/>
      <c r="J467" s="1"/>
      <c r="K467" s="1"/>
      <c r="L467" s="1"/>
      <c r="N467" s="5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2:25" ht="21.75" x14ac:dyDescent="0.6">
      <c r="B468" s="1"/>
      <c r="C468" s="6"/>
      <c r="D468" s="1"/>
      <c r="E468" s="55"/>
      <c r="F468" s="1"/>
      <c r="G468" s="1"/>
      <c r="H468" s="1"/>
      <c r="I468" s="1"/>
      <c r="J468" s="1"/>
      <c r="K468" s="1"/>
      <c r="L468" s="1"/>
      <c r="N468" s="5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2:25" ht="21.75" x14ac:dyDescent="0.6">
      <c r="B469" s="1"/>
      <c r="C469" s="6"/>
      <c r="D469" s="1"/>
      <c r="E469" s="55"/>
      <c r="F469" s="1"/>
      <c r="G469" s="1"/>
      <c r="H469" s="1"/>
      <c r="I469" s="1"/>
      <c r="J469" s="1"/>
      <c r="K469" s="1"/>
      <c r="L469" s="1"/>
      <c r="N469" s="5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2:25" ht="21.75" x14ac:dyDescent="0.6">
      <c r="B470" s="1"/>
      <c r="C470" s="6"/>
      <c r="D470" s="1"/>
      <c r="E470" s="55"/>
      <c r="F470" s="1"/>
      <c r="G470" s="1"/>
      <c r="H470" s="1"/>
      <c r="I470" s="1"/>
      <c r="J470" s="1"/>
      <c r="K470" s="1"/>
      <c r="L470" s="1"/>
      <c r="N470" s="5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2:25" ht="21.75" x14ac:dyDescent="0.6">
      <c r="B471" s="1"/>
      <c r="C471" s="6"/>
      <c r="D471" s="1"/>
      <c r="E471" s="55"/>
      <c r="F471" s="1"/>
      <c r="G471" s="1"/>
      <c r="H471" s="1"/>
      <c r="I471" s="1"/>
      <c r="J471" s="1"/>
      <c r="K471" s="1"/>
      <c r="L471" s="1"/>
      <c r="N471" s="5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2:25" ht="21.75" x14ac:dyDescent="0.6">
      <c r="B472" s="1"/>
      <c r="C472" s="6"/>
      <c r="D472" s="1"/>
      <c r="E472" s="55"/>
      <c r="F472" s="1"/>
      <c r="G472" s="1"/>
      <c r="H472" s="1"/>
      <c r="I472" s="1"/>
      <c r="J472" s="1"/>
      <c r="K472" s="1"/>
      <c r="L472" s="1"/>
      <c r="N472" s="5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2:25" ht="21.75" x14ac:dyDescent="0.6">
      <c r="B473" s="1"/>
      <c r="C473" s="6"/>
      <c r="D473" s="1"/>
      <c r="E473" s="55"/>
      <c r="F473" s="1"/>
      <c r="G473" s="1"/>
      <c r="H473" s="1"/>
      <c r="I473" s="1"/>
      <c r="J473" s="1"/>
      <c r="K473" s="1"/>
      <c r="L473" s="1"/>
      <c r="N473" s="5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2:25" ht="21.75" x14ac:dyDescent="0.6">
      <c r="B474" s="1"/>
      <c r="C474" s="6"/>
      <c r="D474" s="1"/>
      <c r="E474" s="55"/>
      <c r="F474" s="1"/>
      <c r="G474" s="1"/>
      <c r="H474" s="1"/>
      <c r="I474" s="1"/>
      <c r="J474" s="1"/>
      <c r="K474" s="1"/>
      <c r="L474" s="1"/>
      <c r="N474" s="5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2:25" ht="21.75" x14ac:dyDescent="0.6">
      <c r="B475" s="1"/>
      <c r="C475" s="6"/>
      <c r="D475" s="1"/>
      <c r="E475" s="55"/>
      <c r="F475" s="1"/>
      <c r="G475" s="1"/>
      <c r="H475" s="1"/>
      <c r="I475" s="1"/>
      <c r="J475" s="1"/>
      <c r="K475" s="1"/>
      <c r="L475" s="1"/>
      <c r="N475" s="5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2:25" ht="21.75" x14ac:dyDescent="0.6">
      <c r="B476" s="1"/>
      <c r="C476" s="6"/>
      <c r="D476" s="1"/>
      <c r="E476" s="55"/>
      <c r="F476" s="1"/>
      <c r="G476" s="1"/>
      <c r="H476" s="1"/>
      <c r="I476" s="1"/>
      <c r="J476" s="1"/>
      <c r="K476" s="1"/>
      <c r="L476" s="1"/>
      <c r="N476" s="5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2:25" ht="21.75" x14ac:dyDescent="0.6">
      <c r="B477" s="1"/>
      <c r="C477" s="6"/>
      <c r="D477" s="1"/>
      <c r="E477" s="55"/>
      <c r="F477" s="1"/>
      <c r="G477" s="1"/>
      <c r="H477" s="1"/>
      <c r="I477" s="1"/>
      <c r="J477" s="1"/>
      <c r="K477" s="1"/>
      <c r="L477" s="1"/>
      <c r="N477" s="5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2:25" ht="21.75" x14ac:dyDescent="0.6">
      <c r="B478" s="1"/>
      <c r="C478" s="6"/>
      <c r="D478" s="1"/>
      <c r="E478" s="55"/>
      <c r="F478" s="1"/>
      <c r="G478" s="1"/>
      <c r="H478" s="1"/>
      <c r="I478" s="1"/>
      <c r="J478" s="1"/>
      <c r="K478" s="1"/>
      <c r="L478" s="1"/>
      <c r="N478" s="5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2:25" ht="21.75" x14ac:dyDescent="0.6">
      <c r="B479" s="1"/>
      <c r="C479" s="6"/>
      <c r="D479" s="1"/>
      <c r="E479" s="55"/>
      <c r="F479" s="1"/>
      <c r="G479" s="1"/>
      <c r="H479" s="1"/>
      <c r="I479" s="1"/>
      <c r="J479" s="1"/>
      <c r="K479" s="1"/>
      <c r="L479" s="1"/>
      <c r="N479" s="5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2:25" ht="21.75" x14ac:dyDescent="0.6">
      <c r="B480" s="1"/>
      <c r="C480" s="6"/>
      <c r="D480" s="1"/>
      <c r="E480" s="55"/>
      <c r="F480" s="1"/>
      <c r="G480" s="1"/>
      <c r="H480" s="1"/>
      <c r="I480" s="1"/>
      <c r="J480" s="1"/>
      <c r="K480" s="1"/>
      <c r="L480" s="1"/>
      <c r="N480" s="5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2:25" ht="21.75" x14ac:dyDescent="0.6">
      <c r="B481" s="1"/>
      <c r="C481" s="6"/>
      <c r="D481" s="1"/>
      <c r="E481" s="55"/>
      <c r="F481" s="1"/>
      <c r="G481" s="1"/>
      <c r="H481" s="1"/>
      <c r="I481" s="1"/>
      <c r="J481" s="1"/>
      <c r="K481" s="1"/>
      <c r="L481" s="1"/>
      <c r="N481" s="5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2:25" ht="21.75" x14ac:dyDescent="0.6">
      <c r="B482" s="1"/>
      <c r="C482" s="6"/>
      <c r="D482" s="1"/>
      <c r="E482" s="55"/>
      <c r="F482" s="1"/>
      <c r="G482" s="1"/>
      <c r="H482" s="1"/>
      <c r="I482" s="1"/>
      <c r="J482" s="1"/>
      <c r="K482" s="1"/>
      <c r="L482" s="1"/>
      <c r="N482" s="5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2:25" ht="21.75" x14ac:dyDescent="0.6">
      <c r="B483" s="1"/>
      <c r="C483" s="6"/>
      <c r="D483" s="1"/>
      <c r="E483" s="55"/>
      <c r="F483" s="1"/>
      <c r="G483" s="1"/>
      <c r="H483" s="1"/>
      <c r="I483" s="1"/>
      <c r="J483" s="1"/>
      <c r="K483" s="1"/>
      <c r="L483" s="1"/>
      <c r="N483" s="5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2:25" ht="21.75" x14ac:dyDescent="0.6">
      <c r="B484" s="1"/>
      <c r="C484" s="6"/>
      <c r="D484" s="1"/>
      <c r="E484" s="55"/>
      <c r="F484" s="1"/>
      <c r="G484" s="1"/>
      <c r="H484" s="1"/>
      <c r="I484" s="1"/>
      <c r="J484" s="1"/>
      <c r="K484" s="1"/>
      <c r="L484" s="1"/>
      <c r="N484" s="5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2:25" ht="21.75" x14ac:dyDescent="0.6">
      <c r="B485" s="1"/>
      <c r="C485" s="6"/>
      <c r="D485" s="1"/>
      <c r="E485" s="55"/>
      <c r="F485" s="1"/>
      <c r="G485" s="1"/>
      <c r="H485" s="1"/>
      <c r="I485" s="1"/>
      <c r="J485" s="1"/>
      <c r="K485" s="1"/>
      <c r="L485" s="1"/>
      <c r="N485" s="5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2:25" ht="21.75" x14ac:dyDescent="0.6">
      <c r="B486" s="1"/>
      <c r="C486" s="6"/>
      <c r="D486" s="1"/>
      <c r="E486" s="55"/>
      <c r="F486" s="1"/>
      <c r="G486" s="1"/>
      <c r="H486" s="1"/>
      <c r="I486" s="1"/>
      <c r="J486" s="1"/>
      <c r="K486" s="1"/>
      <c r="L486" s="1"/>
      <c r="N486" s="5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2:25" ht="21.75" x14ac:dyDescent="0.6">
      <c r="B487" s="1"/>
      <c r="C487" s="6"/>
      <c r="D487" s="1"/>
      <c r="E487" s="55"/>
      <c r="F487" s="1"/>
      <c r="G487" s="1"/>
      <c r="H487" s="1"/>
      <c r="I487" s="1"/>
      <c r="J487" s="1"/>
      <c r="K487" s="1"/>
      <c r="L487" s="1"/>
      <c r="N487" s="5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2:25" ht="21.75" x14ac:dyDescent="0.6">
      <c r="B488" s="1"/>
      <c r="C488" s="6"/>
      <c r="D488" s="1"/>
      <c r="E488" s="55"/>
      <c r="F488" s="1"/>
      <c r="G488" s="1"/>
      <c r="H488" s="1"/>
      <c r="I488" s="1"/>
      <c r="J488" s="1"/>
      <c r="K488" s="1"/>
      <c r="L488" s="1"/>
      <c r="N488" s="5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2:25" ht="21.75" x14ac:dyDescent="0.6">
      <c r="B489" s="1"/>
      <c r="C489" s="6"/>
      <c r="D489" s="1"/>
      <c r="E489" s="55"/>
      <c r="F489" s="1"/>
      <c r="G489" s="1"/>
      <c r="H489" s="1"/>
      <c r="I489" s="1"/>
      <c r="J489" s="1"/>
      <c r="K489" s="1"/>
      <c r="L489" s="1"/>
      <c r="N489" s="5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2:25" ht="21.75" x14ac:dyDescent="0.6">
      <c r="B490" s="1"/>
      <c r="C490" s="6"/>
      <c r="D490" s="1"/>
      <c r="E490" s="55"/>
      <c r="F490" s="1"/>
      <c r="G490" s="1"/>
      <c r="H490" s="1"/>
      <c r="I490" s="1"/>
      <c r="J490" s="1"/>
      <c r="K490" s="1"/>
      <c r="L490" s="1"/>
      <c r="N490" s="5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2:25" ht="21.75" x14ac:dyDescent="0.6">
      <c r="B491" s="1"/>
      <c r="C491" s="6"/>
      <c r="D491" s="1"/>
      <c r="E491" s="55"/>
      <c r="F491" s="1"/>
      <c r="G491" s="1"/>
      <c r="H491" s="1"/>
      <c r="I491" s="1"/>
      <c r="J491" s="1"/>
      <c r="K491" s="1"/>
      <c r="L491" s="1"/>
      <c r="N491" s="5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2:25" ht="21.75" x14ac:dyDescent="0.6">
      <c r="B492" s="1"/>
      <c r="C492" s="6"/>
      <c r="D492" s="1"/>
      <c r="E492" s="55"/>
      <c r="F492" s="1"/>
      <c r="G492" s="1"/>
      <c r="H492" s="1"/>
      <c r="I492" s="1"/>
      <c r="J492" s="1"/>
      <c r="K492" s="1"/>
      <c r="L492" s="1"/>
      <c r="N492" s="5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2:25" ht="21.75" x14ac:dyDescent="0.6">
      <c r="B493" s="1"/>
      <c r="C493" s="6"/>
      <c r="D493" s="1"/>
      <c r="E493" s="55"/>
      <c r="F493" s="1"/>
      <c r="G493" s="1"/>
      <c r="H493" s="1"/>
      <c r="I493" s="1"/>
      <c r="J493" s="1"/>
      <c r="K493" s="1"/>
      <c r="L493" s="1"/>
      <c r="N493" s="5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2:25" ht="21.75" x14ac:dyDescent="0.6">
      <c r="B494" s="1"/>
      <c r="C494" s="6"/>
      <c r="D494" s="1"/>
      <c r="E494" s="55"/>
      <c r="F494" s="1"/>
      <c r="G494" s="1"/>
      <c r="H494" s="1"/>
      <c r="I494" s="1"/>
      <c r="J494" s="1"/>
      <c r="K494" s="1"/>
      <c r="L494" s="1"/>
      <c r="N494" s="5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2:25" ht="21.75" x14ac:dyDescent="0.6">
      <c r="B495" s="1"/>
      <c r="C495" s="6"/>
      <c r="D495" s="1"/>
      <c r="E495" s="55"/>
      <c r="F495" s="1"/>
      <c r="G495" s="1"/>
      <c r="H495" s="1"/>
      <c r="I495" s="1"/>
      <c r="J495" s="1"/>
      <c r="K495" s="1"/>
      <c r="L495" s="1"/>
      <c r="N495" s="5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2:25" ht="21.75" x14ac:dyDescent="0.6">
      <c r="B496" s="1"/>
      <c r="C496" s="6"/>
      <c r="D496" s="1"/>
      <c r="E496" s="55"/>
      <c r="F496" s="1"/>
      <c r="G496" s="1"/>
      <c r="H496" s="1"/>
      <c r="I496" s="1"/>
      <c r="J496" s="1"/>
      <c r="K496" s="1"/>
      <c r="L496" s="1"/>
      <c r="N496" s="5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2:25" ht="21.75" x14ac:dyDescent="0.6">
      <c r="B497" s="1"/>
      <c r="C497" s="6"/>
      <c r="D497" s="1"/>
      <c r="E497" s="55"/>
      <c r="F497" s="1"/>
      <c r="G497" s="1"/>
      <c r="H497" s="1"/>
      <c r="I497" s="1"/>
      <c r="J497" s="1"/>
      <c r="K497" s="1"/>
      <c r="L497" s="1"/>
      <c r="N497" s="5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2:25" ht="21.75" x14ac:dyDescent="0.6">
      <c r="B498" s="1"/>
      <c r="C498" s="6"/>
      <c r="D498" s="1"/>
      <c r="E498" s="55"/>
      <c r="F498" s="1"/>
      <c r="G498" s="1"/>
      <c r="H498" s="1"/>
      <c r="I498" s="1"/>
      <c r="J498" s="1"/>
      <c r="K498" s="1"/>
      <c r="L498" s="1"/>
      <c r="N498" s="5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2:25" ht="21.75" x14ac:dyDescent="0.6">
      <c r="B499" s="1"/>
      <c r="C499" s="6"/>
      <c r="D499" s="1"/>
      <c r="E499" s="55"/>
      <c r="F499" s="1"/>
      <c r="G499" s="1"/>
      <c r="H499" s="1"/>
      <c r="I499" s="1"/>
      <c r="J499" s="1"/>
      <c r="K499" s="1"/>
      <c r="L499" s="1"/>
      <c r="N499" s="5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2:25" ht="21.75" x14ac:dyDescent="0.6">
      <c r="B500" s="1"/>
      <c r="C500" s="6"/>
      <c r="D500" s="1"/>
      <c r="E500" s="55"/>
      <c r="F500" s="1"/>
      <c r="G500" s="1"/>
      <c r="H500" s="1"/>
      <c r="I500" s="1"/>
      <c r="J500" s="1"/>
      <c r="K500" s="1"/>
      <c r="L500" s="1"/>
      <c r="N500" s="5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2:25" ht="21.75" x14ac:dyDescent="0.6">
      <c r="B501" s="1"/>
      <c r="C501" s="6"/>
      <c r="D501" s="1"/>
      <c r="E501" s="55"/>
      <c r="F501" s="1"/>
      <c r="G501" s="1"/>
      <c r="H501" s="1"/>
      <c r="I501" s="1"/>
      <c r="J501" s="1"/>
      <c r="K501" s="1"/>
      <c r="L501" s="1"/>
      <c r="N501" s="5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2:25" ht="21.75" x14ac:dyDescent="0.6">
      <c r="B502" s="1"/>
      <c r="C502" s="6"/>
      <c r="D502" s="1"/>
      <c r="E502" s="55"/>
      <c r="F502" s="1"/>
      <c r="G502" s="1"/>
      <c r="H502" s="1"/>
      <c r="I502" s="1"/>
      <c r="J502" s="1"/>
      <c r="K502" s="1"/>
      <c r="L502" s="1"/>
      <c r="N502" s="5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2:25" ht="21.75" x14ac:dyDescent="0.6">
      <c r="B503" s="1"/>
      <c r="C503" s="6"/>
      <c r="D503" s="1"/>
      <c r="E503" s="55"/>
      <c r="F503" s="1"/>
      <c r="G503" s="1"/>
      <c r="H503" s="1"/>
      <c r="I503" s="1"/>
      <c r="J503" s="1"/>
      <c r="K503" s="1"/>
      <c r="L503" s="1"/>
      <c r="N503" s="5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2:25" ht="21.75" x14ac:dyDescent="0.6">
      <c r="B504" s="1"/>
      <c r="C504" s="6"/>
      <c r="D504" s="1"/>
      <c r="E504" s="55"/>
      <c r="F504" s="1"/>
      <c r="G504" s="1"/>
      <c r="H504" s="1"/>
      <c r="I504" s="1"/>
      <c r="J504" s="1"/>
      <c r="K504" s="1"/>
      <c r="L504" s="1"/>
      <c r="N504" s="5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2:25" ht="21.75" x14ac:dyDescent="0.6">
      <c r="B505" s="1"/>
      <c r="C505" s="6"/>
      <c r="D505" s="1"/>
      <c r="E505" s="55"/>
      <c r="F505" s="1"/>
      <c r="G505" s="1"/>
      <c r="H505" s="1"/>
      <c r="I505" s="1"/>
      <c r="J505" s="1"/>
      <c r="K505" s="1"/>
      <c r="L505" s="1"/>
      <c r="N505" s="5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2:25" ht="21.75" x14ac:dyDescent="0.6">
      <c r="B506" s="1"/>
      <c r="C506" s="6"/>
      <c r="D506" s="1"/>
      <c r="E506" s="55"/>
      <c r="F506" s="1"/>
      <c r="G506" s="1"/>
      <c r="H506" s="1"/>
      <c r="I506" s="1"/>
      <c r="J506" s="1"/>
      <c r="K506" s="1"/>
      <c r="L506" s="1"/>
      <c r="N506" s="5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2:25" ht="21.75" x14ac:dyDescent="0.6">
      <c r="B507" s="1"/>
      <c r="C507" s="6"/>
      <c r="D507" s="1"/>
      <c r="E507" s="55"/>
      <c r="F507" s="1"/>
      <c r="G507" s="1"/>
      <c r="H507" s="1"/>
      <c r="I507" s="1"/>
      <c r="J507" s="1"/>
      <c r="K507" s="1"/>
      <c r="L507" s="1"/>
      <c r="N507" s="5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2:25" ht="21.75" x14ac:dyDescent="0.6">
      <c r="B508" s="1"/>
      <c r="C508" s="6"/>
      <c r="D508" s="1"/>
      <c r="E508" s="55"/>
      <c r="F508" s="1"/>
      <c r="G508" s="1"/>
      <c r="H508" s="1"/>
      <c r="I508" s="1"/>
      <c r="J508" s="1"/>
      <c r="K508" s="1"/>
      <c r="L508" s="1"/>
      <c r="N508" s="5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2:25" ht="21.75" x14ac:dyDescent="0.6">
      <c r="B509" s="1"/>
      <c r="C509" s="6"/>
      <c r="D509" s="1"/>
      <c r="E509" s="55"/>
      <c r="F509" s="1"/>
      <c r="G509" s="1"/>
      <c r="H509" s="1"/>
      <c r="I509" s="1"/>
      <c r="J509" s="1"/>
      <c r="K509" s="1"/>
      <c r="L509" s="1"/>
      <c r="N509" s="5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2:25" ht="21.75" x14ac:dyDescent="0.6">
      <c r="B510" s="1"/>
      <c r="C510" s="6"/>
      <c r="D510" s="1"/>
      <c r="E510" s="55"/>
      <c r="F510" s="1"/>
      <c r="G510" s="1"/>
      <c r="H510" s="1"/>
      <c r="I510" s="1"/>
      <c r="J510" s="1"/>
      <c r="K510" s="1"/>
      <c r="L510" s="1"/>
      <c r="N510" s="5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2:25" ht="21.75" x14ac:dyDescent="0.6">
      <c r="B511" s="1"/>
      <c r="C511" s="6"/>
      <c r="D511" s="1"/>
      <c r="E511" s="55"/>
      <c r="F511" s="1"/>
      <c r="G511" s="1"/>
      <c r="H511" s="1"/>
      <c r="I511" s="1"/>
      <c r="J511" s="1"/>
      <c r="K511" s="1"/>
      <c r="L511" s="1"/>
      <c r="N511" s="5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2:25" ht="21.75" x14ac:dyDescent="0.6">
      <c r="B512" s="1"/>
      <c r="C512" s="6"/>
      <c r="D512" s="1"/>
      <c r="E512" s="55"/>
      <c r="F512" s="1"/>
      <c r="G512" s="1"/>
      <c r="H512" s="1"/>
      <c r="I512" s="1"/>
      <c r="J512" s="1"/>
      <c r="K512" s="1"/>
      <c r="L512" s="1"/>
      <c r="N512" s="5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2:25" ht="21.75" x14ac:dyDescent="0.6">
      <c r="B513" s="1"/>
      <c r="C513" s="6"/>
      <c r="D513" s="1"/>
      <c r="E513" s="55"/>
      <c r="F513" s="1"/>
      <c r="G513" s="1"/>
      <c r="H513" s="1"/>
      <c r="I513" s="1"/>
      <c r="J513" s="1"/>
      <c r="K513" s="1"/>
      <c r="L513" s="1"/>
      <c r="N513" s="5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2:25" ht="21.75" x14ac:dyDescent="0.6">
      <c r="B514" s="1"/>
      <c r="C514" s="6"/>
      <c r="D514" s="1"/>
      <c r="E514" s="55"/>
      <c r="F514" s="1"/>
      <c r="G514" s="1"/>
      <c r="H514" s="1"/>
      <c r="I514" s="1"/>
      <c r="J514" s="1"/>
      <c r="K514" s="1"/>
      <c r="L514" s="1"/>
      <c r="N514" s="5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2:25" ht="21.75" x14ac:dyDescent="0.6">
      <c r="B515" s="1"/>
      <c r="C515" s="6"/>
      <c r="D515" s="1"/>
      <c r="E515" s="55"/>
      <c r="F515" s="1"/>
      <c r="G515" s="1"/>
      <c r="H515" s="1"/>
      <c r="I515" s="1"/>
      <c r="J515" s="1"/>
      <c r="K515" s="1"/>
      <c r="L515" s="1"/>
      <c r="N515" s="5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2:25" ht="21.75" x14ac:dyDescent="0.6">
      <c r="B516" s="1"/>
      <c r="C516" s="6"/>
      <c r="D516" s="1"/>
      <c r="E516" s="55"/>
      <c r="F516" s="1"/>
      <c r="G516" s="1"/>
      <c r="H516" s="1"/>
      <c r="I516" s="1"/>
      <c r="J516" s="1"/>
      <c r="K516" s="1"/>
      <c r="L516" s="1"/>
      <c r="N516" s="5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2:25" ht="21.75" x14ac:dyDescent="0.6">
      <c r="B517" s="1"/>
      <c r="C517" s="6"/>
      <c r="D517" s="1"/>
      <c r="E517" s="55"/>
      <c r="F517" s="1"/>
      <c r="G517" s="1"/>
      <c r="H517" s="1"/>
      <c r="I517" s="1"/>
      <c r="J517" s="1"/>
      <c r="K517" s="1"/>
      <c r="L517" s="1"/>
      <c r="N517" s="5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2:25" ht="21.75" x14ac:dyDescent="0.6">
      <c r="B518" s="1"/>
      <c r="C518" s="6"/>
      <c r="D518" s="1"/>
      <c r="E518" s="55"/>
      <c r="F518" s="1"/>
      <c r="G518" s="1"/>
      <c r="H518" s="1"/>
      <c r="I518" s="1"/>
      <c r="J518" s="1"/>
      <c r="K518" s="1"/>
      <c r="L518" s="1"/>
      <c r="N518" s="5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2:25" ht="21.75" x14ac:dyDescent="0.6">
      <c r="B519" s="1"/>
      <c r="C519" s="6"/>
      <c r="D519" s="1"/>
      <c r="E519" s="55"/>
      <c r="F519" s="1"/>
      <c r="G519" s="1"/>
      <c r="H519" s="1"/>
      <c r="I519" s="1"/>
      <c r="J519" s="1"/>
      <c r="K519" s="1"/>
      <c r="L519" s="1"/>
      <c r="N519" s="5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2:25" ht="21.75" x14ac:dyDescent="0.6">
      <c r="B520" s="1"/>
      <c r="C520" s="6"/>
      <c r="D520" s="1"/>
      <c r="E520" s="55"/>
      <c r="F520" s="1"/>
      <c r="G520" s="1"/>
      <c r="H520" s="1"/>
      <c r="I520" s="1"/>
      <c r="J520" s="1"/>
      <c r="K520" s="1"/>
      <c r="L520" s="1"/>
      <c r="N520" s="5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2:25" ht="21.75" x14ac:dyDescent="0.6">
      <c r="B521" s="1"/>
      <c r="C521" s="6"/>
      <c r="D521" s="1"/>
      <c r="E521" s="55"/>
      <c r="F521" s="1"/>
      <c r="G521" s="1"/>
      <c r="H521" s="1"/>
      <c r="I521" s="1"/>
      <c r="J521" s="1"/>
      <c r="K521" s="1"/>
      <c r="L521" s="1"/>
      <c r="N521" s="5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2:25" ht="21.75" x14ac:dyDescent="0.6">
      <c r="B522" s="1"/>
      <c r="C522" s="6"/>
      <c r="D522" s="1"/>
      <c r="E522" s="55"/>
      <c r="F522" s="1"/>
      <c r="G522" s="1"/>
      <c r="H522" s="1"/>
      <c r="I522" s="1"/>
      <c r="J522" s="1"/>
      <c r="K522" s="1"/>
      <c r="L522" s="1"/>
      <c r="N522" s="5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2:25" ht="21.75" x14ac:dyDescent="0.6">
      <c r="B523" s="1"/>
      <c r="C523" s="6"/>
      <c r="D523" s="1"/>
      <c r="E523" s="55"/>
      <c r="F523" s="1"/>
      <c r="G523" s="1"/>
      <c r="H523" s="1"/>
      <c r="I523" s="1"/>
      <c r="J523" s="1"/>
      <c r="K523" s="1"/>
      <c r="L523" s="1"/>
      <c r="N523" s="5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2:25" ht="21.75" x14ac:dyDescent="0.6">
      <c r="B524" s="1"/>
      <c r="C524" s="6"/>
      <c r="D524" s="1"/>
      <c r="E524" s="55"/>
      <c r="F524" s="1"/>
      <c r="G524" s="1"/>
      <c r="H524" s="1"/>
      <c r="I524" s="1"/>
      <c r="J524" s="1"/>
      <c r="K524" s="1"/>
      <c r="L524" s="1"/>
      <c r="N524" s="5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2:25" ht="21.75" x14ac:dyDescent="0.6">
      <c r="B525" s="1"/>
      <c r="C525" s="6"/>
      <c r="D525" s="1"/>
      <c r="E525" s="55"/>
      <c r="F525" s="1"/>
      <c r="G525" s="1"/>
      <c r="H525" s="1"/>
      <c r="I525" s="1"/>
      <c r="J525" s="1"/>
      <c r="K525" s="1"/>
      <c r="L525" s="1"/>
      <c r="N525" s="5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2:25" ht="21.75" x14ac:dyDescent="0.6">
      <c r="B526" s="1"/>
      <c r="C526" s="6"/>
      <c r="D526" s="1"/>
      <c r="E526" s="55"/>
      <c r="F526" s="1"/>
      <c r="G526" s="1"/>
      <c r="H526" s="1"/>
      <c r="I526" s="1"/>
      <c r="J526" s="1"/>
      <c r="K526" s="1"/>
      <c r="L526" s="1"/>
      <c r="N526" s="5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2:25" ht="21.75" x14ac:dyDescent="0.6">
      <c r="B527" s="1"/>
      <c r="C527" s="6"/>
      <c r="D527" s="1"/>
      <c r="E527" s="55"/>
      <c r="F527" s="1"/>
      <c r="G527" s="1"/>
      <c r="H527" s="1"/>
      <c r="I527" s="1"/>
      <c r="J527" s="1"/>
      <c r="K527" s="1"/>
      <c r="L527" s="1"/>
      <c r="N527" s="5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2:25" ht="21.75" x14ac:dyDescent="0.6">
      <c r="B528" s="1"/>
      <c r="C528" s="6"/>
      <c r="D528" s="1"/>
      <c r="E528" s="55"/>
      <c r="F528" s="1"/>
      <c r="G528" s="1"/>
      <c r="H528" s="1"/>
      <c r="I528" s="1"/>
      <c r="J528" s="1"/>
      <c r="K528" s="1"/>
      <c r="L528" s="1"/>
      <c r="N528" s="5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2:25" ht="21.75" x14ac:dyDescent="0.6">
      <c r="B529" s="1"/>
      <c r="C529" s="6"/>
      <c r="D529" s="1"/>
      <c r="E529" s="55"/>
      <c r="F529" s="1"/>
      <c r="G529" s="1"/>
      <c r="H529" s="1"/>
      <c r="I529" s="1"/>
      <c r="J529" s="1"/>
      <c r="K529" s="1"/>
      <c r="L529" s="1"/>
      <c r="N529" s="5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2:25" ht="21.75" x14ac:dyDescent="0.6">
      <c r="B530" s="1"/>
      <c r="C530" s="6"/>
      <c r="D530" s="1"/>
      <c r="E530" s="55"/>
      <c r="F530" s="1"/>
      <c r="G530" s="1"/>
      <c r="H530" s="1"/>
      <c r="I530" s="1"/>
      <c r="J530" s="1"/>
      <c r="K530" s="1"/>
      <c r="L530" s="1"/>
      <c r="N530" s="5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2:25" ht="21.75" x14ac:dyDescent="0.6">
      <c r="B531" s="1"/>
      <c r="C531" s="6"/>
      <c r="D531" s="1"/>
      <c r="E531" s="55"/>
      <c r="F531" s="1"/>
      <c r="G531" s="1"/>
      <c r="H531" s="1"/>
      <c r="I531" s="1"/>
      <c r="J531" s="1"/>
      <c r="K531" s="1"/>
      <c r="L531" s="1"/>
      <c r="N531" s="5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2:25" ht="21.75" x14ac:dyDescent="0.6">
      <c r="B532" s="1"/>
      <c r="C532" s="6"/>
      <c r="D532" s="1"/>
      <c r="E532" s="55"/>
      <c r="F532" s="1"/>
      <c r="G532" s="1"/>
      <c r="H532" s="1"/>
      <c r="I532" s="1"/>
      <c r="J532" s="1"/>
      <c r="K532" s="1"/>
      <c r="L532" s="1"/>
      <c r="N532" s="5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2:25" ht="21.75" x14ac:dyDescent="0.6">
      <c r="B533" s="1"/>
      <c r="C533" s="6"/>
      <c r="D533" s="1"/>
      <c r="E533" s="55"/>
      <c r="F533" s="1"/>
      <c r="G533" s="1"/>
      <c r="H533" s="1"/>
      <c r="I533" s="1"/>
      <c r="J533" s="1"/>
      <c r="K533" s="1"/>
      <c r="L533" s="1"/>
      <c r="N533" s="5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2:25" ht="21.75" x14ac:dyDescent="0.6">
      <c r="B534" s="1"/>
      <c r="C534" s="6"/>
      <c r="D534" s="1"/>
      <c r="E534" s="55"/>
      <c r="F534" s="1"/>
      <c r="G534" s="1"/>
      <c r="H534" s="1"/>
      <c r="I534" s="1"/>
      <c r="J534" s="1"/>
      <c r="K534" s="1"/>
      <c r="L534" s="1"/>
      <c r="N534" s="5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2:25" ht="21.75" x14ac:dyDescent="0.6">
      <c r="B535" s="1"/>
      <c r="C535" s="6"/>
      <c r="D535" s="1"/>
      <c r="E535" s="55"/>
      <c r="F535" s="1"/>
      <c r="G535" s="1"/>
      <c r="H535" s="1"/>
      <c r="I535" s="1"/>
      <c r="J535" s="1"/>
      <c r="K535" s="1"/>
      <c r="L535" s="1"/>
      <c r="N535" s="5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2:25" ht="21.75" x14ac:dyDescent="0.6">
      <c r="B536" s="1"/>
      <c r="C536" s="6"/>
      <c r="D536" s="1"/>
      <c r="E536" s="55"/>
      <c r="F536" s="1"/>
      <c r="G536" s="1"/>
      <c r="H536" s="1"/>
      <c r="I536" s="1"/>
      <c r="J536" s="1"/>
      <c r="K536" s="1"/>
      <c r="L536" s="1"/>
      <c r="N536" s="5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2:25" ht="21.75" x14ac:dyDescent="0.6">
      <c r="B537" s="1"/>
      <c r="C537" s="6"/>
      <c r="D537" s="1"/>
      <c r="E537" s="55"/>
      <c r="F537" s="1"/>
      <c r="G537" s="1"/>
      <c r="H537" s="1"/>
      <c r="I537" s="1"/>
      <c r="J537" s="1"/>
      <c r="K537" s="1"/>
      <c r="L537" s="1"/>
      <c r="N537" s="5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2:25" ht="21.75" x14ac:dyDescent="0.6">
      <c r="B538" s="1"/>
      <c r="C538" s="6"/>
      <c r="D538" s="1"/>
      <c r="E538" s="55"/>
      <c r="F538" s="1"/>
      <c r="G538" s="1"/>
      <c r="H538" s="1"/>
      <c r="I538" s="1"/>
      <c r="J538" s="1"/>
      <c r="K538" s="1"/>
      <c r="L538" s="1"/>
      <c r="N538" s="5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2:25" ht="21.75" x14ac:dyDescent="0.6">
      <c r="B539" s="1"/>
      <c r="C539" s="6"/>
      <c r="D539" s="1"/>
      <c r="E539" s="55"/>
      <c r="F539" s="1"/>
      <c r="G539" s="1"/>
      <c r="H539" s="1"/>
      <c r="I539" s="1"/>
      <c r="J539" s="1"/>
      <c r="K539" s="1"/>
      <c r="L539" s="1"/>
      <c r="N539" s="5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2:25" ht="21.75" x14ac:dyDescent="0.6">
      <c r="B540" s="1"/>
      <c r="C540" s="6"/>
      <c r="D540" s="1"/>
      <c r="E540" s="55"/>
      <c r="F540" s="1"/>
      <c r="G540" s="1"/>
      <c r="H540" s="1"/>
      <c r="I540" s="1"/>
      <c r="J540" s="1"/>
      <c r="K540" s="1"/>
      <c r="L540" s="1"/>
      <c r="N540" s="5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2:25" ht="21.75" x14ac:dyDescent="0.6">
      <c r="B541" s="1"/>
      <c r="C541" s="6"/>
      <c r="D541" s="1"/>
      <c r="E541" s="55"/>
      <c r="F541" s="1"/>
      <c r="G541" s="1"/>
      <c r="H541" s="1"/>
      <c r="I541" s="1"/>
      <c r="J541" s="1"/>
      <c r="K541" s="1"/>
      <c r="L541" s="1"/>
      <c r="N541" s="5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2:25" ht="21.75" x14ac:dyDescent="0.6">
      <c r="B542" s="1"/>
      <c r="C542" s="6"/>
      <c r="D542" s="1"/>
      <c r="E542" s="55"/>
      <c r="F542" s="1"/>
      <c r="G542" s="1"/>
      <c r="H542" s="1"/>
      <c r="I542" s="1"/>
      <c r="J542" s="1"/>
      <c r="K542" s="1"/>
      <c r="L542" s="1"/>
      <c r="N542" s="5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2:25" ht="21.75" x14ac:dyDescent="0.6">
      <c r="B543" s="1"/>
      <c r="C543" s="6"/>
      <c r="D543" s="1"/>
      <c r="E543" s="55"/>
      <c r="F543" s="1"/>
      <c r="G543" s="1"/>
      <c r="H543" s="1"/>
      <c r="I543" s="1"/>
      <c r="J543" s="1"/>
      <c r="K543" s="1"/>
      <c r="L543" s="1"/>
      <c r="N543" s="5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2:25" ht="21.75" x14ac:dyDescent="0.6">
      <c r="B544" s="1"/>
      <c r="C544" s="6"/>
      <c r="D544" s="1"/>
      <c r="E544" s="55"/>
      <c r="F544" s="1"/>
      <c r="G544" s="1"/>
      <c r="H544" s="1"/>
      <c r="I544" s="1"/>
      <c r="J544" s="1"/>
      <c r="K544" s="1"/>
      <c r="L544" s="1"/>
      <c r="N544" s="5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2:25" ht="21.75" x14ac:dyDescent="0.6">
      <c r="B545" s="1"/>
      <c r="C545" s="6"/>
      <c r="D545" s="1"/>
      <c r="E545" s="55"/>
      <c r="F545" s="1"/>
      <c r="G545" s="1"/>
      <c r="H545" s="1"/>
      <c r="I545" s="1"/>
      <c r="J545" s="1"/>
      <c r="K545" s="1"/>
      <c r="L545" s="1"/>
      <c r="N545" s="5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2:25" ht="21.75" x14ac:dyDescent="0.6">
      <c r="B546" s="1"/>
      <c r="C546" s="6"/>
      <c r="D546" s="1"/>
      <c r="E546" s="55"/>
      <c r="F546" s="1"/>
      <c r="G546" s="1"/>
      <c r="H546" s="1"/>
      <c r="I546" s="1"/>
      <c r="J546" s="1"/>
      <c r="K546" s="1"/>
      <c r="L546" s="1"/>
      <c r="N546" s="5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2:25" ht="21.75" x14ac:dyDescent="0.6">
      <c r="B547" s="1"/>
      <c r="C547" s="6"/>
      <c r="D547" s="1"/>
      <c r="E547" s="55"/>
      <c r="F547" s="1"/>
      <c r="G547" s="1"/>
      <c r="H547" s="1"/>
      <c r="I547" s="1"/>
      <c r="J547" s="1"/>
      <c r="K547" s="1"/>
      <c r="L547" s="1"/>
      <c r="N547" s="5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2:25" ht="21.75" x14ac:dyDescent="0.6">
      <c r="B548" s="1"/>
      <c r="C548" s="6"/>
      <c r="D548" s="1"/>
      <c r="E548" s="55"/>
      <c r="F548" s="1"/>
      <c r="G548" s="1"/>
      <c r="H548" s="1"/>
      <c r="I548" s="1"/>
      <c r="J548" s="1"/>
      <c r="K548" s="1"/>
      <c r="L548" s="1"/>
      <c r="N548" s="5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2:25" ht="21.75" x14ac:dyDescent="0.6">
      <c r="B549" s="1"/>
      <c r="C549" s="6"/>
      <c r="D549" s="1"/>
      <c r="E549" s="55"/>
      <c r="F549" s="1"/>
      <c r="G549" s="1"/>
      <c r="H549" s="1"/>
      <c r="I549" s="1"/>
      <c r="J549" s="1"/>
      <c r="K549" s="1"/>
      <c r="L549" s="1"/>
      <c r="N549" s="5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2:25" ht="21.75" x14ac:dyDescent="0.6">
      <c r="B550" s="1"/>
      <c r="C550" s="6"/>
      <c r="D550" s="1"/>
      <c r="E550" s="55"/>
      <c r="F550" s="1"/>
      <c r="G550" s="1"/>
      <c r="H550" s="1"/>
      <c r="I550" s="1"/>
      <c r="J550" s="1"/>
      <c r="K550" s="1"/>
      <c r="L550" s="1"/>
      <c r="N550" s="5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2:25" ht="21.75" x14ac:dyDescent="0.6">
      <c r="B551" s="1"/>
      <c r="C551" s="6"/>
      <c r="D551" s="1"/>
      <c r="E551" s="55"/>
      <c r="F551" s="1"/>
      <c r="G551" s="1"/>
      <c r="H551" s="1"/>
      <c r="I551" s="1"/>
      <c r="J551" s="1"/>
      <c r="K551" s="1"/>
      <c r="L551" s="1"/>
      <c r="N551" s="5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2:25" ht="21.75" x14ac:dyDescent="0.6">
      <c r="B552" s="1"/>
      <c r="C552" s="6"/>
      <c r="D552" s="1"/>
      <c r="E552" s="55"/>
      <c r="F552" s="1"/>
      <c r="G552" s="1"/>
      <c r="H552" s="1"/>
      <c r="I552" s="1"/>
      <c r="J552" s="1"/>
      <c r="K552" s="1"/>
      <c r="L552" s="1"/>
      <c r="N552" s="5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2:25" ht="21.75" x14ac:dyDescent="0.6">
      <c r="B553" s="1"/>
      <c r="C553" s="6"/>
      <c r="D553" s="1"/>
      <c r="E553" s="55"/>
      <c r="F553" s="1"/>
      <c r="G553" s="1"/>
      <c r="H553" s="1"/>
      <c r="I553" s="1"/>
      <c r="J553" s="1"/>
      <c r="K553" s="1"/>
      <c r="L553" s="1"/>
      <c r="N553" s="5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2:25" ht="21.75" x14ac:dyDescent="0.6">
      <c r="B554" s="1"/>
      <c r="C554" s="6"/>
      <c r="D554" s="1"/>
      <c r="E554" s="55"/>
      <c r="F554" s="1"/>
      <c r="G554" s="1"/>
      <c r="H554" s="1"/>
      <c r="I554" s="1"/>
      <c r="J554" s="1"/>
      <c r="K554" s="1"/>
      <c r="L554" s="1"/>
      <c r="N554" s="5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2:25" ht="21.75" x14ac:dyDescent="0.6">
      <c r="B555" s="1"/>
      <c r="C555" s="6"/>
      <c r="D555" s="1"/>
      <c r="E555" s="55"/>
      <c r="F555" s="1"/>
      <c r="G555" s="1"/>
      <c r="H555" s="1"/>
      <c r="I555" s="1"/>
      <c r="J555" s="1"/>
      <c r="K555" s="1"/>
      <c r="L555" s="1"/>
      <c r="N555" s="5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2:25" ht="21.75" x14ac:dyDescent="0.6">
      <c r="B556" s="1"/>
      <c r="C556" s="6"/>
      <c r="D556" s="1"/>
      <c r="E556" s="55"/>
      <c r="F556" s="1"/>
      <c r="G556" s="1"/>
      <c r="H556" s="1"/>
      <c r="I556" s="1"/>
      <c r="J556" s="1"/>
      <c r="K556" s="1"/>
      <c r="L556" s="1"/>
      <c r="N556" s="5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2:25" ht="21.75" x14ac:dyDescent="0.6">
      <c r="B557" s="1"/>
      <c r="C557" s="6"/>
      <c r="D557" s="1"/>
      <c r="E557" s="55"/>
      <c r="F557" s="1"/>
      <c r="G557" s="1"/>
      <c r="H557" s="1"/>
      <c r="I557" s="1"/>
      <c r="J557" s="1"/>
      <c r="K557" s="1"/>
      <c r="L557" s="1"/>
      <c r="N557" s="5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2:25" ht="21.75" x14ac:dyDescent="0.6">
      <c r="B558" s="1"/>
      <c r="C558" s="6"/>
      <c r="D558" s="1"/>
      <c r="E558" s="55"/>
      <c r="F558" s="1"/>
      <c r="G558" s="1"/>
      <c r="H558" s="1"/>
      <c r="I558" s="1"/>
      <c r="J558" s="1"/>
      <c r="K558" s="1"/>
      <c r="L558" s="1"/>
      <c r="N558" s="5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2:25" ht="21.75" x14ac:dyDescent="0.6">
      <c r="B559" s="1"/>
      <c r="C559" s="6"/>
      <c r="D559" s="1"/>
      <c r="E559" s="55"/>
      <c r="F559" s="1"/>
      <c r="G559" s="1"/>
      <c r="H559" s="1"/>
      <c r="I559" s="1"/>
      <c r="J559" s="1"/>
      <c r="K559" s="1"/>
      <c r="L559" s="1"/>
      <c r="N559" s="5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2:25" ht="21.75" x14ac:dyDescent="0.6">
      <c r="B560" s="1"/>
      <c r="C560" s="6"/>
      <c r="D560" s="1"/>
      <c r="E560" s="55"/>
      <c r="F560" s="1"/>
      <c r="G560" s="1"/>
      <c r="H560" s="1"/>
      <c r="I560" s="1"/>
      <c r="J560" s="1"/>
      <c r="K560" s="1"/>
      <c r="L560" s="1"/>
      <c r="N560" s="5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2:25" ht="21.75" x14ac:dyDescent="0.6">
      <c r="B561" s="1"/>
      <c r="C561" s="6"/>
      <c r="D561" s="1"/>
      <c r="E561" s="55"/>
      <c r="F561" s="1"/>
      <c r="G561" s="1"/>
      <c r="H561" s="1"/>
      <c r="I561" s="1"/>
      <c r="J561" s="1"/>
      <c r="K561" s="1"/>
      <c r="L561" s="1"/>
      <c r="N561" s="5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2:25" ht="21.75" x14ac:dyDescent="0.6">
      <c r="B562" s="1"/>
      <c r="C562" s="6"/>
      <c r="D562" s="1"/>
      <c r="E562" s="55"/>
      <c r="F562" s="1"/>
      <c r="G562" s="1"/>
      <c r="H562" s="1"/>
      <c r="I562" s="1"/>
      <c r="J562" s="1"/>
      <c r="K562" s="1"/>
      <c r="L562" s="1"/>
      <c r="N562" s="5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2:25" ht="21.75" x14ac:dyDescent="0.6">
      <c r="B563" s="1"/>
      <c r="C563" s="6"/>
      <c r="D563" s="1"/>
      <c r="E563" s="55"/>
      <c r="F563" s="1"/>
      <c r="G563" s="1"/>
      <c r="H563" s="1"/>
      <c r="I563" s="1"/>
      <c r="J563" s="1"/>
      <c r="K563" s="1"/>
      <c r="L563" s="1"/>
      <c r="N563" s="5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2:25" ht="21.75" x14ac:dyDescent="0.6">
      <c r="B564" s="1"/>
      <c r="C564" s="6"/>
      <c r="D564" s="1"/>
      <c r="E564" s="55"/>
      <c r="F564" s="1"/>
      <c r="G564" s="1"/>
      <c r="H564" s="1"/>
      <c r="I564" s="1"/>
      <c r="J564" s="1"/>
      <c r="K564" s="1"/>
      <c r="L564" s="1"/>
      <c r="N564" s="5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2:25" ht="21.75" x14ac:dyDescent="0.6">
      <c r="B565" s="1"/>
      <c r="C565" s="6"/>
      <c r="D565" s="1"/>
      <c r="E565" s="55"/>
      <c r="F565" s="1"/>
      <c r="G565" s="1"/>
      <c r="H565" s="1"/>
      <c r="I565" s="1"/>
      <c r="J565" s="1"/>
      <c r="K565" s="1"/>
      <c r="L565" s="1"/>
      <c r="N565" s="5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2:25" ht="21.75" x14ac:dyDescent="0.6">
      <c r="B566" s="1"/>
      <c r="C566" s="6"/>
      <c r="D566" s="1"/>
      <c r="E566" s="55"/>
      <c r="F566" s="1"/>
      <c r="G566" s="1"/>
      <c r="H566" s="1"/>
      <c r="I566" s="1"/>
      <c r="J566" s="1"/>
      <c r="K566" s="1"/>
      <c r="L566" s="1"/>
      <c r="N566" s="5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2:25" ht="21.75" x14ac:dyDescent="0.6">
      <c r="B567" s="1"/>
      <c r="C567" s="6"/>
      <c r="D567" s="1"/>
      <c r="E567" s="55"/>
      <c r="F567" s="1"/>
      <c r="G567" s="1"/>
      <c r="H567" s="1"/>
      <c r="I567" s="1"/>
      <c r="J567" s="1"/>
      <c r="K567" s="1"/>
      <c r="L567" s="1"/>
      <c r="N567" s="5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2:25" ht="21.75" x14ac:dyDescent="0.6">
      <c r="B568" s="1"/>
      <c r="C568" s="6"/>
      <c r="D568" s="1"/>
      <c r="E568" s="55"/>
      <c r="F568" s="1"/>
      <c r="G568" s="1"/>
      <c r="H568" s="1"/>
      <c r="I568" s="1"/>
      <c r="J568" s="1"/>
      <c r="K568" s="1"/>
      <c r="L568" s="1"/>
      <c r="N568" s="5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2:25" ht="21.75" x14ac:dyDescent="0.6">
      <c r="B569" s="1"/>
      <c r="C569" s="6"/>
      <c r="D569" s="1"/>
      <c r="E569" s="55"/>
      <c r="F569" s="1"/>
      <c r="G569" s="1"/>
      <c r="H569" s="1"/>
      <c r="I569" s="1"/>
      <c r="J569" s="1"/>
      <c r="K569" s="1"/>
      <c r="L569" s="1"/>
      <c r="N569" s="5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2:25" ht="21.75" x14ac:dyDescent="0.6">
      <c r="B570" s="1"/>
      <c r="C570" s="6"/>
      <c r="D570" s="1"/>
      <c r="E570" s="55"/>
      <c r="F570" s="1"/>
      <c r="G570" s="1"/>
      <c r="H570" s="1"/>
      <c r="I570" s="1"/>
      <c r="J570" s="1"/>
      <c r="K570" s="1"/>
      <c r="L570" s="1"/>
      <c r="N570" s="5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2:25" ht="21.75" x14ac:dyDescent="0.6">
      <c r="B571" s="1"/>
      <c r="C571" s="6"/>
      <c r="D571" s="1"/>
      <c r="E571" s="55"/>
      <c r="F571" s="1"/>
      <c r="G571" s="1"/>
      <c r="H571" s="1"/>
      <c r="I571" s="1"/>
      <c r="J571" s="1"/>
      <c r="K571" s="1"/>
      <c r="L571" s="1"/>
      <c r="N571" s="5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2:25" ht="21.75" x14ac:dyDescent="0.6">
      <c r="B572" s="1"/>
      <c r="C572" s="6"/>
      <c r="D572" s="1"/>
      <c r="E572" s="55"/>
      <c r="F572" s="1"/>
      <c r="G572" s="1"/>
      <c r="H572" s="1"/>
      <c r="I572" s="1"/>
      <c r="J572" s="1"/>
      <c r="K572" s="1"/>
      <c r="L572" s="1"/>
      <c r="N572" s="5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2:25" ht="21.75" x14ac:dyDescent="0.6">
      <c r="B573" s="1"/>
      <c r="C573" s="6"/>
      <c r="D573" s="1"/>
      <c r="E573" s="55"/>
      <c r="F573" s="1"/>
      <c r="G573" s="1"/>
      <c r="H573" s="1"/>
      <c r="I573" s="1"/>
      <c r="J573" s="1"/>
      <c r="K573" s="1"/>
      <c r="L573" s="1"/>
      <c r="N573" s="5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2:25" ht="21.75" x14ac:dyDescent="0.6">
      <c r="B574" s="1"/>
      <c r="C574" s="6"/>
      <c r="D574" s="1"/>
      <c r="E574" s="55"/>
      <c r="F574" s="1"/>
      <c r="G574" s="1"/>
      <c r="H574" s="1"/>
      <c r="I574" s="1"/>
      <c r="J574" s="1"/>
      <c r="K574" s="1"/>
      <c r="L574" s="1"/>
      <c r="N574" s="5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2:25" ht="21.75" x14ac:dyDescent="0.6">
      <c r="B575" s="1"/>
      <c r="C575" s="6"/>
      <c r="D575" s="1"/>
      <c r="E575" s="55"/>
      <c r="F575" s="1"/>
      <c r="G575" s="1"/>
      <c r="H575" s="1"/>
      <c r="I575" s="1"/>
      <c r="J575" s="1"/>
      <c r="K575" s="1"/>
      <c r="L575" s="1"/>
      <c r="N575" s="5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2:25" ht="21.75" x14ac:dyDescent="0.6">
      <c r="B576" s="1"/>
      <c r="C576" s="6"/>
      <c r="D576" s="1"/>
      <c r="E576" s="55"/>
      <c r="F576" s="1"/>
      <c r="G576" s="1"/>
      <c r="H576" s="1"/>
      <c r="I576" s="1"/>
      <c r="J576" s="1"/>
      <c r="K576" s="1"/>
      <c r="L576" s="1"/>
      <c r="N576" s="5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2:25" ht="21.75" x14ac:dyDescent="0.6">
      <c r="B577" s="1"/>
      <c r="C577" s="6"/>
      <c r="D577" s="1"/>
      <c r="E577" s="55"/>
      <c r="F577" s="1"/>
      <c r="G577" s="1"/>
      <c r="H577" s="1"/>
      <c r="I577" s="1"/>
      <c r="J577" s="1"/>
      <c r="K577" s="1"/>
      <c r="L577" s="1"/>
      <c r="N577" s="5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2:25" ht="21.75" x14ac:dyDescent="0.6">
      <c r="B578" s="1"/>
      <c r="C578" s="6"/>
      <c r="D578" s="1"/>
      <c r="E578" s="55"/>
      <c r="F578" s="1"/>
      <c r="G578" s="1"/>
      <c r="H578" s="1"/>
      <c r="I578" s="1"/>
      <c r="J578" s="1"/>
      <c r="K578" s="1"/>
      <c r="L578" s="1"/>
      <c r="N578" s="5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2:25" ht="21.75" x14ac:dyDescent="0.6">
      <c r="B579" s="1"/>
      <c r="C579" s="6"/>
      <c r="D579" s="1"/>
      <c r="E579" s="55"/>
      <c r="F579" s="1"/>
      <c r="G579" s="1"/>
      <c r="H579" s="1"/>
      <c r="I579" s="1"/>
      <c r="J579" s="1"/>
      <c r="K579" s="1"/>
      <c r="L579" s="1"/>
      <c r="N579" s="5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2:25" ht="21.75" x14ac:dyDescent="0.6">
      <c r="B580" s="1"/>
      <c r="C580" s="6"/>
      <c r="D580" s="1"/>
      <c r="E580" s="55"/>
      <c r="F580" s="1"/>
      <c r="G580" s="1"/>
      <c r="H580" s="1"/>
      <c r="I580" s="1"/>
      <c r="J580" s="1"/>
      <c r="K580" s="1"/>
      <c r="L580" s="1"/>
      <c r="N580" s="5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2:25" ht="21.75" x14ac:dyDescent="0.6">
      <c r="B581" s="1"/>
      <c r="C581" s="6"/>
      <c r="D581" s="1"/>
      <c r="E581" s="55"/>
      <c r="F581" s="1"/>
      <c r="G581" s="1"/>
      <c r="H581" s="1"/>
      <c r="I581" s="1"/>
      <c r="J581" s="1"/>
      <c r="K581" s="1"/>
      <c r="L581" s="1"/>
      <c r="N581" s="5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2:25" ht="21.75" x14ac:dyDescent="0.6">
      <c r="B582" s="1"/>
      <c r="C582" s="6"/>
      <c r="D582" s="1"/>
      <c r="E582" s="55"/>
      <c r="F582" s="1"/>
      <c r="G582" s="1"/>
      <c r="H582" s="1"/>
      <c r="I582" s="1"/>
      <c r="J582" s="1"/>
      <c r="K582" s="1"/>
      <c r="L582" s="1"/>
      <c r="N582" s="5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2:25" ht="21.75" x14ac:dyDescent="0.6">
      <c r="B583" s="1"/>
      <c r="C583" s="6"/>
      <c r="D583" s="1"/>
      <c r="E583" s="55"/>
      <c r="F583" s="1"/>
      <c r="G583" s="1"/>
      <c r="H583" s="1"/>
      <c r="I583" s="1"/>
      <c r="J583" s="1"/>
      <c r="K583" s="1"/>
      <c r="L583" s="1"/>
      <c r="N583" s="5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2:25" ht="21.75" x14ac:dyDescent="0.6">
      <c r="B584" s="1"/>
      <c r="C584" s="6"/>
      <c r="D584" s="1"/>
      <c r="E584" s="55"/>
      <c r="F584" s="1"/>
      <c r="G584" s="1"/>
      <c r="H584" s="1"/>
      <c r="I584" s="1"/>
      <c r="J584" s="1"/>
      <c r="K584" s="1"/>
      <c r="L584" s="1"/>
      <c r="N584" s="5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2:25" ht="21.75" x14ac:dyDescent="0.6">
      <c r="B585" s="1"/>
      <c r="C585" s="6"/>
      <c r="D585" s="1"/>
      <c r="E585" s="55"/>
      <c r="F585" s="1"/>
      <c r="G585" s="1"/>
      <c r="H585" s="1"/>
      <c r="I585" s="1"/>
      <c r="J585" s="1"/>
      <c r="K585" s="1"/>
      <c r="L585" s="1"/>
      <c r="N585" s="5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2:25" ht="21.75" x14ac:dyDescent="0.6">
      <c r="B586" s="1"/>
      <c r="C586" s="6"/>
      <c r="D586" s="1"/>
      <c r="E586" s="55"/>
      <c r="F586" s="1"/>
      <c r="G586" s="1"/>
      <c r="H586" s="1"/>
      <c r="I586" s="1"/>
      <c r="J586" s="1"/>
      <c r="K586" s="1"/>
      <c r="L586" s="1"/>
      <c r="N586" s="5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2:25" ht="21.75" x14ac:dyDescent="0.6">
      <c r="B587" s="1"/>
      <c r="C587" s="6"/>
      <c r="D587" s="1"/>
      <c r="E587" s="55"/>
      <c r="F587" s="1"/>
      <c r="G587" s="1"/>
      <c r="H587" s="1"/>
      <c r="I587" s="1"/>
      <c r="J587" s="1"/>
      <c r="K587" s="1"/>
      <c r="L587" s="1"/>
      <c r="N587" s="5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2:25" ht="21.75" x14ac:dyDescent="0.6">
      <c r="B588" s="1"/>
      <c r="C588" s="6"/>
      <c r="D588" s="1"/>
      <c r="E588" s="55"/>
      <c r="F588" s="1"/>
      <c r="G588" s="1"/>
      <c r="H588" s="1"/>
      <c r="I588" s="1"/>
      <c r="J588" s="1"/>
      <c r="K588" s="1"/>
      <c r="L588" s="1"/>
      <c r="N588" s="5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2:25" ht="21.75" x14ac:dyDescent="0.6">
      <c r="B589" s="1"/>
      <c r="C589" s="6"/>
      <c r="D589" s="1"/>
      <c r="E589" s="55"/>
      <c r="F589" s="1"/>
      <c r="G589" s="1"/>
      <c r="H589" s="1"/>
      <c r="I589" s="1"/>
      <c r="J589" s="1"/>
      <c r="K589" s="1"/>
      <c r="L589" s="1"/>
      <c r="N589" s="5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2:25" ht="21.75" x14ac:dyDescent="0.6">
      <c r="B590" s="1"/>
      <c r="C590" s="6"/>
      <c r="D590" s="1"/>
      <c r="E590" s="55"/>
      <c r="F590" s="1"/>
      <c r="G590" s="1"/>
      <c r="H590" s="1"/>
      <c r="I590" s="1"/>
      <c r="J590" s="1"/>
      <c r="K590" s="1"/>
      <c r="L590" s="1"/>
      <c r="N590" s="5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2:25" ht="21.75" x14ac:dyDescent="0.6">
      <c r="B591" s="1"/>
      <c r="C591" s="6"/>
      <c r="D591" s="1"/>
      <c r="E591" s="55"/>
      <c r="F591" s="1"/>
      <c r="G591" s="1"/>
      <c r="H591" s="1"/>
      <c r="I591" s="1"/>
      <c r="J591" s="1"/>
      <c r="K591" s="1"/>
      <c r="L591" s="1"/>
      <c r="N591" s="5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2:25" ht="21.75" x14ac:dyDescent="0.6">
      <c r="B592" s="1"/>
      <c r="C592" s="6"/>
      <c r="D592" s="1"/>
      <c r="E592" s="55"/>
      <c r="F592" s="1"/>
      <c r="G592" s="1"/>
      <c r="H592" s="1"/>
      <c r="I592" s="1"/>
      <c r="J592" s="1"/>
      <c r="K592" s="1"/>
      <c r="L592" s="1"/>
      <c r="N592" s="5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2:25" ht="21.75" x14ac:dyDescent="0.6">
      <c r="B593" s="1"/>
      <c r="C593" s="6"/>
      <c r="D593" s="1"/>
      <c r="E593" s="55"/>
      <c r="F593" s="1"/>
      <c r="G593" s="1"/>
      <c r="H593" s="1"/>
      <c r="I593" s="1"/>
      <c r="J593" s="1"/>
      <c r="K593" s="1"/>
      <c r="L593" s="1"/>
      <c r="N593" s="5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2:25" ht="21.75" x14ac:dyDescent="0.6">
      <c r="B594" s="1"/>
      <c r="C594" s="6"/>
      <c r="D594" s="1"/>
      <c r="E594" s="55"/>
      <c r="F594" s="1"/>
      <c r="G594" s="1"/>
      <c r="H594" s="1"/>
      <c r="I594" s="1"/>
      <c r="J594" s="1"/>
      <c r="K594" s="1"/>
      <c r="L594" s="1"/>
      <c r="N594" s="5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2:25" ht="21.75" x14ac:dyDescent="0.6">
      <c r="B595" s="1"/>
      <c r="C595" s="6"/>
      <c r="D595" s="1"/>
      <c r="E595" s="55"/>
      <c r="F595" s="1"/>
      <c r="G595" s="1"/>
      <c r="H595" s="1"/>
      <c r="I595" s="1"/>
      <c r="J595" s="1"/>
      <c r="K595" s="1"/>
      <c r="L595" s="1"/>
      <c r="N595" s="5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2:25" ht="21.75" x14ac:dyDescent="0.6">
      <c r="B596" s="1"/>
      <c r="C596" s="6"/>
      <c r="D596" s="1"/>
      <c r="E596" s="55"/>
      <c r="F596" s="1"/>
      <c r="G596" s="1"/>
      <c r="H596" s="1"/>
      <c r="I596" s="1"/>
      <c r="J596" s="1"/>
      <c r="K596" s="1"/>
      <c r="L596" s="1"/>
      <c r="N596" s="5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2:25" ht="21.75" x14ac:dyDescent="0.6">
      <c r="B597" s="1"/>
      <c r="C597" s="6"/>
      <c r="D597" s="1"/>
      <c r="E597" s="55"/>
      <c r="F597" s="1"/>
      <c r="G597" s="1"/>
      <c r="H597" s="1"/>
      <c r="I597" s="1"/>
      <c r="J597" s="1"/>
      <c r="K597" s="1"/>
      <c r="L597" s="1"/>
      <c r="N597" s="5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2:25" ht="21.75" x14ac:dyDescent="0.6">
      <c r="B598" s="1"/>
      <c r="C598" s="6"/>
      <c r="D598" s="1"/>
      <c r="E598" s="55"/>
      <c r="F598" s="1"/>
      <c r="G598" s="1"/>
      <c r="H598" s="1"/>
      <c r="I598" s="1"/>
      <c r="J598" s="1"/>
      <c r="K598" s="1"/>
      <c r="L598" s="1"/>
      <c r="N598" s="5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2:25" ht="21.75" x14ac:dyDescent="0.6">
      <c r="B599" s="1"/>
      <c r="C599" s="6"/>
      <c r="D599" s="1"/>
      <c r="E599" s="55"/>
      <c r="F599" s="1"/>
      <c r="G599" s="1"/>
      <c r="H599" s="1"/>
      <c r="I599" s="1"/>
      <c r="J599" s="1"/>
      <c r="K599" s="1"/>
      <c r="L599" s="1"/>
      <c r="N599" s="5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2:25" ht="21.75" x14ac:dyDescent="0.6">
      <c r="B600" s="1"/>
      <c r="C600" s="6"/>
      <c r="D600" s="1"/>
      <c r="E600" s="55"/>
      <c r="F600" s="1"/>
      <c r="G600" s="1"/>
      <c r="H600" s="1"/>
      <c r="I600" s="1"/>
      <c r="J600" s="1"/>
      <c r="K600" s="1"/>
      <c r="L600" s="1"/>
      <c r="N600" s="5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2:25" ht="21.75" x14ac:dyDescent="0.6">
      <c r="B601" s="1"/>
      <c r="C601" s="6"/>
      <c r="D601" s="1"/>
      <c r="E601" s="55"/>
      <c r="F601" s="1"/>
      <c r="G601" s="1"/>
      <c r="H601" s="1"/>
      <c r="I601" s="1"/>
      <c r="J601" s="1"/>
      <c r="K601" s="1"/>
      <c r="L601" s="1"/>
      <c r="N601" s="5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2:25" ht="21.75" x14ac:dyDescent="0.6">
      <c r="B602" s="1"/>
      <c r="C602" s="6"/>
      <c r="D602" s="1"/>
      <c r="E602" s="55"/>
      <c r="F602" s="1"/>
      <c r="G602" s="1"/>
      <c r="H602" s="1"/>
      <c r="I602" s="1"/>
      <c r="J602" s="1"/>
      <c r="K602" s="1"/>
      <c r="L602" s="1"/>
      <c r="N602" s="5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2:25" ht="21.75" x14ac:dyDescent="0.6">
      <c r="B603" s="1"/>
      <c r="C603" s="6"/>
      <c r="D603" s="1"/>
      <c r="E603" s="55"/>
      <c r="F603" s="1"/>
      <c r="G603" s="1"/>
      <c r="H603" s="1"/>
      <c r="I603" s="1"/>
      <c r="J603" s="1"/>
      <c r="K603" s="1"/>
      <c r="L603" s="1"/>
      <c r="N603" s="5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2:25" ht="21.75" x14ac:dyDescent="0.6">
      <c r="B604" s="1"/>
      <c r="C604" s="6"/>
      <c r="D604" s="1"/>
      <c r="E604" s="55"/>
      <c r="F604" s="1"/>
      <c r="G604" s="1"/>
      <c r="H604" s="1"/>
      <c r="I604" s="1"/>
      <c r="J604" s="1"/>
      <c r="K604" s="1"/>
      <c r="L604" s="1"/>
      <c r="N604" s="5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2:25" ht="21.75" x14ac:dyDescent="0.6">
      <c r="B605" s="1"/>
      <c r="C605" s="6"/>
      <c r="D605" s="1"/>
      <c r="E605" s="55"/>
      <c r="F605" s="1"/>
      <c r="G605" s="1"/>
      <c r="H605" s="1"/>
      <c r="I605" s="1"/>
      <c r="J605" s="1"/>
      <c r="K605" s="1"/>
      <c r="L605" s="1"/>
      <c r="N605" s="5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2:25" ht="21.75" x14ac:dyDescent="0.6">
      <c r="B606" s="1"/>
      <c r="C606" s="6"/>
      <c r="D606" s="1"/>
      <c r="E606" s="55"/>
      <c r="F606" s="1"/>
      <c r="G606" s="1"/>
      <c r="H606" s="1"/>
      <c r="I606" s="1"/>
      <c r="J606" s="1"/>
      <c r="K606" s="1"/>
      <c r="L606" s="1"/>
      <c r="N606" s="5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2:25" ht="21.75" x14ac:dyDescent="0.6">
      <c r="B607" s="1"/>
      <c r="C607" s="6"/>
      <c r="D607" s="1"/>
      <c r="E607" s="55"/>
      <c r="F607" s="1"/>
      <c r="G607" s="1"/>
      <c r="H607" s="1"/>
      <c r="I607" s="1"/>
      <c r="J607" s="1"/>
      <c r="K607" s="1"/>
      <c r="L607" s="1"/>
      <c r="N607" s="5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2:25" ht="21.75" x14ac:dyDescent="0.6">
      <c r="B608" s="1"/>
      <c r="C608" s="6"/>
      <c r="D608" s="1"/>
      <c r="E608" s="55"/>
      <c r="F608" s="1"/>
      <c r="G608" s="1"/>
      <c r="H608" s="1"/>
      <c r="I608" s="1"/>
      <c r="J608" s="1"/>
      <c r="K608" s="1"/>
      <c r="L608" s="1"/>
      <c r="N608" s="5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2:25" ht="21.75" x14ac:dyDescent="0.6">
      <c r="B609" s="1"/>
      <c r="C609" s="6"/>
      <c r="D609" s="1"/>
      <c r="E609" s="55"/>
      <c r="F609" s="1"/>
      <c r="G609" s="1"/>
      <c r="H609" s="1"/>
      <c r="I609" s="1"/>
      <c r="J609" s="1"/>
      <c r="K609" s="1"/>
      <c r="L609" s="1"/>
      <c r="N609" s="5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2:25" ht="21.75" x14ac:dyDescent="0.6">
      <c r="B610" s="1"/>
      <c r="C610" s="6"/>
      <c r="D610" s="1"/>
      <c r="E610" s="55"/>
      <c r="F610" s="1"/>
      <c r="G610" s="1"/>
      <c r="H610" s="1"/>
      <c r="I610" s="1"/>
      <c r="J610" s="1"/>
      <c r="K610" s="1"/>
      <c r="L610" s="1"/>
      <c r="N610" s="5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2:25" ht="21.75" x14ac:dyDescent="0.6">
      <c r="B611" s="1"/>
      <c r="C611" s="6"/>
      <c r="D611" s="1"/>
      <c r="E611" s="55"/>
      <c r="F611" s="1"/>
      <c r="G611" s="1"/>
      <c r="H611" s="1"/>
      <c r="I611" s="1"/>
      <c r="J611" s="1"/>
      <c r="K611" s="1"/>
      <c r="L611" s="1"/>
      <c r="N611" s="5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2:25" ht="21.75" x14ac:dyDescent="0.6">
      <c r="B612" s="1"/>
      <c r="C612" s="6"/>
      <c r="D612" s="1"/>
      <c r="E612" s="55"/>
      <c r="F612" s="1"/>
      <c r="G612" s="1"/>
      <c r="H612" s="1"/>
      <c r="I612" s="1"/>
      <c r="J612" s="1"/>
      <c r="K612" s="1"/>
      <c r="L612" s="1"/>
      <c r="N612" s="5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2:25" ht="21.75" x14ac:dyDescent="0.6">
      <c r="B613" s="1"/>
      <c r="C613" s="6"/>
      <c r="D613" s="1"/>
      <c r="E613" s="55"/>
      <c r="F613" s="1"/>
      <c r="G613" s="1"/>
      <c r="H613" s="1"/>
      <c r="I613" s="1"/>
      <c r="J613" s="1"/>
      <c r="K613" s="1"/>
      <c r="L613" s="1"/>
      <c r="N613" s="5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2:25" ht="21.75" x14ac:dyDescent="0.6">
      <c r="B614" s="1"/>
      <c r="C614" s="6"/>
      <c r="D614" s="1"/>
      <c r="E614" s="55"/>
      <c r="F614" s="1"/>
      <c r="G614" s="1"/>
      <c r="H614" s="1"/>
      <c r="I614" s="1"/>
      <c r="J614" s="1"/>
      <c r="K614" s="1"/>
      <c r="L614" s="1"/>
      <c r="N614" s="5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2:25" ht="21.75" x14ac:dyDescent="0.6">
      <c r="B615" s="1"/>
      <c r="C615" s="6"/>
      <c r="D615" s="1"/>
      <c r="E615" s="55"/>
      <c r="F615" s="1"/>
      <c r="G615" s="1"/>
      <c r="H615" s="1"/>
      <c r="I615" s="1"/>
      <c r="J615" s="1"/>
      <c r="K615" s="1"/>
      <c r="L615" s="1"/>
      <c r="N615" s="5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2:25" ht="21.75" x14ac:dyDescent="0.6">
      <c r="B616" s="1"/>
      <c r="C616" s="6"/>
      <c r="D616" s="1"/>
      <c r="E616" s="55"/>
      <c r="F616" s="1"/>
      <c r="G616" s="1"/>
      <c r="H616" s="1"/>
      <c r="I616" s="1"/>
      <c r="J616" s="1"/>
      <c r="K616" s="1"/>
      <c r="L616" s="1"/>
      <c r="N616" s="5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2:25" ht="21.75" x14ac:dyDescent="0.6">
      <c r="B617" s="1"/>
      <c r="C617" s="6"/>
      <c r="D617" s="1"/>
      <c r="E617" s="55"/>
      <c r="F617" s="1"/>
      <c r="G617" s="1"/>
      <c r="H617" s="1"/>
      <c r="I617" s="1"/>
      <c r="J617" s="1"/>
      <c r="K617" s="1"/>
      <c r="L617" s="1"/>
      <c r="N617" s="5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2:25" ht="21.75" x14ac:dyDescent="0.6">
      <c r="B618" s="1"/>
      <c r="C618" s="6"/>
      <c r="D618" s="1"/>
      <c r="E618" s="55"/>
      <c r="F618" s="1"/>
      <c r="G618" s="1"/>
      <c r="H618" s="1"/>
      <c r="I618" s="1"/>
      <c r="J618" s="1"/>
      <c r="K618" s="1"/>
      <c r="L618" s="1"/>
      <c r="N618" s="5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2:25" ht="21.75" x14ac:dyDescent="0.6">
      <c r="B619" s="1"/>
      <c r="C619" s="6"/>
      <c r="D619" s="1"/>
      <c r="E619" s="55"/>
      <c r="F619" s="1"/>
      <c r="G619" s="1"/>
      <c r="H619" s="1"/>
      <c r="I619" s="1"/>
      <c r="J619" s="1"/>
      <c r="K619" s="1"/>
      <c r="L619" s="1"/>
      <c r="N619" s="5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2:25" ht="21.75" x14ac:dyDescent="0.6">
      <c r="B620" s="1"/>
      <c r="C620" s="6"/>
      <c r="D620" s="1"/>
      <c r="E620" s="55"/>
      <c r="F620" s="1"/>
      <c r="G620" s="1"/>
      <c r="H620" s="1"/>
      <c r="I620" s="1"/>
      <c r="J620" s="1"/>
      <c r="K620" s="1"/>
      <c r="L620" s="1"/>
      <c r="N620" s="5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2:25" ht="21.75" x14ac:dyDescent="0.6">
      <c r="B621" s="1"/>
      <c r="C621" s="6"/>
      <c r="D621" s="1"/>
      <c r="E621" s="55"/>
      <c r="F621" s="1"/>
      <c r="G621" s="1"/>
      <c r="H621" s="1"/>
      <c r="I621" s="1"/>
      <c r="J621" s="1"/>
      <c r="K621" s="1"/>
      <c r="L621" s="1"/>
      <c r="N621" s="5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2:25" ht="21.75" x14ac:dyDescent="0.6">
      <c r="B622" s="1"/>
      <c r="C622" s="6"/>
      <c r="D622" s="1"/>
      <c r="E622" s="55"/>
      <c r="F622" s="1"/>
      <c r="G622" s="1"/>
      <c r="H622" s="1"/>
      <c r="I622" s="1"/>
      <c r="J622" s="1"/>
      <c r="K622" s="1"/>
      <c r="L622" s="1"/>
      <c r="N622" s="5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2:25" ht="21.75" x14ac:dyDescent="0.6">
      <c r="B623" s="1"/>
      <c r="C623" s="6"/>
      <c r="D623" s="1"/>
      <c r="E623" s="55"/>
      <c r="F623" s="1"/>
      <c r="G623" s="1"/>
      <c r="H623" s="1"/>
      <c r="I623" s="1"/>
      <c r="J623" s="1"/>
      <c r="K623" s="1"/>
      <c r="L623" s="1"/>
      <c r="N623" s="5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2:25" ht="21.75" x14ac:dyDescent="0.6">
      <c r="B624" s="1"/>
      <c r="C624" s="6"/>
      <c r="D624" s="1"/>
      <c r="E624" s="55"/>
      <c r="F624" s="1"/>
      <c r="G624" s="1"/>
      <c r="H624" s="1"/>
      <c r="I624" s="1"/>
      <c r="J624" s="1"/>
      <c r="K624" s="1"/>
      <c r="L624" s="1"/>
      <c r="N624" s="5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2:25" ht="21.75" x14ac:dyDescent="0.6">
      <c r="B625" s="1"/>
      <c r="C625" s="6"/>
      <c r="D625" s="1"/>
      <c r="E625" s="55"/>
      <c r="F625" s="1"/>
      <c r="G625" s="1"/>
      <c r="H625" s="1"/>
      <c r="I625" s="1"/>
      <c r="J625" s="1"/>
      <c r="K625" s="1"/>
      <c r="L625" s="1"/>
      <c r="N625" s="5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2:25" ht="21.75" x14ac:dyDescent="0.6">
      <c r="B626" s="1"/>
      <c r="C626" s="6"/>
      <c r="D626" s="1"/>
      <c r="E626" s="55"/>
      <c r="F626" s="1"/>
      <c r="G626" s="1"/>
      <c r="H626" s="1"/>
      <c r="I626" s="1"/>
      <c r="J626" s="1"/>
      <c r="K626" s="1"/>
      <c r="L626" s="1"/>
      <c r="N626" s="5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2:25" ht="21.75" x14ac:dyDescent="0.6">
      <c r="B627" s="1"/>
      <c r="C627" s="6"/>
      <c r="D627" s="1"/>
      <c r="E627" s="55"/>
      <c r="F627" s="1"/>
      <c r="G627" s="1"/>
      <c r="H627" s="1"/>
      <c r="I627" s="1"/>
      <c r="J627" s="1"/>
      <c r="K627" s="1"/>
      <c r="L627" s="1"/>
      <c r="N627" s="5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2:25" ht="21.75" x14ac:dyDescent="0.6">
      <c r="B628" s="1"/>
      <c r="C628" s="6"/>
      <c r="D628" s="1"/>
      <c r="E628" s="55"/>
      <c r="F628" s="1"/>
      <c r="G628" s="1"/>
      <c r="H628" s="1"/>
      <c r="I628" s="1"/>
      <c r="J628" s="1"/>
      <c r="K628" s="1"/>
      <c r="L628" s="1"/>
      <c r="N628" s="5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2:25" ht="21.75" x14ac:dyDescent="0.6">
      <c r="B629" s="1"/>
      <c r="C629" s="6"/>
      <c r="D629" s="1"/>
      <c r="E629" s="55"/>
      <c r="F629" s="1"/>
      <c r="G629" s="1"/>
      <c r="H629" s="1"/>
      <c r="I629" s="1"/>
      <c r="J629" s="1"/>
      <c r="K629" s="1"/>
      <c r="L629" s="1"/>
      <c r="N629" s="5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2:25" ht="21.75" x14ac:dyDescent="0.6">
      <c r="B630" s="1"/>
      <c r="C630" s="6"/>
      <c r="D630" s="1"/>
      <c r="E630" s="55"/>
      <c r="F630" s="1"/>
      <c r="G630" s="1"/>
      <c r="H630" s="1"/>
      <c r="I630" s="1"/>
      <c r="J630" s="1"/>
      <c r="K630" s="1"/>
      <c r="L630" s="1"/>
      <c r="N630" s="5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2:25" ht="21.75" x14ac:dyDescent="0.6">
      <c r="B631" s="1"/>
      <c r="C631" s="6"/>
      <c r="D631" s="1"/>
      <c r="E631" s="55"/>
      <c r="F631" s="1"/>
      <c r="G631" s="1"/>
      <c r="H631" s="1"/>
      <c r="I631" s="1"/>
      <c r="J631" s="1"/>
      <c r="K631" s="1"/>
      <c r="L631" s="1"/>
      <c r="N631" s="5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2:25" ht="21.75" x14ac:dyDescent="0.6">
      <c r="B632" s="1"/>
      <c r="C632" s="6"/>
      <c r="D632" s="1"/>
      <c r="E632" s="55"/>
      <c r="F632" s="1"/>
      <c r="G632" s="1"/>
      <c r="H632" s="1"/>
      <c r="I632" s="1"/>
      <c r="J632" s="1"/>
      <c r="K632" s="1"/>
      <c r="L632" s="1"/>
      <c r="N632" s="5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2:25" ht="21.75" x14ac:dyDescent="0.6">
      <c r="B633" s="1"/>
      <c r="C633" s="6"/>
      <c r="D633" s="1"/>
      <c r="E633" s="55"/>
      <c r="F633" s="1"/>
      <c r="G633" s="1"/>
      <c r="H633" s="1"/>
      <c r="I633" s="1"/>
      <c r="J633" s="1"/>
      <c r="K633" s="1"/>
      <c r="L633" s="1"/>
      <c r="N633" s="5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2:25" ht="21.75" x14ac:dyDescent="0.6">
      <c r="B634" s="1"/>
      <c r="C634" s="6"/>
      <c r="D634" s="1"/>
      <c r="E634" s="55"/>
      <c r="F634" s="1"/>
      <c r="G634" s="1"/>
      <c r="H634" s="1"/>
      <c r="I634" s="1"/>
      <c r="J634" s="1"/>
      <c r="K634" s="1"/>
      <c r="L634" s="1"/>
      <c r="N634" s="5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2:25" ht="21.75" x14ac:dyDescent="0.6">
      <c r="B635" s="1"/>
      <c r="C635" s="6"/>
      <c r="D635" s="1"/>
      <c r="E635" s="55"/>
      <c r="F635" s="1"/>
      <c r="G635" s="1"/>
      <c r="H635" s="1"/>
      <c r="I635" s="1"/>
      <c r="J635" s="1"/>
      <c r="K635" s="1"/>
      <c r="L635" s="1"/>
      <c r="N635" s="5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2:25" ht="21.75" x14ac:dyDescent="0.6">
      <c r="B636" s="1"/>
      <c r="C636" s="6"/>
      <c r="D636" s="1"/>
      <c r="E636" s="55"/>
      <c r="F636" s="1"/>
      <c r="G636" s="1"/>
      <c r="H636" s="1"/>
      <c r="I636" s="1"/>
      <c r="J636" s="1"/>
      <c r="K636" s="1"/>
      <c r="L636" s="1"/>
      <c r="N636" s="5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2:25" ht="21.75" x14ac:dyDescent="0.6">
      <c r="B637" s="1"/>
      <c r="C637" s="6"/>
      <c r="D637" s="1"/>
      <c r="E637" s="55"/>
      <c r="F637" s="1"/>
      <c r="G637" s="1"/>
      <c r="H637" s="1"/>
      <c r="I637" s="1"/>
      <c r="J637" s="1"/>
      <c r="K637" s="1"/>
      <c r="L637" s="1"/>
      <c r="N637" s="5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2:25" ht="21.75" x14ac:dyDescent="0.6">
      <c r="B638" s="1"/>
      <c r="C638" s="6"/>
      <c r="D638" s="1"/>
      <c r="E638" s="55"/>
      <c r="F638" s="1"/>
      <c r="G638" s="1"/>
      <c r="H638" s="1"/>
      <c r="I638" s="1"/>
      <c r="J638" s="1"/>
      <c r="K638" s="1"/>
      <c r="L638" s="1"/>
      <c r="N638" s="5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2:25" ht="21.75" x14ac:dyDescent="0.6">
      <c r="B639" s="1"/>
      <c r="C639" s="6"/>
      <c r="D639" s="1"/>
      <c r="E639" s="55"/>
      <c r="F639" s="1"/>
      <c r="G639" s="1"/>
      <c r="H639" s="1"/>
      <c r="I639" s="1"/>
      <c r="J639" s="1"/>
      <c r="K639" s="1"/>
      <c r="L639" s="1"/>
      <c r="N639" s="5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2:25" ht="21.75" x14ac:dyDescent="0.6">
      <c r="B640" s="1"/>
      <c r="C640" s="6"/>
      <c r="D640" s="1"/>
      <c r="E640" s="55"/>
      <c r="F640" s="1"/>
      <c r="G640" s="1"/>
      <c r="H640" s="1"/>
      <c r="I640" s="1"/>
      <c r="J640" s="1"/>
      <c r="K640" s="1"/>
      <c r="L640" s="1"/>
      <c r="N640" s="5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2:25" ht="21.75" x14ac:dyDescent="0.6">
      <c r="B641" s="1"/>
      <c r="C641" s="6"/>
      <c r="D641" s="1"/>
      <c r="E641" s="55"/>
      <c r="F641" s="1"/>
      <c r="G641" s="1"/>
      <c r="H641" s="1"/>
      <c r="I641" s="1"/>
      <c r="J641" s="1"/>
      <c r="K641" s="1"/>
      <c r="L641" s="1"/>
      <c r="N641" s="5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2:25" ht="21.75" x14ac:dyDescent="0.6">
      <c r="B642" s="1"/>
      <c r="C642" s="6"/>
      <c r="D642" s="1"/>
      <c r="E642" s="55"/>
      <c r="F642" s="1"/>
      <c r="G642" s="1"/>
      <c r="H642" s="1"/>
      <c r="I642" s="1"/>
      <c r="J642" s="1"/>
      <c r="K642" s="1"/>
      <c r="L642" s="1"/>
      <c r="N642" s="5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2:25" ht="21.75" x14ac:dyDescent="0.6">
      <c r="B643" s="1"/>
      <c r="C643" s="6"/>
      <c r="D643" s="1"/>
      <c r="E643" s="55"/>
      <c r="F643" s="1"/>
      <c r="G643" s="1"/>
      <c r="H643" s="1"/>
      <c r="I643" s="1"/>
      <c r="J643" s="1"/>
      <c r="K643" s="1"/>
      <c r="L643" s="1"/>
      <c r="N643" s="5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2:25" ht="21.75" x14ac:dyDescent="0.6">
      <c r="B644" s="1"/>
      <c r="C644" s="6"/>
      <c r="D644" s="1"/>
      <c r="E644" s="55"/>
      <c r="F644" s="1"/>
      <c r="G644" s="1"/>
      <c r="H644" s="1"/>
      <c r="I644" s="1"/>
      <c r="J644" s="1"/>
      <c r="K644" s="1"/>
      <c r="L644" s="1"/>
      <c r="N644" s="5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2:25" ht="21.75" x14ac:dyDescent="0.6">
      <c r="B645" s="1"/>
      <c r="C645" s="6"/>
      <c r="D645" s="1"/>
      <c r="E645" s="55"/>
      <c r="F645" s="1"/>
      <c r="G645" s="1"/>
      <c r="H645" s="1"/>
      <c r="I645" s="1"/>
      <c r="J645" s="1"/>
      <c r="K645" s="1"/>
      <c r="L645" s="1"/>
      <c r="N645" s="5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2:25" ht="21.75" x14ac:dyDescent="0.6">
      <c r="B646" s="1"/>
      <c r="C646" s="6"/>
      <c r="D646" s="1"/>
      <c r="E646" s="55"/>
      <c r="F646" s="1"/>
      <c r="G646" s="1"/>
      <c r="H646" s="1"/>
      <c r="I646" s="1"/>
      <c r="J646" s="1"/>
      <c r="K646" s="1"/>
      <c r="L646" s="1"/>
      <c r="N646" s="5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2:25" ht="21.75" x14ac:dyDescent="0.6">
      <c r="B647" s="1"/>
      <c r="C647" s="6"/>
      <c r="D647" s="1"/>
      <c r="E647" s="55"/>
      <c r="F647" s="1"/>
      <c r="G647" s="1"/>
      <c r="H647" s="1"/>
      <c r="I647" s="1"/>
      <c r="J647" s="1"/>
      <c r="K647" s="1"/>
      <c r="L647" s="1"/>
      <c r="N647" s="5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2:25" ht="21.75" x14ac:dyDescent="0.6">
      <c r="B648" s="1"/>
      <c r="C648" s="6"/>
      <c r="D648" s="1"/>
      <c r="E648" s="55"/>
      <c r="F648" s="1"/>
      <c r="G648" s="1"/>
      <c r="H648" s="1"/>
      <c r="I648" s="1"/>
      <c r="J648" s="1"/>
      <c r="K648" s="1"/>
      <c r="L648" s="1"/>
      <c r="N648" s="5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2:25" ht="21.75" x14ac:dyDescent="0.6">
      <c r="B649" s="1"/>
      <c r="C649" s="6"/>
      <c r="D649" s="1"/>
      <c r="E649" s="55"/>
      <c r="F649" s="1"/>
      <c r="G649" s="1"/>
      <c r="H649" s="1"/>
      <c r="I649" s="1"/>
      <c r="J649" s="1"/>
      <c r="K649" s="1"/>
      <c r="L649" s="1"/>
      <c r="N649" s="5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2:25" ht="21.75" x14ac:dyDescent="0.6">
      <c r="B650" s="1"/>
      <c r="C650" s="6"/>
      <c r="D650" s="1"/>
      <c r="E650" s="55"/>
      <c r="F650" s="1"/>
      <c r="G650" s="1"/>
      <c r="H650" s="1"/>
      <c r="I650" s="1"/>
      <c r="J650" s="1"/>
      <c r="K650" s="1"/>
      <c r="L650" s="1"/>
      <c r="N650" s="5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2:25" ht="21.75" x14ac:dyDescent="0.6">
      <c r="B651" s="1"/>
      <c r="C651" s="6"/>
      <c r="D651" s="1"/>
      <c r="E651" s="55"/>
      <c r="F651" s="1"/>
      <c r="G651" s="1"/>
      <c r="H651" s="1"/>
      <c r="I651" s="1"/>
      <c r="J651" s="1"/>
      <c r="K651" s="1"/>
      <c r="L651" s="1"/>
      <c r="N651" s="5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2:25" ht="21.75" x14ac:dyDescent="0.6">
      <c r="B652" s="1"/>
      <c r="C652" s="6"/>
      <c r="D652" s="1"/>
      <c r="E652" s="55"/>
      <c r="F652" s="1"/>
      <c r="G652" s="1"/>
      <c r="H652" s="1"/>
      <c r="I652" s="1"/>
      <c r="J652" s="1"/>
      <c r="K652" s="1"/>
      <c r="L652" s="1"/>
      <c r="N652" s="5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2:25" ht="21.75" x14ac:dyDescent="0.6">
      <c r="B653" s="1"/>
      <c r="C653" s="6"/>
      <c r="D653" s="1"/>
      <c r="E653" s="55"/>
      <c r="F653" s="1"/>
      <c r="G653" s="1"/>
      <c r="H653" s="1"/>
      <c r="I653" s="1"/>
      <c r="J653" s="1"/>
      <c r="K653" s="1"/>
      <c r="L653" s="1"/>
      <c r="N653" s="5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2:25" ht="21.75" x14ac:dyDescent="0.6">
      <c r="B654" s="1"/>
      <c r="C654" s="6"/>
      <c r="D654" s="1"/>
      <c r="E654" s="55"/>
      <c r="F654" s="1"/>
      <c r="G654" s="1"/>
      <c r="H654" s="1"/>
      <c r="I654" s="1"/>
      <c r="J654" s="1"/>
      <c r="K654" s="1"/>
      <c r="L654" s="1"/>
      <c r="N654" s="5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2:25" ht="21.75" x14ac:dyDescent="0.6">
      <c r="B655" s="1"/>
      <c r="C655" s="6"/>
      <c r="D655" s="1"/>
      <c r="E655" s="55"/>
      <c r="F655" s="1"/>
      <c r="G655" s="1"/>
      <c r="H655" s="1"/>
      <c r="I655" s="1"/>
      <c r="J655" s="1"/>
      <c r="K655" s="1"/>
      <c r="L655" s="1"/>
      <c r="N655" s="5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2:25" ht="21.75" x14ac:dyDescent="0.6">
      <c r="B656" s="1"/>
      <c r="C656" s="6"/>
      <c r="D656" s="1"/>
      <c r="E656" s="55"/>
      <c r="F656" s="1"/>
      <c r="G656" s="1"/>
      <c r="H656" s="1"/>
      <c r="I656" s="1"/>
      <c r="J656" s="1"/>
      <c r="K656" s="1"/>
      <c r="L656" s="1"/>
      <c r="N656" s="5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2:25" ht="21.75" x14ac:dyDescent="0.6">
      <c r="B657" s="1"/>
      <c r="C657" s="6"/>
      <c r="D657" s="1"/>
      <c r="E657" s="55"/>
      <c r="F657" s="1"/>
      <c r="G657" s="1"/>
      <c r="H657" s="1"/>
      <c r="I657" s="1"/>
      <c r="J657" s="1"/>
      <c r="K657" s="1"/>
      <c r="L657" s="1"/>
      <c r="N657" s="5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2:25" ht="21.75" x14ac:dyDescent="0.6">
      <c r="B658" s="1"/>
      <c r="C658" s="6"/>
      <c r="D658" s="1"/>
      <c r="E658" s="55"/>
      <c r="F658" s="1"/>
      <c r="G658" s="1"/>
      <c r="H658" s="1"/>
      <c r="I658" s="1"/>
      <c r="J658" s="1"/>
      <c r="K658" s="1"/>
      <c r="L658" s="1"/>
      <c r="N658" s="5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2:25" ht="21.75" x14ac:dyDescent="0.6">
      <c r="B659" s="1"/>
      <c r="C659" s="6"/>
      <c r="D659" s="1"/>
      <c r="E659" s="55"/>
      <c r="F659" s="1"/>
      <c r="G659" s="1"/>
      <c r="H659" s="1"/>
      <c r="I659" s="1"/>
      <c r="J659" s="1"/>
      <c r="K659" s="1"/>
      <c r="L659" s="1"/>
      <c r="N659" s="5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2:25" ht="21.75" x14ac:dyDescent="0.6">
      <c r="B660" s="1"/>
      <c r="C660" s="6"/>
      <c r="D660" s="1"/>
      <c r="E660" s="55"/>
      <c r="F660" s="1"/>
      <c r="G660" s="1"/>
      <c r="H660" s="1"/>
      <c r="I660" s="1"/>
      <c r="J660" s="1"/>
      <c r="K660" s="1"/>
      <c r="L660" s="1"/>
      <c r="N660" s="5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2:25" ht="21.75" x14ac:dyDescent="0.6">
      <c r="B661" s="1"/>
      <c r="C661" s="6"/>
      <c r="D661" s="1"/>
      <c r="E661" s="55"/>
      <c r="F661" s="1"/>
      <c r="G661" s="1"/>
      <c r="H661" s="1"/>
      <c r="I661" s="1"/>
      <c r="J661" s="1"/>
      <c r="K661" s="1"/>
      <c r="L661" s="1"/>
      <c r="N661" s="5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2:25" ht="21.75" x14ac:dyDescent="0.6">
      <c r="B662" s="1"/>
      <c r="C662" s="6"/>
      <c r="D662" s="1"/>
      <c r="E662" s="55"/>
      <c r="F662" s="1"/>
      <c r="G662" s="1"/>
      <c r="H662" s="1"/>
      <c r="I662" s="1"/>
      <c r="J662" s="1"/>
      <c r="K662" s="1"/>
      <c r="L662" s="1"/>
      <c r="N662" s="5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2:25" ht="21.75" x14ac:dyDescent="0.6">
      <c r="B663" s="1"/>
      <c r="C663" s="6"/>
      <c r="D663" s="1"/>
      <c r="E663" s="55"/>
      <c r="F663" s="1"/>
      <c r="G663" s="1"/>
      <c r="H663" s="1"/>
      <c r="I663" s="1"/>
      <c r="J663" s="1"/>
      <c r="K663" s="1"/>
      <c r="L663" s="1"/>
      <c r="N663" s="5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2:25" ht="21.75" x14ac:dyDescent="0.6">
      <c r="B664" s="1"/>
      <c r="C664" s="6"/>
      <c r="D664" s="1"/>
      <c r="E664" s="55"/>
      <c r="F664" s="1"/>
      <c r="G664" s="1"/>
      <c r="H664" s="1"/>
      <c r="I664" s="1"/>
      <c r="J664" s="1"/>
      <c r="K664" s="1"/>
      <c r="L664" s="1"/>
      <c r="N664" s="5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2:25" ht="21.75" x14ac:dyDescent="0.6">
      <c r="B665" s="1"/>
      <c r="C665" s="6"/>
      <c r="D665" s="1"/>
      <c r="E665" s="55"/>
      <c r="F665" s="1"/>
      <c r="G665" s="1"/>
      <c r="H665" s="1"/>
      <c r="I665" s="1"/>
      <c r="J665" s="1"/>
      <c r="K665" s="1"/>
      <c r="L665" s="1"/>
      <c r="N665" s="5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2:25" ht="21.75" x14ac:dyDescent="0.6">
      <c r="B666" s="1"/>
      <c r="C666" s="6"/>
      <c r="D666" s="1"/>
      <c r="E666" s="55"/>
      <c r="F666" s="1"/>
      <c r="G666" s="1"/>
      <c r="H666" s="1"/>
      <c r="I666" s="1"/>
      <c r="J666" s="1"/>
      <c r="K666" s="1"/>
      <c r="L666" s="1"/>
      <c r="N666" s="5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2:25" ht="21.75" x14ac:dyDescent="0.6">
      <c r="B667" s="1"/>
      <c r="C667" s="6"/>
      <c r="D667" s="1"/>
      <c r="E667" s="55"/>
      <c r="F667" s="1"/>
      <c r="G667" s="1"/>
      <c r="H667" s="1"/>
      <c r="I667" s="1"/>
      <c r="J667" s="1"/>
      <c r="K667" s="1"/>
      <c r="L667" s="1"/>
      <c r="N667" s="5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2:25" ht="21.75" x14ac:dyDescent="0.6">
      <c r="B668" s="1"/>
      <c r="C668" s="6"/>
      <c r="D668" s="1"/>
      <c r="E668" s="55"/>
      <c r="F668" s="1"/>
      <c r="G668" s="1"/>
      <c r="H668" s="1"/>
      <c r="I668" s="1"/>
      <c r="J668" s="1"/>
      <c r="K668" s="1"/>
      <c r="L668" s="1"/>
      <c r="N668" s="5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2:25" ht="21.75" x14ac:dyDescent="0.6">
      <c r="B669" s="1"/>
      <c r="C669" s="6"/>
      <c r="D669" s="1"/>
      <c r="E669" s="55"/>
      <c r="F669" s="1"/>
      <c r="G669" s="1"/>
      <c r="H669" s="1"/>
      <c r="I669" s="1"/>
      <c r="J669" s="1"/>
      <c r="K669" s="1"/>
      <c r="L669" s="1"/>
      <c r="N669" s="5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2:25" ht="21.75" x14ac:dyDescent="0.6">
      <c r="B670" s="1"/>
      <c r="C670" s="6"/>
      <c r="D670" s="1"/>
      <c r="E670" s="55"/>
      <c r="F670" s="1"/>
      <c r="G670" s="1"/>
      <c r="H670" s="1"/>
      <c r="I670" s="1"/>
      <c r="J670" s="1"/>
      <c r="K670" s="1"/>
      <c r="L670" s="1"/>
      <c r="N670" s="5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2:25" ht="21.75" x14ac:dyDescent="0.6">
      <c r="B671" s="1"/>
      <c r="C671" s="6"/>
      <c r="D671" s="1"/>
      <c r="E671" s="55"/>
      <c r="F671" s="1"/>
      <c r="G671" s="1"/>
      <c r="H671" s="1"/>
      <c r="I671" s="1"/>
      <c r="J671" s="1"/>
      <c r="K671" s="1"/>
      <c r="L671" s="1"/>
      <c r="N671" s="5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2:25" ht="21.75" x14ac:dyDescent="0.6">
      <c r="B672" s="1"/>
      <c r="C672" s="6"/>
      <c r="D672" s="1"/>
      <c r="E672" s="55"/>
      <c r="F672" s="1"/>
      <c r="G672" s="1"/>
      <c r="H672" s="1"/>
      <c r="I672" s="1"/>
      <c r="J672" s="1"/>
      <c r="K672" s="1"/>
      <c r="L672" s="1"/>
      <c r="N672" s="5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2:25" ht="21.75" x14ac:dyDescent="0.6">
      <c r="B673" s="1"/>
      <c r="C673" s="6"/>
      <c r="D673" s="1"/>
      <c r="E673" s="55"/>
      <c r="F673" s="1"/>
      <c r="G673" s="1"/>
      <c r="H673" s="1"/>
      <c r="I673" s="1"/>
      <c r="J673" s="1"/>
      <c r="K673" s="1"/>
      <c r="L673" s="1"/>
      <c r="N673" s="5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2:25" ht="21.75" x14ac:dyDescent="0.6">
      <c r="B674" s="1"/>
      <c r="C674" s="6"/>
      <c r="D674" s="1"/>
      <c r="E674" s="55"/>
      <c r="F674" s="1"/>
      <c r="G674" s="1"/>
      <c r="H674" s="1"/>
      <c r="I674" s="1"/>
      <c r="J674" s="1"/>
      <c r="K674" s="1"/>
      <c r="L674" s="1"/>
      <c r="N674" s="5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2:25" ht="21.75" x14ac:dyDescent="0.6">
      <c r="B675" s="1"/>
      <c r="C675" s="6"/>
      <c r="D675" s="1"/>
      <c r="E675" s="55"/>
      <c r="F675" s="1"/>
      <c r="G675" s="1"/>
      <c r="H675" s="1"/>
      <c r="I675" s="1"/>
      <c r="J675" s="1"/>
      <c r="K675" s="1"/>
      <c r="L675" s="1"/>
      <c r="N675" s="5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2:25" ht="21.75" x14ac:dyDescent="0.6">
      <c r="B676" s="1"/>
      <c r="C676" s="6"/>
      <c r="D676" s="1"/>
      <c r="E676" s="55"/>
      <c r="F676" s="1"/>
      <c r="G676" s="1"/>
      <c r="H676" s="1"/>
      <c r="I676" s="1"/>
      <c r="J676" s="1"/>
      <c r="K676" s="1"/>
      <c r="L676" s="1"/>
      <c r="N676" s="5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2:25" ht="21.75" x14ac:dyDescent="0.6">
      <c r="B677" s="1"/>
      <c r="C677" s="6"/>
      <c r="D677" s="1"/>
      <c r="E677" s="55"/>
      <c r="F677" s="1"/>
      <c r="G677" s="1"/>
      <c r="H677" s="1"/>
      <c r="I677" s="1"/>
      <c r="J677" s="1"/>
      <c r="K677" s="1"/>
      <c r="L677" s="1"/>
      <c r="N677" s="5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2:25" ht="21.75" x14ac:dyDescent="0.6">
      <c r="B678" s="1"/>
      <c r="C678" s="6"/>
      <c r="D678" s="1"/>
      <c r="E678" s="55"/>
      <c r="F678" s="1"/>
      <c r="G678" s="1"/>
      <c r="H678" s="1"/>
      <c r="I678" s="1"/>
      <c r="J678" s="1"/>
      <c r="K678" s="1"/>
      <c r="L678" s="1"/>
      <c r="N678" s="5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2:25" ht="21.75" x14ac:dyDescent="0.6">
      <c r="B679" s="1"/>
      <c r="C679" s="6"/>
      <c r="D679" s="1"/>
      <c r="E679" s="55"/>
      <c r="F679" s="1"/>
      <c r="G679" s="1"/>
      <c r="H679" s="1"/>
      <c r="I679" s="1"/>
      <c r="J679" s="1"/>
      <c r="K679" s="1"/>
      <c r="L679" s="1"/>
      <c r="N679" s="5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2:25" ht="21.75" x14ac:dyDescent="0.6">
      <c r="B680" s="1"/>
      <c r="C680" s="6"/>
      <c r="D680" s="1"/>
      <c r="E680" s="55"/>
      <c r="F680" s="1"/>
      <c r="G680" s="1"/>
      <c r="H680" s="1"/>
      <c r="I680" s="1"/>
      <c r="J680" s="1"/>
      <c r="K680" s="1"/>
      <c r="L680" s="1"/>
      <c r="N680" s="5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2:25" ht="21.75" x14ac:dyDescent="0.6">
      <c r="B681" s="1"/>
      <c r="C681" s="6"/>
      <c r="D681" s="1"/>
      <c r="E681" s="55"/>
      <c r="F681" s="1"/>
      <c r="G681" s="1"/>
      <c r="H681" s="1"/>
      <c r="I681" s="1"/>
      <c r="J681" s="1"/>
      <c r="K681" s="1"/>
      <c r="L681" s="1"/>
      <c r="N681" s="5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2:25" ht="21.75" x14ac:dyDescent="0.6">
      <c r="B682" s="1"/>
      <c r="C682" s="6"/>
      <c r="D682" s="1"/>
      <c r="E682" s="55"/>
      <c r="F682" s="1"/>
      <c r="G682" s="1"/>
      <c r="H682" s="1"/>
      <c r="I682" s="1"/>
      <c r="J682" s="1"/>
      <c r="K682" s="1"/>
      <c r="L682" s="1"/>
      <c r="N682" s="5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2:25" ht="21.75" x14ac:dyDescent="0.6">
      <c r="B683" s="1"/>
      <c r="C683" s="6"/>
      <c r="D683" s="1"/>
      <c r="E683" s="55"/>
      <c r="F683" s="1"/>
      <c r="G683" s="1"/>
      <c r="H683" s="1"/>
      <c r="I683" s="1"/>
      <c r="J683" s="1"/>
      <c r="K683" s="1"/>
      <c r="L683" s="1"/>
      <c r="N683" s="5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2:25" ht="21.75" x14ac:dyDescent="0.6">
      <c r="B684" s="1"/>
      <c r="C684" s="6"/>
      <c r="D684" s="1"/>
      <c r="E684" s="55"/>
      <c r="F684" s="1"/>
      <c r="G684" s="1"/>
      <c r="H684" s="1"/>
      <c r="I684" s="1"/>
      <c r="J684" s="1"/>
      <c r="K684" s="1"/>
      <c r="L684" s="1"/>
      <c r="N684" s="5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2:25" ht="21.75" x14ac:dyDescent="0.6">
      <c r="B685" s="1"/>
      <c r="C685" s="6"/>
      <c r="D685" s="1"/>
      <c r="E685" s="55"/>
      <c r="F685" s="1"/>
      <c r="G685" s="1"/>
      <c r="H685" s="1"/>
      <c r="I685" s="1"/>
      <c r="J685" s="1"/>
      <c r="K685" s="1"/>
      <c r="L685" s="1"/>
      <c r="N685" s="5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2:25" ht="21.75" x14ac:dyDescent="0.6">
      <c r="B686" s="1"/>
      <c r="C686" s="6"/>
      <c r="D686" s="1"/>
      <c r="E686" s="55"/>
      <c r="F686" s="1"/>
      <c r="G686" s="1"/>
      <c r="H686" s="1"/>
      <c r="I686" s="1"/>
      <c r="J686" s="1"/>
      <c r="K686" s="1"/>
      <c r="L686" s="1"/>
      <c r="N686" s="5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2:25" ht="21.75" x14ac:dyDescent="0.6">
      <c r="B687" s="1"/>
      <c r="C687" s="6"/>
      <c r="D687" s="1"/>
      <c r="E687" s="55"/>
      <c r="F687" s="1"/>
      <c r="G687" s="1"/>
      <c r="H687" s="1"/>
      <c r="I687" s="1"/>
      <c r="J687" s="1"/>
      <c r="K687" s="1"/>
      <c r="L687" s="1"/>
      <c r="N687" s="5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2:25" ht="21.75" x14ac:dyDescent="0.6">
      <c r="B688" s="1"/>
      <c r="C688" s="6"/>
      <c r="D688" s="1"/>
      <c r="E688" s="55"/>
      <c r="F688" s="1"/>
      <c r="G688" s="1"/>
      <c r="H688" s="1"/>
      <c r="I688" s="1"/>
      <c r="J688" s="1"/>
      <c r="K688" s="1"/>
      <c r="L688" s="1"/>
      <c r="N688" s="5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2:25" ht="21.75" x14ac:dyDescent="0.6">
      <c r="B689" s="1"/>
      <c r="C689" s="6"/>
      <c r="D689" s="1"/>
      <c r="E689" s="55"/>
      <c r="F689" s="1"/>
      <c r="G689" s="1"/>
      <c r="H689" s="1"/>
      <c r="I689" s="1"/>
      <c r="J689" s="1"/>
      <c r="K689" s="1"/>
      <c r="L689" s="1"/>
      <c r="N689" s="5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2:25" ht="21.75" x14ac:dyDescent="0.6">
      <c r="B690" s="1"/>
      <c r="C690" s="6"/>
      <c r="D690" s="1"/>
      <c r="E690" s="55"/>
      <c r="F690" s="1"/>
      <c r="G690" s="1"/>
      <c r="H690" s="1"/>
      <c r="I690" s="1"/>
      <c r="J690" s="1"/>
      <c r="K690" s="1"/>
      <c r="L690" s="1"/>
      <c r="N690" s="5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2:25" ht="21.75" x14ac:dyDescent="0.6">
      <c r="B691" s="1"/>
      <c r="C691" s="6"/>
      <c r="D691" s="1"/>
      <c r="E691" s="55"/>
      <c r="F691" s="1"/>
      <c r="G691" s="1"/>
      <c r="H691" s="1"/>
      <c r="I691" s="1"/>
      <c r="J691" s="1"/>
      <c r="K691" s="1"/>
      <c r="L691" s="1"/>
      <c r="N691" s="5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2:25" ht="21.75" x14ac:dyDescent="0.6">
      <c r="B692" s="1"/>
      <c r="C692" s="6"/>
      <c r="D692" s="1"/>
      <c r="E692" s="55"/>
      <c r="F692" s="1"/>
      <c r="G692" s="1"/>
      <c r="H692" s="1"/>
      <c r="I692" s="1"/>
      <c r="J692" s="1"/>
      <c r="K692" s="1"/>
      <c r="L692" s="1"/>
      <c r="N692" s="5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2:25" ht="21.75" x14ac:dyDescent="0.6">
      <c r="B693" s="1"/>
      <c r="C693" s="6"/>
      <c r="D693" s="1"/>
      <c r="E693" s="55"/>
      <c r="F693" s="1"/>
      <c r="G693" s="1"/>
      <c r="H693" s="1"/>
      <c r="I693" s="1"/>
      <c r="J693" s="1"/>
      <c r="K693" s="1"/>
      <c r="L693" s="1"/>
      <c r="N693" s="5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2:25" ht="21.75" x14ac:dyDescent="0.6">
      <c r="B694" s="1"/>
      <c r="C694" s="6"/>
      <c r="D694" s="1"/>
      <c r="E694" s="55"/>
      <c r="F694" s="1"/>
      <c r="G694" s="1"/>
      <c r="H694" s="1"/>
      <c r="I694" s="1"/>
      <c r="J694" s="1"/>
      <c r="K694" s="1"/>
      <c r="L694" s="1"/>
      <c r="N694" s="5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2:25" ht="21.75" x14ac:dyDescent="0.6">
      <c r="B695" s="1"/>
      <c r="C695" s="6"/>
      <c r="D695" s="1"/>
      <c r="E695" s="55"/>
      <c r="F695" s="1"/>
      <c r="G695" s="1"/>
      <c r="H695" s="1"/>
      <c r="I695" s="1"/>
      <c r="J695" s="1"/>
      <c r="K695" s="1"/>
      <c r="L695" s="1"/>
      <c r="N695" s="5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2:25" ht="21.75" x14ac:dyDescent="0.6">
      <c r="B696" s="1"/>
      <c r="C696" s="6"/>
      <c r="D696" s="1"/>
      <c r="E696" s="55"/>
      <c r="F696" s="1"/>
      <c r="G696" s="1"/>
      <c r="H696" s="1"/>
      <c r="I696" s="1"/>
      <c r="J696" s="1"/>
      <c r="K696" s="1"/>
      <c r="L696" s="1"/>
      <c r="N696" s="5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2:25" ht="21.75" x14ac:dyDescent="0.6">
      <c r="B697" s="1"/>
      <c r="C697" s="6"/>
      <c r="D697" s="1"/>
      <c r="E697" s="55"/>
      <c r="F697" s="1"/>
      <c r="G697" s="1"/>
      <c r="H697" s="1"/>
      <c r="I697" s="1"/>
      <c r="J697" s="1"/>
      <c r="K697" s="1"/>
      <c r="L697" s="1"/>
      <c r="N697" s="5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2:25" ht="21.75" x14ac:dyDescent="0.6">
      <c r="B698" s="1"/>
      <c r="C698" s="6"/>
      <c r="D698" s="1"/>
      <c r="E698" s="55"/>
      <c r="F698" s="1"/>
      <c r="G698" s="1"/>
      <c r="H698" s="1"/>
      <c r="I698" s="1"/>
      <c r="J698" s="1"/>
      <c r="K698" s="1"/>
      <c r="L698" s="1"/>
      <c r="N698" s="5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2:25" ht="21.75" x14ac:dyDescent="0.6">
      <c r="B699" s="1"/>
      <c r="C699" s="6"/>
      <c r="D699" s="1"/>
      <c r="E699" s="55"/>
      <c r="F699" s="1"/>
      <c r="G699" s="1"/>
      <c r="H699" s="1"/>
      <c r="I699" s="1"/>
      <c r="J699" s="1"/>
      <c r="K699" s="1"/>
      <c r="L699" s="1"/>
      <c r="N699" s="5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2:25" ht="21.75" x14ac:dyDescent="0.6">
      <c r="B700" s="1"/>
      <c r="C700" s="6"/>
      <c r="D700" s="1"/>
      <c r="E700" s="55"/>
      <c r="F700" s="1"/>
      <c r="G700" s="1"/>
      <c r="H700" s="1"/>
      <c r="I700" s="1"/>
      <c r="J700" s="1"/>
      <c r="K700" s="1"/>
      <c r="L700" s="1"/>
      <c r="N700" s="5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2:25" ht="21.75" x14ac:dyDescent="0.6">
      <c r="B701" s="1"/>
      <c r="C701" s="6"/>
      <c r="D701" s="1"/>
      <c r="E701" s="55"/>
      <c r="F701" s="1"/>
      <c r="G701" s="1"/>
      <c r="H701" s="1"/>
      <c r="I701" s="1"/>
      <c r="J701" s="1"/>
      <c r="K701" s="1"/>
      <c r="L701" s="1"/>
      <c r="N701" s="5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2:25" ht="21.75" x14ac:dyDescent="0.6">
      <c r="B702" s="1"/>
      <c r="C702" s="6"/>
      <c r="D702" s="1"/>
      <c r="E702" s="55"/>
      <c r="F702" s="1"/>
      <c r="G702" s="1"/>
      <c r="H702" s="1"/>
      <c r="I702" s="1"/>
      <c r="J702" s="1"/>
      <c r="K702" s="1"/>
      <c r="L702" s="1"/>
      <c r="N702" s="5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2:25" ht="21.75" x14ac:dyDescent="0.6">
      <c r="B703" s="1"/>
      <c r="C703" s="6"/>
      <c r="D703" s="1"/>
      <c r="E703" s="55"/>
      <c r="F703" s="1"/>
      <c r="G703" s="1"/>
      <c r="H703" s="1"/>
      <c r="I703" s="1"/>
      <c r="J703" s="1"/>
      <c r="K703" s="1"/>
      <c r="L703" s="1"/>
      <c r="N703" s="5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2:25" ht="21.75" x14ac:dyDescent="0.6">
      <c r="B704" s="1"/>
      <c r="C704" s="6"/>
      <c r="D704" s="1"/>
      <c r="E704" s="55"/>
      <c r="F704" s="1"/>
      <c r="G704" s="1"/>
      <c r="H704" s="1"/>
      <c r="I704" s="1"/>
      <c r="J704" s="1"/>
      <c r="K704" s="1"/>
      <c r="L704" s="1"/>
      <c r="N704" s="5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2:25" ht="21.75" x14ac:dyDescent="0.6">
      <c r="B705" s="1"/>
      <c r="C705" s="6"/>
      <c r="D705" s="1"/>
      <c r="E705" s="55"/>
      <c r="F705" s="1"/>
      <c r="G705" s="1"/>
      <c r="H705" s="1"/>
      <c r="I705" s="1"/>
      <c r="J705" s="1"/>
      <c r="K705" s="1"/>
      <c r="L705" s="1"/>
      <c r="N705" s="5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2:25" ht="21.75" x14ac:dyDescent="0.6">
      <c r="B706" s="1"/>
      <c r="C706" s="6"/>
      <c r="D706" s="1"/>
      <c r="E706" s="55"/>
      <c r="F706" s="1"/>
      <c r="G706" s="1"/>
      <c r="H706" s="1"/>
      <c r="I706" s="1"/>
      <c r="J706" s="1"/>
      <c r="K706" s="1"/>
      <c r="L706" s="1"/>
      <c r="N706" s="5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2:25" ht="21.75" x14ac:dyDescent="0.6">
      <c r="B707" s="1"/>
      <c r="C707" s="6"/>
      <c r="D707" s="1"/>
      <c r="E707" s="55"/>
      <c r="F707" s="1"/>
      <c r="G707" s="1"/>
      <c r="H707" s="1"/>
      <c r="I707" s="1"/>
      <c r="J707" s="1"/>
      <c r="K707" s="1"/>
      <c r="L707" s="1"/>
      <c r="N707" s="5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2:25" ht="21.75" x14ac:dyDescent="0.6">
      <c r="B708" s="1"/>
      <c r="C708" s="6"/>
      <c r="D708" s="1"/>
      <c r="E708" s="55"/>
      <c r="F708" s="1"/>
      <c r="G708" s="1"/>
      <c r="H708" s="1"/>
      <c r="I708" s="1"/>
      <c r="J708" s="1"/>
      <c r="K708" s="1"/>
      <c r="L708" s="1"/>
      <c r="N708" s="5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2:25" ht="21.75" x14ac:dyDescent="0.6">
      <c r="B709" s="1"/>
      <c r="C709" s="6"/>
      <c r="D709" s="1"/>
      <c r="E709" s="55"/>
      <c r="F709" s="1"/>
      <c r="G709" s="1"/>
      <c r="H709" s="1"/>
      <c r="I709" s="1"/>
      <c r="J709" s="1"/>
      <c r="K709" s="1"/>
      <c r="L709" s="1"/>
      <c r="N709" s="5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2:25" ht="21.75" x14ac:dyDescent="0.6">
      <c r="B710" s="1"/>
      <c r="C710" s="6"/>
      <c r="D710" s="1"/>
      <c r="E710" s="55"/>
      <c r="F710" s="1"/>
      <c r="G710" s="1"/>
      <c r="H710" s="1"/>
      <c r="I710" s="1"/>
      <c r="J710" s="1"/>
      <c r="K710" s="1"/>
      <c r="L710" s="1"/>
      <c r="N710" s="5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2:25" ht="21.75" x14ac:dyDescent="0.6">
      <c r="B711" s="1"/>
      <c r="C711" s="6"/>
      <c r="D711" s="1"/>
      <c r="E711" s="55"/>
      <c r="F711" s="1"/>
      <c r="G711" s="1"/>
      <c r="H711" s="1"/>
      <c r="I711" s="1"/>
      <c r="J711" s="1"/>
      <c r="K711" s="1"/>
      <c r="L711" s="1"/>
      <c r="N711" s="5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2:25" ht="21.75" x14ac:dyDescent="0.6">
      <c r="B712" s="1"/>
      <c r="C712" s="6"/>
      <c r="D712" s="1"/>
      <c r="E712" s="55"/>
      <c r="F712" s="1"/>
      <c r="G712" s="1"/>
      <c r="H712" s="1"/>
      <c r="I712" s="1"/>
      <c r="J712" s="1"/>
      <c r="K712" s="1"/>
      <c r="L712" s="1"/>
      <c r="N712" s="5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2:25" ht="21.75" x14ac:dyDescent="0.6">
      <c r="B713" s="1"/>
      <c r="C713" s="6"/>
      <c r="D713" s="1"/>
      <c r="E713" s="55"/>
      <c r="F713" s="1"/>
      <c r="G713" s="1"/>
      <c r="H713" s="1"/>
      <c r="I713" s="1"/>
      <c r="J713" s="1"/>
      <c r="K713" s="1"/>
      <c r="L713" s="1"/>
      <c r="N713" s="5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2:25" ht="21.75" x14ac:dyDescent="0.6">
      <c r="B714" s="1"/>
      <c r="C714" s="6"/>
      <c r="D714" s="1"/>
      <c r="E714" s="55"/>
      <c r="F714" s="1"/>
      <c r="G714" s="1"/>
      <c r="H714" s="1"/>
      <c r="I714" s="1"/>
      <c r="J714" s="1"/>
      <c r="K714" s="1"/>
      <c r="L714" s="1"/>
      <c r="N714" s="5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2:25" ht="21.75" x14ac:dyDescent="0.6">
      <c r="B715" s="1"/>
      <c r="C715" s="6"/>
      <c r="D715" s="1"/>
      <c r="E715" s="55"/>
      <c r="F715" s="1"/>
      <c r="G715" s="1"/>
      <c r="H715" s="1"/>
      <c r="I715" s="1"/>
      <c r="J715" s="1"/>
      <c r="K715" s="1"/>
      <c r="L715" s="1"/>
      <c r="N715" s="5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2:25" ht="21.75" x14ac:dyDescent="0.6">
      <c r="B716" s="1"/>
      <c r="C716" s="6"/>
      <c r="D716" s="1"/>
      <c r="E716" s="55"/>
      <c r="F716" s="1"/>
      <c r="G716" s="1"/>
      <c r="H716" s="1"/>
      <c r="I716" s="1"/>
      <c r="J716" s="1"/>
      <c r="K716" s="1"/>
      <c r="L716" s="1"/>
      <c r="N716" s="5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2:25" ht="21.75" x14ac:dyDescent="0.6">
      <c r="B717" s="1"/>
      <c r="C717" s="6"/>
      <c r="D717" s="1"/>
      <c r="E717" s="55"/>
      <c r="F717" s="1"/>
      <c r="G717" s="1"/>
      <c r="H717" s="1"/>
      <c r="I717" s="1"/>
      <c r="J717" s="1"/>
      <c r="K717" s="1"/>
      <c r="L717" s="1"/>
      <c r="N717" s="5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2:25" ht="21.75" x14ac:dyDescent="0.6">
      <c r="B718" s="1"/>
      <c r="C718" s="6"/>
      <c r="D718" s="1"/>
      <c r="E718" s="55"/>
      <c r="F718" s="1"/>
      <c r="G718" s="1"/>
      <c r="H718" s="1"/>
      <c r="I718" s="1"/>
      <c r="J718" s="1"/>
      <c r="K718" s="1"/>
      <c r="L718" s="1"/>
      <c r="N718" s="5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2:25" ht="21.75" x14ac:dyDescent="0.6">
      <c r="B719" s="1"/>
      <c r="C719" s="6"/>
      <c r="D719" s="1"/>
      <c r="E719" s="55"/>
      <c r="F719" s="1"/>
      <c r="G719" s="1"/>
      <c r="H719" s="1"/>
      <c r="I719" s="1"/>
      <c r="J719" s="1"/>
      <c r="K719" s="1"/>
      <c r="L719" s="1"/>
      <c r="N719" s="5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2:25" ht="21.75" x14ac:dyDescent="0.6">
      <c r="B720" s="1"/>
      <c r="C720" s="6"/>
      <c r="D720" s="1"/>
      <c r="E720" s="55"/>
      <c r="F720" s="1"/>
      <c r="G720" s="1"/>
      <c r="H720" s="1"/>
      <c r="I720" s="1"/>
      <c r="J720" s="1"/>
      <c r="K720" s="1"/>
      <c r="L720" s="1"/>
      <c r="N720" s="5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2:25" ht="21.75" x14ac:dyDescent="0.6">
      <c r="B721" s="1"/>
      <c r="C721" s="6"/>
      <c r="D721" s="1"/>
      <c r="E721" s="55"/>
      <c r="F721" s="1"/>
      <c r="G721" s="1"/>
      <c r="H721" s="1"/>
      <c r="I721" s="1"/>
      <c r="J721" s="1"/>
      <c r="K721" s="1"/>
      <c r="L721" s="1"/>
      <c r="N721" s="5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2:25" ht="21.75" x14ac:dyDescent="0.6">
      <c r="B722" s="1"/>
      <c r="C722" s="6"/>
      <c r="D722" s="1"/>
      <c r="E722" s="55"/>
      <c r="F722" s="1"/>
      <c r="G722" s="1"/>
      <c r="H722" s="1"/>
      <c r="I722" s="1"/>
      <c r="J722" s="1"/>
      <c r="K722" s="1"/>
      <c r="L722" s="1"/>
      <c r="N722" s="5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2:25" ht="21.75" x14ac:dyDescent="0.6">
      <c r="B723" s="1"/>
      <c r="C723" s="6"/>
      <c r="D723" s="1"/>
      <c r="E723" s="55"/>
      <c r="F723" s="1"/>
      <c r="G723" s="1"/>
      <c r="H723" s="1"/>
      <c r="I723" s="1"/>
      <c r="J723" s="1"/>
      <c r="K723" s="1"/>
      <c r="L723" s="1"/>
      <c r="N723" s="5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2:25" ht="21.75" x14ac:dyDescent="0.6">
      <c r="B724" s="1"/>
      <c r="C724" s="6"/>
      <c r="D724" s="1"/>
      <c r="E724" s="55"/>
      <c r="F724" s="1"/>
      <c r="G724" s="1"/>
      <c r="H724" s="1"/>
      <c r="I724" s="1"/>
      <c r="J724" s="1"/>
      <c r="K724" s="1"/>
      <c r="L724" s="1"/>
      <c r="N724" s="5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2:25" ht="21.75" x14ac:dyDescent="0.6">
      <c r="B725" s="1"/>
      <c r="C725" s="6"/>
      <c r="D725" s="1"/>
      <c r="E725" s="55"/>
      <c r="F725" s="1"/>
      <c r="G725" s="1"/>
      <c r="H725" s="1"/>
      <c r="I725" s="1"/>
      <c r="J725" s="1"/>
      <c r="K725" s="1"/>
      <c r="L725" s="1"/>
      <c r="N725" s="5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2:25" ht="21.75" x14ac:dyDescent="0.6">
      <c r="B726" s="1"/>
      <c r="C726" s="6"/>
      <c r="D726" s="1"/>
      <c r="E726" s="55"/>
      <c r="F726" s="1"/>
      <c r="G726" s="1"/>
      <c r="H726" s="1"/>
      <c r="I726" s="1"/>
      <c r="J726" s="1"/>
      <c r="K726" s="1"/>
      <c r="L726" s="1"/>
      <c r="N726" s="5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2:25" ht="21.75" x14ac:dyDescent="0.6">
      <c r="B727" s="1"/>
      <c r="C727" s="6"/>
      <c r="D727" s="1"/>
      <c r="E727" s="55"/>
      <c r="F727" s="1"/>
      <c r="G727" s="1"/>
      <c r="H727" s="1"/>
      <c r="I727" s="1"/>
      <c r="J727" s="1"/>
      <c r="K727" s="1"/>
      <c r="L727" s="1"/>
      <c r="N727" s="5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2:25" ht="21.75" x14ac:dyDescent="0.6">
      <c r="B728" s="1"/>
      <c r="C728" s="6"/>
      <c r="D728" s="1"/>
      <c r="E728" s="55"/>
      <c r="F728" s="1"/>
      <c r="G728" s="1"/>
      <c r="H728" s="1"/>
      <c r="I728" s="1"/>
      <c r="J728" s="1"/>
      <c r="K728" s="1"/>
      <c r="L728" s="1"/>
      <c r="N728" s="5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2:25" ht="21.75" x14ac:dyDescent="0.6">
      <c r="B729" s="1"/>
      <c r="C729" s="6"/>
      <c r="D729" s="1"/>
      <c r="E729" s="55"/>
      <c r="F729" s="1"/>
      <c r="G729" s="1"/>
      <c r="H729" s="1"/>
      <c r="I729" s="1"/>
      <c r="J729" s="1"/>
      <c r="K729" s="1"/>
      <c r="L729" s="1"/>
      <c r="N729" s="5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2:25" ht="21.75" x14ac:dyDescent="0.6">
      <c r="B730" s="1"/>
      <c r="C730" s="6"/>
      <c r="D730" s="1"/>
      <c r="E730" s="55"/>
      <c r="F730" s="1"/>
      <c r="G730" s="1"/>
      <c r="H730" s="1"/>
      <c r="I730" s="1"/>
      <c r="J730" s="1"/>
      <c r="K730" s="1"/>
      <c r="L730" s="1"/>
      <c r="N730" s="5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2:25" ht="21.75" x14ac:dyDescent="0.6">
      <c r="B731" s="1"/>
      <c r="C731" s="6"/>
      <c r="D731" s="1"/>
      <c r="E731" s="55"/>
      <c r="F731" s="1"/>
      <c r="G731" s="1"/>
      <c r="H731" s="1"/>
      <c r="I731" s="1"/>
      <c r="J731" s="1"/>
      <c r="K731" s="1"/>
      <c r="L731" s="1"/>
      <c r="N731" s="5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2:25" ht="21.75" x14ac:dyDescent="0.6">
      <c r="B732" s="1"/>
      <c r="C732" s="6"/>
      <c r="D732" s="1"/>
      <c r="E732" s="55"/>
      <c r="F732" s="1"/>
      <c r="G732" s="1"/>
      <c r="H732" s="1"/>
      <c r="I732" s="1"/>
      <c r="J732" s="1"/>
      <c r="K732" s="1"/>
      <c r="L732" s="1"/>
      <c r="N732" s="5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2:25" ht="21.75" x14ac:dyDescent="0.6">
      <c r="B733" s="1"/>
      <c r="C733" s="6"/>
      <c r="D733" s="1"/>
      <c r="E733" s="55"/>
      <c r="F733" s="1"/>
      <c r="G733" s="1"/>
      <c r="H733" s="1"/>
      <c r="I733" s="1"/>
      <c r="J733" s="1"/>
      <c r="K733" s="1"/>
      <c r="L733" s="1"/>
      <c r="N733" s="5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2:25" ht="21.75" x14ac:dyDescent="0.6">
      <c r="B734" s="1"/>
      <c r="C734" s="6"/>
      <c r="D734" s="1"/>
      <c r="E734" s="55"/>
      <c r="F734" s="1"/>
      <c r="G734" s="1"/>
      <c r="H734" s="1"/>
      <c r="I734" s="1"/>
      <c r="J734" s="1"/>
      <c r="K734" s="1"/>
      <c r="L734" s="1"/>
      <c r="N734" s="5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2:25" ht="21.75" x14ac:dyDescent="0.6">
      <c r="B735" s="1"/>
      <c r="C735" s="6"/>
      <c r="D735" s="1"/>
      <c r="E735" s="55"/>
      <c r="F735" s="1"/>
      <c r="G735" s="1"/>
      <c r="H735" s="1"/>
      <c r="I735" s="1"/>
      <c r="J735" s="1"/>
      <c r="K735" s="1"/>
      <c r="L735" s="1"/>
      <c r="N735" s="5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2:25" ht="21.75" x14ac:dyDescent="0.6">
      <c r="B736" s="1"/>
      <c r="C736" s="6"/>
      <c r="D736" s="1"/>
      <c r="E736" s="55"/>
      <c r="F736" s="1"/>
      <c r="G736" s="1"/>
      <c r="H736" s="1"/>
      <c r="I736" s="1"/>
      <c r="J736" s="1"/>
      <c r="K736" s="1"/>
      <c r="L736" s="1"/>
      <c r="N736" s="5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2:25" ht="21.75" x14ac:dyDescent="0.6">
      <c r="B737" s="1"/>
      <c r="C737" s="6"/>
      <c r="D737" s="1"/>
      <c r="E737" s="55"/>
      <c r="F737" s="1"/>
      <c r="G737" s="1"/>
      <c r="H737" s="1"/>
      <c r="I737" s="1"/>
      <c r="J737" s="1"/>
      <c r="K737" s="1"/>
      <c r="L737" s="1"/>
      <c r="N737" s="5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2:25" ht="21.75" x14ac:dyDescent="0.6">
      <c r="B738" s="1"/>
      <c r="C738" s="6"/>
      <c r="D738" s="1"/>
      <c r="E738" s="55"/>
      <c r="F738" s="1"/>
      <c r="G738" s="1"/>
      <c r="H738" s="1"/>
      <c r="I738" s="1"/>
      <c r="J738" s="1"/>
      <c r="K738" s="1"/>
      <c r="L738" s="1"/>
      <c r="N738" s="5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2:25" ht="21.75" x14ac:dyDescent="0.6">
      <c r="B739" s="1"/>
      <c r="C739" s="6"/>
      <c r="D739" s="1"/>
      <c r="E739" s="55"/>
      <c r="F739" s="1"/>
      <c r="G739" s="1"/>
      <c r="H739" s="1"/>
      <c r="I739" s="1"/>
      <c r="J739" s="1"/>
      <c r="K739" s="1"/>
      <c r="L739" s="1"/>
      <c r="N739" s="5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2:25" ht="21.75" x14ac:dyDescent="0.6">
      <c r="B740" s="1"/>
      <c r="C740" s="6"/>
      <c r="D740" s="1"/>
      <c r="E740" s="55"/>
      <c r="F740" s="1"/>
      <c r="G740" s="1"/>
      <c r="H740" s="1"/>
      <c r="I740" s="1"/>
      <c r="J740" s="1"/>
      <c r="K740" s="1"/>
      <c r="L740" s="1"/>
      <c r="N740" s="5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2:25" ht="21.75" x14ac:dyDescent="0.6">
      <c r="B741" s="1"/>
      <c r="C741" s="6"/>
      <c r="D741" s="1"/>
      <c r="E741" s="55"/>
      <c r="F741" s="1"/>
      <c r="G741" s="1"/>
      <c r="H741" s="1"/>
      <c r="I741" s="1"/>
      <c r="J741" s="1"/>
      <c r="K741" s="1"/>
      <c r="L741" s="1"/>
      <c r="N741" s="5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2:25" ht="21.75" x14ac:dyDescent="0.6">
      <c r="B742" s="1"/>
      <c r="C742" s="6"/>
      <c r="D742" s="1"/>
      <c r="E742" s="55"/>
      <c r="F742" s="1"/>
      <c r="G742" s="1"/>
      <c r="H742" s="1"/>
      <c r="I742" s="1"/>
      <c r="J742" s="1"/>
      <c r="K742" s="1"/>
      <c r="L742" s="1"/>
      <c r="N742" s="5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2:25" ht="21.75" x14ac:dyDescent="0.6">
      <c r="B743" s="1"/>
      <c r="C743" s="6"/>
      <c r="D743" s="1"/>
      <c r="E743" s="55"/>
      <c r="F743" s="1"/>
      <c r="G743" s="1"/>
      <c r="H743" s="1"/>
      <c r="I743" s="1"/>
      <c r="J743" s="1"/>
      <c r="K743" s="1"/>
      <c r="L743" s="1"/>
      <c r="N743" s="5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2:25" ht="21.75" x14ac:dyDescent="0.6">
      <c r="B744" s="1"/>
      <c r="C744" s="6"/>
      <c r="D744" s="1"/>
      <c r="E744" s="55"/>
      <c r="F744" s="1"/>
      <c r="G744" s="1"/>
      <c r="H744" s="1"/>
      <c r="I744" s="1"/>
      <c r="J744" s="1"/>
      <c r="K744" s="1"/>
      <c r="L744" s="1"/>
      <c r="N744" s="5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2:25" ht="21.75" x14ac:dyDescent="0.6">
      <c r="B745" s="1"/>
      <c r="C745" s="6"/>
      <c r="D745" s="1"/>
      <c r="E745" s="55"/>
      <c r="F745" s="1"/>
      <c r="G745" s="1"/>
      <c r="H745" s="1"/>
      <c r="I745" s="1"/>
      <c r="J745" s="1"/>
      <c r="K745" s="1"/>
      <c r="L745" s="1"/>
      <c r="N745" s="5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2:25" ht="21.75" x14ac:dyDescent="0.6">
      <c r="B746" s="1"/>
      <c r="C746" s="6"/>
      <c r="D746" s="1"/>
      <c r="E746" s="55"/>
      <c r="F746" s="1"/>
      <c r="G746" s="1"/>
      <c r="H746" s="1"/>
      <c r="I746" s="1"/>
      <c r="J746" s="1"/>
      <c r="K746" s="1"/>
      <c r="L746" s="1"/>
      <c r="N746" s="5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2:25" ht="21.75" x14ac:dyDescent="0.6">
      <c r="B747" s="1"/>
      <c r="C747" s="6"/>
      <c r="D747" s="1"/>
      <c r="E747" s="55"/>
      <c r="F747" s="1"/>
      <c r="G747" s="1"/>
      <c r="H747" s="1"/>
      <c r="I747" s="1"/>
      <c r="J747" s="1"/>
      <c r="K747" s="1"/>
      <c r="L747" s="1"/>
      <c r="N747" s="5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2:25" ht="21.75" x14ac:dyDescent="0.6">
      <c r="B748" s="1"/>
      <c r="C748" s="6"/>
      <c r="D748" s="1"/>
      <c r="E748" s="55"/>
      <c r="F748" s="1"/>
      <c r="G748" s="1"/>
      <c r="H748" s="1"/>
      <c r="I748" s="1"/>
      <c r="J748" s="1"/>
      <c r="K748" s="1"/>
      <c r="L748" s="1"/>
      <c r="N748" s="5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2:25" ht="21.75" x14ac:dyDescent="0.6">
      <c r="B749" s="1"/>
      <c r="C749" s="6"/>
      <c r="D749" s="1"/>
      <c r="E749" s="55"/>
      <c r="F749" s="1"/>
      <c r="G749" s="1"/>
      <c r="H749" s="1"/>
      <c r="I749" s="1"/>
      <c r="J749" s="1"/>
      <c r="K749" s="1"/>
      <c r="L749" s="1"/>
      <c r="N749" s="5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2:25" ht="21.75" x14ac:dyDescent="0.6">
      <c r="B750" s="1"/>
      <c r="C750" s="6"/>
      <c r="D750" s="1"/>
      <c r="E750" s="55"/>
      <c r="F750" s="1"/>
      <c r="G750" s="1"/>
      <c r="H750" s="1"/>
      <c r="I750" s="1"/>
      <c r="J750" s="1"/>
      <c r="K750" s="1"/>
      <c r="L750" s="1"/>
      <c r="N750" s="5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2:25" ht="21.75" x14ac:dyDescent="0.6">
      <c r="B751" s="1"/>
      <c r="C751" s="6"/>
      <c r="D751" s="1"/>
      <c r="E751" s="55"/>
      <c r="F751" s="1"/>
      <c r="G751" s="1"/>
      <c r="H751" s="1"/>
      <c r="I751" s="1"/>
      <c r="J751" s="1"/>
      <c r="K751" s="1"/>
      <c r="L751" s="1"/>
      <c r="N751" s="5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2:25" ht="21.75" x14ac:dyDescent="0.6">
      <c r="B752" s="1"/>
      <c r="C752" s="6"/>
      <c r="D752" s="1"/>
      <c r="E752" s="55"/>
      <c r="F752" s="1"/>
      <c r="G752" s="1"/>
      <c r="H752" s="1"/>
      <c r="I752" s="1"/>
      <c r="J752" s="1"/>
      <c r="K752" s="1"/>
      <c r="L752" s="1"/>
      <c r="N752" s="5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2:25" ht="21.75" x14ac:dyDescent="0.6">
      <c r="B753" s="1"/>
      <c r="C753" s="6"/>
      <c r="D753" s="1"/>
      <c r="E753" s="55"/>
      <c r="F753" s="1"/>
      <c r="G753" s="1"/>
      <c r="H753" s="1"/>
      <c r="I753" s="1"/>
      <c r="J753" s="1"/>
      <c r="K753" s="1"/>
      <c r="L753" s="1"/>
      <c r="N753" s="5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2:25" ht="21.75" x14ac:dyDescent="0.6">
      <c r="B754" s="1"/>
      <c r="C754" s="6"/>
      <c r="D754" s="1"/>
      <c r="E754" s="55"/>
      <c r="F754" s="1"/>
      <c r="G754" s="1"/>
      <c r="H754" s="1"/>
      <c r="I754" s="1"/>
      <c r="J754" s="1"/>
      <c r="K754" s="1"/>
      <c r="L754" s="1"/>
      <c r="N754" s="5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2:25" ht="21.75" x14ac:dyDescent="0.6">
      <c r="B755" s="1"/>
      <c r="C755" s="6"/>
      <c r="D755" s="1"/>
      <c r="E755" s="55"/>
      <c r="F755" s="1"/>
      <c r="G755" s="1"/>
      <c r="H755" s="1"/>
      <c r="I755" s="1"/>
      <c r="J755" s="1"/>
      <c r="K755" s="1"/>
      <c r="L755" s="1"/>
      <c r="N755" s="5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2:25" ht="21.75" x14ac:dyDescent="0.6">
      <c r="B756" s="1"/>
      <c r="C756" s="6"/>
      <c r="D756" s="1"/>
      <c r="E756" s="55"/>
      <c r="F756" s="1"/>
      <c r="G756" s="1"/>
      <c r="H756" s="1"/>
      <c r="I756" s="1"/>
      <c r="J756" s="1"/>
      <c r="K756" s="1"/>
      <c r="L756" s="1"/>
      <c r="N756" s="5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2:25" ht="21.75" x14ac:dyDescent="0.6">
      <c r="B757" s="1"/>
      <c r="C757" s="6"/>
      <c r="D757" s="1"/>
      <c r="E757" s="55"/>
      <c r="F757" s="1"/>
      <c r="G757" s="1"/>
      <c r="H757" s="1"/>
      <c r="I757" s="1"/>
      <c r="J757" s="1"/>
      <c r="K757" s="1"/>
      <c r="L757" s="1"/>
      <c r="N757" s="5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2:25" ht="21.75" x14ac:dyDescent="0.6">
      <c r="B758" s="1"/>
      <c r="C758" s="6"/>
      <c r="D758" s="1"/>
      <c r="E758" s="55"/>
      <c r="F758" s="1"/>
      <c r="G758" s="1"/>
      <c r="H758" s="1"/>
      <c r="I758" s="1"/>
      <c r="J758" s="1"/>
      <c r="K758" s="1"/>
      <c r="L758" s="1"/>
      <c r="N758" s="5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2:25" ht="21.75" x14ac:dyDescent="0.6">
      <c r="B759" s="1"/>
      <c r="C759" s="6"/>
      <c r="D759" s="1"/>
      <c r="E759" s="55"/>
      <c r="F759" s="1"/>
      <c r="G759" s="1"/>
      <c r="H759" s="1"/>
      <c r="I759" s="1"/>
      <c r="J759" s="1"/>
      <c r="K759" s="1"/>
      <c r="L759" s="1"/>
      <c r="N759" s="5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2:25" ht="21.75" x14ac:dyDescent="0.6">
      <c r="B760" s="1"/>
      <c r="C760" s="6"/>
      <c r="D760" s="1"/>
      <c r="E760" s="55"/>
      <c r="F760" s="1"/>
      <c r="G760" s="1"/>
      <c r="H760" s="1"/>
      <c r="I760" s="1"/>
      <c r="J760" s="1"/>
      <c r="K760" s="1"/>
      <c r="L760" s="1"/>
      <c r="N760" s="5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2:25" ht="21.75" x14ac:dyDescent="0.6">
      <c r="B761" s="1"/>
      <c r="C761" s="6"/>
      <c r="D761" s="1"/>
      <c r="E761" s="55"/>
      <c r="F761" s="1"/>
      <c r="G761" s="1"/>
      <c r="H761" s="1"/>
      <c r="I761" s="1"/>
      <c r="J761" s="1"/>
      <c r="K761" s="1"/>
      <c r="L761" s="1"/>
      <c r="N761" s="5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2:25" ht="21.75" x14ac:dyDescent="0.6">
      <c r="B762" s="1"/>
      <c r="C762" s="6"/>
      <c r="D762" s="1"/>
      <c r="E762" s="55"/>
      <c r="F762" s="1"/>
      <c r="G762" s="1"/>
      <c r="H762" s="1"/>
      <c r="I762" s="1"/>
      <c r="J762" s="1"/>
      <c r="K762" s="1"/>
      <c r="L762" s="1"/>
      <c r="N762" s="5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2:25" ht="21.75" x14ac:dyDescent="0.6">
      <c r="B763" s="1"/>
      <c r="C763" s="6"/>
      <c r="D763" s="1"/>
      <c r="E763" s="55"/>
      <c r="F763" s="1"/>
      <c r="G763" s="1"/>
      <c r="H763" s="1"/>
      <c r="I763" s="1"/>
      <c r="J763" s="1"/>
      <c r="K763" s="1"/>
      <c r="L763" s="1"/>
      <c r="N763" s="5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2:25" ht="21.75" x14ac:dyDescent="0.6">
      <c r="B764" s="1"/>
      <c r="C764" s="6"/>
      <c r="D764" s="1"/>
      <c r="E764" s="55"/>
      <c r="F764" s="1"/>
      <c r="G764" s="1"/>
      <c r="H764" s="1"/>
      <c r="I764" s="1"/>
      <c r="J764" s="1"/>
      <c r="K764" s="1"/>
      <c r="L764" s="1"/>
      <c r="N764" s="5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2:25" ht="21.75" x14ac:dyDescent="0.6">
      <c r="B765" s="1"/>
      <c r="C765" s="6"/>
      <c r="D765" s="1"/>
      <c r="E765" s="55"/>
      <c r="F765" s="1"/>
      <c r="G765" s="1"/>
      <c r="H765" s="1"/>
      <c r="I765" s="1"/>
      <c r="J765" s="1"/>
      <c r="K765" s="1"/>
      <c r="L765" s="1"/>
      <c r="N765" s="5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2:25" ht="21.75" x14ac:dyDescent="0.6">
      <c r="B766" s="1"/>
      <c r="C766" s="6"/>
      <c r="D766" s="1"/>
      <c r="E766" s="55"/>
      <c r="F766" s="1"/>
      <c r="G766" s="1"/>
      <c r="H766" s="1"/>
      <c r="I766" s="1"/>
      <c r="J766" s="1"/>
      <c r="K766" s="1"/>
      <c r="L766" s="1"/>
      <c r="N766" s="5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2:25" ht="21.75" x14ac:dyDescent="0.6">
      <c r="B767" s="1"/>
      <c r="C767" s="6"/>
      <c r="D767" s="1"/>
      <c r="E767" s="55"/>
      <c r="F767" s="1"/>
      <c r="G767" s="1"/>
      <c r="H767" s="1"/>
      <c r="I767" s="1"/>
      <c r="J767" s="1"/>
      <c r="K767" s="1"/>
      <c r="L767" s="1"/>
      <c r="N767" s="5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2:25" ht="21.75" x14ac:dyDescent="0.6">
      <c r="B768" s="1"/>
      <c r="C768" s="6"/>
      <c r="D768" s="1"/>
      <c r="E768" s="55"/>
      <c r="F768" s="1"/>
      <c r="G768" s="1"/>
      <c r="H768" s="1"/>
      <c r="I768" s="1"/>
      <c r="J768" s="1"/>
      <c r="K768" s="1"/>
      <c r="L768" s="1"/>
      <c r="N768" s="5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2:25" ht="21.75" x14ac:dyDescent="0.6">
      <c r="B769" s="1"/>
      <c r="C769" s="6"/>
      <c r="D769" s="1"/>
      <c r="E769" s="55"/>
      <c r="F769" s="1"/>
      <c r="G769" s="1"/>
      <c r="H769" s="1"/>
      <c r="I769" s="1"/>
      <c r="J769" s="1"/>
      <c r="K769" s="1"/>
      <c r="L769" s="1"/>
      <c r="N769" s="5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2:25" ht="21.75" x14ac:dyDescent="0.6">
      <c r="B770" s="1"/>
      <c r="C770" s="6"/>
      <c r="D770" s="1"/>
      <c r="E770" s="55"/>
      <c r="F770" s="1"/>
      <c r="G770" s="1"/>
      <c r="H770" s="1"/>
      <c r="I770" s="1"/>
      <c r="J770" s="1"/>
      <c r="K770" s="1"/>
      <c r="L770" s="1"/>
      <c r="N770" s="5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2:25" ht="21.75" x14ac:dyDescent="0.6">
      <c r="B771" s="1"/>
      <c r="C771" s="6"/>
      <c r="D771" s="1"/>
      <c r="E771" s="55"/>
      <c r="F771" s="1"/>
      <c r="G771" s="1"/>
      <c r="H771" s="1"/>
      <c r="I771" s="1"/>
      <c r="J771" s="1"/>
      <c r="K771" s="1"/>
      <c r="L771" s="1"/>
      <c r="N771" s="5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2:25" ht="21.75" x14ac:dyDescent="0.6">
      <c r="B772" s="1"/>
      <c r="C772" s="6"/>
      <c r="D772" s="1"/>
      <c r="E772" s="55"/>
      <c r="F772" s="1"/>
      <c r="G772" s="1"/>
      <c r="H772" s="1"/>
      <c r="I772" s="1"/>
      <c r="J772" s="1"/>
      <c r="K772" s="1"/>
      <c r="L772" s="1"/>
      <c r="N772" s="5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2:25" ht="21.75" x14ac:dyDescent="0.6">
      <c r="B773" s="1"/>
      <c r="C773" s="6"/>
      <c r="D773" s="1"/>
      <c r="E773" s="55"/>
      <c r="F773" s="1"/>
      <c r="G773" s="1"/>
      <c r="H773" s="1"/>
      <c r="I773" s="1"/>
      <c r="J773" s="1"/>
      <c r="K773" s="1"/>
      <c r="L773" s="1"/>
      <c r="N773" s="5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2:25" ht="21.75" x14ac:dyDescent="0.6">
      <c r="B774" s="1"/>
      <c r="C774" s="6"/>
      <c r="D774" s="1"/>
      <c r="E774" s="55"/>
      <c r="F774" s="1"/>
      <c r="G774" s="1"/>
      <c r="H774" s="1"/>
      <c r="I774" s="1"/>
      <c r="J774" s="1"/>
      <c r="K774" s="1"/>
      <c r="L774" s="1"/>
      <c r="N774" s="5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2:25" ht="21.75" x14ac:dyDescent="0.6">
      <c r="B775" s="1"/>
      <c r="C775" s="6"/>
      <c r="D775" s="1"/>
      <c r="E775" s="55"/>
      <c r="F775" s="1"/>
      <c r="G775" s="1"/>
      <c r="H775" s="1"/>
      <c r="I775" s="1"/>
      <c r="J775" s="1"/>
      <c r="K775" s="1"/>
      <c r="L775" s="1"/>
      <c r="N775" s="5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2:25" ht="21.75" x14ac:dyDescent="0.6">
      <c r="B776" s="1"/>
      <c r="C776" s="6"/>
      <c r="D776" s="1"/>
      <c r="E776" s="55"/>
      <c r="F776" s="1"/>
      <c r="G776" s="1"/>
      <c r="H776" s="1"/>
      <c r="I776" s="1"/>
      <c r="J776" s="1"/>
      <c r="K776" s="1"/>
      <c r="L776" s="1"/>
      <c r="N776" s="5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2:25" ht="21.75" x14ac:dyDescent="0.6">
      <c r="B777" s="1"/>
      <c r="C777" s="6"/>
      <c r="D777" s="1"/>
      <c r="E777" s="55"/>
      <c r="F777" s="1"/>
      <c r="G777" s="1"/>
      <c r="H777" s="1"/>
      <c r="I777" s="1"/>
      <c r="J777" s="1"/>
      <c r="K777" s="1"/>
      <c r="L777" s="1"/>
      <c r="N777" s="5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2:25" ht="21.75" x14ac:dyDescent="0.6">
      <c r="B778" s="1"/>
      <c r="C778" s="6"/>
      <c r="D778" s="1"/>
      <c r="E778" s="55"/>
      <c r="F778" s="1"/>
      <c r="G778" s="1"/>
      <c r="H778" s="1"/>
      <c r="I778" s="1"/>
      <c r="J778" s="1"/>
      <c r="K778" s="1"/>
      <c r="L778" s="1"/>
      <c r="N778" s="5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2:25" ht="21.75" x14ac:dyDescent="0.6">
      <c r="B779" s="1"/>
      <c r="C779" s="6"/>
      <c r="D779" s="1"/>
      <c r="E779" s="55"/>
      <c r="F779" s="1"/>
      <c r="G779" s="1"/>
      <c r="H779" s="1"/>
      <c r="I779" s="1"/>
      <c r="J779" s="1"/>
      <c r="K779" s="1"/>
      <c r="L779" s="1"/>
      <c r="N779" s="5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2:25" ht="21.75" x14ac:dyDescent="0.6">
      <c r="B780" s="1"/>
      <c r="C780" s="6"/>
      <c r="D780" s="1"/>
      <c r="E780" s="55"/>
      <c r="F780" s="1"/>
      <c r="G780" s="1"/>
      <c r="H780" s="1"/>
      <c r="I780" s="1"/>
      <c r="J780" s="1"/>
      <c r="K780" s="1"/>
      <c r="L780" s="1"/>
      <c r="N780" s="5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2:25" ht="21.75" x14ac:dyDescent="0.6">
      <c r="B781" s="1"/>
      <c r="C781" s="6"/>
      <c r="D781" s="1"/>
      <c r="E781" s="55"/>
      <c r="F781" s="1"/>
      <c r="G781" s="1"/>
      <c r="H781" s="1"/>
      <c r="I781" s="1"/>
      <c r="J781" s="1"/>
      <c r="K781" s="1"/>
      <c r="L781" s="1"/>
      <c r="N781" s="5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2:25" ht="21.75" x14ac:dyDescent="0.6">
      <c r="B782" s="1"/>
      <c r="C782" s="6"/>
      <c r="D782" s="1"/>
      <c r="E782" s="55"/>
      <c r="F782" s="1"/>
      <c r="G782" s="1"/>
      <c r="H782" s="1"/>
      <c r="I782" s="1"/>
      <c r="J782" s="1"/>
      <c r="K782" s="1"/>
      <c r="L782" s="1"/>
      <c r="N782" s="5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2:25" ht="21.75" x14ac:dyDescent="0.6">
      <c r="B783" s="1"/>
      <c r="C783" s="6"/>
      <c r="D783" s="1"/>
      <c r="E783" s="55"/>
      <c r="F783" s="1"/>
      <c r="G783" s="1"/>
      <c r="H783" s="1"/>
      <c r="I783" s="1"/>
      <c r="J783" s="1"/>
      <c r="K783" s="1"/>
      <c r="L783" s="1"/>
      <c r="N783" s="5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2:25" ht="21.75" x14ac:dyDescent="0.6">
      <c r="B784" s="1"/>
      <c r="C784" s="6"/>
      <c r="D784" s="1"/>
      <c r="E784" s="55"/>
      <c r="F784" s="1"/>
      <c r="G784" s="1"/>
      <c r="H784" s="1"/>
      <c r="I784" s="1"/>
      <c r="J784" s="1"/>
      <c r="K784" s="1"/>
      <c r="L784" s="1"/>
      <c r="N784" s="5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2:25" ht="21.75" x14ac:dyDescent="0.6">
      <c r="B785" s="1"/>
      <c r="C785" s="6"/>
      <c r="D785" s="1"/>
      <c r="E785" s="55"/>
      <c r="F785" s="1"/>
      <c r="G785" s="1"/>
      <c r="H785" s="1"/>
      <c r="I785" s="1"/>
      <c r="J785" s="1"/>
      <c r="K785" s="1"/>
      <c r="L785" s="1"/>
      <c r="N785" s="5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2:25" ht="21.75" x14ac:dyDescent="0.6">
      <c r="B786" s="1"/>
      <c r="C786" s="6"/>
      <c r="D786" s="1"/>
      <c r="E786" s="55"/>
      <c r="F786" s="1"/>
      <c r="G786" s="1"/>
      <c r="H786" s="1"/>
      <c r="I786" s="1"/>
      <c r="J786" s="1"/>
      <c r="K786" s="1"/>
      <c r="L786" s="1"/>
      <c r="N786" s="5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2:25" ht="21.75" x14ac:dyDescent="0.6">
      <c r="B787" s="1"/>
      <c r="C787" s="6"/>
      <c r="D787" s="1"/>
      <c r="E787" s="55"/>
      <c r="F787" s="1"/>
      <c r="G787" s="1"/>
      <c r="H787" s="1"/>
      <c r="I787" s="1"/>
      <c r="J787" s="1"/>
      <c r="K787" s="1"/>
      <c r="L787" s="1"/>
      <c r="N787" s="5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2:25" ht="21.75" x14ac:dyDescent="0.6">
      <c r="B788" s="1"/>
      <c r="C788" s="6"/>
      <c r="D788" s="1"/>
      <c r="E788" s="55"/>
      <c r="F788" s="1"/>
      <c r="G788" s="1"/>
      <c r="H788" s="1"/>
      <c r="I788" s="1"/>
      <c r="J788" s="1"/>
      <c r="K788" s="1"/>
      <c r="L788" s="1"/>
      <c r="N788" s="5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2:25" ht="21.75" x14ac:dyDescent="0.6">
      <c r="B789" s="1"/>
      <c r="C789" s="6"/>
      <c r="D789" s="1"/>
      <c r="E789" s="55"/>
      <c r="F789" s="1"/>
      <c r="G789" s="1"/>
      <c r="H789" s="1"/>
      <c r="I789" s="1"/>
      <c r="J789" s="1"/>
      <c r="K789" s="1"/>
      <c r="L789" s="1"/>
      <c r="N789" s="5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2:25" ht="21.75" x14ac:dyDescent="0.6">
      <c r="B790" s="1"/>
      <c r="C790" s="6"/>
      <c r="D790" s="1"/>
      <c r="E790" s="55"/>
      <c r="F790" s="1"/>
      <c r="G790" s="1"/>
      <c r="H790" s="1"/>
      <c r="I790" s="1"/>
      <c r="J790" s="1"/>
      <c r="K790" s="1"/>
      <c r="L790" s="1"/>
      <c r="N790" s="5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2:25" ht="21.75" x14ac:dyDescent="0.6">
      <c r="B791" s="1"/>
      <c r="C791" s="6"/>
      <c r="D791" s="1"/>
      <c r="E791" s="55"/>
      <c r="F791" s="1"/>
      <c r="G791" s="1"/>
      <c r="H791" s="1"/>
      <c r="I791" s="1"/>
      <c r="J791" s="1"/>
      <c r="K791" s="1"/>
      <c r="L791" s="1"/>
      <c r="N791" s="5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2:25" ht="21.75" x14ac:dyDescent="0.6">
      <c r="B792" s="1"/>
      <c r="C792" s="6"/>
      <c r="D792" s="1"/>
      <c r="E792" s="55"/>
      <c r="F792" s="1"/>
      <c r="G792" s="1"/>
      <c r="H792" s="1"/>
      <c r="I792" s="1"/>
      <c r="J792" s="1"/>
      <c r="K792" s="1"/>
      <c r="L792" s="1"/>
      <c r="N792" s="5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2:25" ht="21.75" x14ac:dyDescent="0.6">
      <c r="B793" s="1"/>
      <c r="C793" s="6"/>
      <c r="D793" s="1"/>
      <c r="E793" s="55"/>
      <c r="F793" s="1"/>
      <c r="G793" s="1"/>
      <c r="H793" s="1"/>
      <c r="I793" s="1"/>
      <c r="J793" s="1"/>
      <c r="K793" s="1"/>
      <c r="L793" s="1"/>
      <c r="N793" s="5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2:25" ht="21.75" x14ac:dyDescent="0.6">
      <c r="B794" s="1"/>
      <c r="C794" s="6"/>
      <c r="D794" s="1"/>
      <c r="E794" s="55"/>
      <c r="F794" s="1"/>
      <c r="G794" s="1"/>
      <c r="H794" s="1"/>
      <c r="I794" s="1"/>
      <c r="J794" s="1"/>
      <c r="K794" s="1"/>
      <c r="L794" s="1"/>
      <c r="N794" s="5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2:25" ht="21.75" x14ac:dyDescent="0.6">
      <c r="B795" s="1"/>
      <c r="C795" s="6"/>
      <c r="D795" s="1"/>
      <c r="E795" s="55"/>
      <c r="F795" s="1"/>
      <c r="G795" s="1"/>
      <c r="H795" s="1"/>
      <c r="I795" s="1"/>
      <c r="J795" s="1"/>
      <c r="K795" s="1"/>
      <c r="L795" s="1"/>
      <c r="N795" s="5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2:25" ht="21.75" x14ac:dyDescent="0.6">
      <c r="B796" s="1"/>
      <c r="C796" s="6"/>
      <c r="D796" s="1"/>
      <c r="E796" s="55"/>
      <c r="F796" s="1"/>
      <c r="G796" s="1"/>
      <c r="H796" s="1"/>
      <c r="I796" s="1"/>
      <c r="J796" s="1"/>
      <c r="K796" s="1"/>
      <c r="L796" s="1"/>
      <c r="N796" s="5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2:25" ht="21.75" x14ac:dyDescent="0.6">
      <c r="B797" s="1"/>
      <c r="C797" s="6"/>
      <c r="D797" s="1"/>
      <c r="E797" s="55"/>
      <c r="F797" s="1"/>
      <c r="G797" s="1"/>
      <c r="H797" s="1"/>
      <c r="I797" s="1"/>
      <c r="J797" s="1"/>
      <c r="K797" s="1"/>
      <c r="L797" s="1"/>
      <c r="N797" s="5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2:25" ht="21.75" x14ac:dyDescent="0.6">
      <c r="B798" s="1"/>
      <c r="C798" s="6"/>
      <c r="D798" s="1"/>
      <c r="E798" s="55"/>
      <c r="F798" s="1"/>
      <c r="G798" s="1"/>
      <c r="H798" s="1"/>
      <c r="I798" s="1"/>
      <c r="J798" s="1"/>
      <c r="K798" s="1"/>
      <c r="L798" s="1"/>
      <c r="N798" s="5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2:25" ht="21.75" x14ac:dyDescent="0.6">
      <c r="B799" s="1"/>
      <c r="C799" s="6"/>
      <c r="D799" s="1"/>
      <c r="E799" s="55"/>
      <c r="F799" s="1"/>
      <c r="G799" s="1"/>
      <c r="H799" s="1"/>
      <c r="I799" s="1"/>
      <c r="J799" s="1"/>
      <c r="K799" s="1"/>
      <c r="L799" s="1"/>
      <c r="N799" s="5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2:25" ht="21.75" x14ac:dyDescent="0.6">
      <c r="B800" s="1"/>
      <c r="C800" s="6"/>
      <c r="D800" s="1"/>
      <c r="E800" s="55"/>
      <c r="F800" s="1"/>
      <c r="G800" s="1"/>
      <c r="H800" s="1"/>
      <c r="I800" s="1"/>
      <c r="J800" s="1"/>
      <c r="K800" s="1"/>
      <c r="L800" s="1"/>
      <c r="N800" s="5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2:25" ht="21.75" x14ac:dyDescent="0.6">
      <c r="B801" s="1"/>
      <c r="C801" s="6"/>
      <c r="D801" s="1"/>
      <c r="E801" s="55"/>
      <c r="F801" s="1"/>
      <c r="G801" s="1"/>
      <c r="H801" s="1"/>
      <c r="I801" s="1"/>
      <c r="J801" s="1"/>
      <c r="K801" s="1"/>
      <c r="L801" s="1"/>
      <c r="N801" s="5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2:25" ht="21.75" x14ac:dyDescent="0.6">
      <c r="B802" s="1"/>
      <c r="C802" s="6"/>
      <c r="D802" s="1"/>
      <c r="E802" s="55"/>
      <c r="F802" s="1"/>
      <c r="G802" s="1"/>
      <c r="H802" s="1"/>
      <c r="I802" s="1"/>
      <c r="J802" s="1"/>
      <c r="K802" s="1"/>
      <c r="L802" s="1"/>
      <c r="N802" s="5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2:25" ht="21.75" x14ac:dyDescent="0.6">
      <c r="B803" s="1"/>
      <c r="C803" s="6"/>
      <c r="D803" s="1"/>
      <c r="E803" s="55"/>
      <c r="F803" s="1"/>
      <c r="G803" s="1"/>
      <c r="H803" s="1"/>
      <c r="I803" s="1"/>
      <c r="J803" s="1"/>
      <c r="K803" s="1"/>
      <c r="L803" s="1"/>
      <c r="N803" s="5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2:25" ht="21.75" x14ac:dyDescent="0.6">
      <c r="B804" s="1"/>
      <c r="C804" s="6"/>
      <c r="D804" s="1"/>
      <c r="E804" s="55"/>
      <c r="F804" s="1"/>
      <c r="G804" s="1"/>
      <c r="H804" s="1"/>
      <c r="I804" s="1"/>
      <c r="J804" s="1"/>
      <c r="K804" s="1"/>
      <c r="L804" s="1"/>
      <c r="N804" s="5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2:25" ht="21.75" x14ac:dyDescent="0.6">
      <c r="B805" s="1"/>
      <c r="C805" s="6"/>
      <c r="D805" s="1"/>
      <c r="E805" s="55"/>
      <c r="F805" s="1"/>
      <c r="G805" s="1"/>
      <c r="H805" s="1"/>
      <c r="I805" s="1"/>
      <c r="J805" s="1"/>
      <c r="K805" s="1"/>
      <c r="L805" s="1"/>
      <c r="N805" s="5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2:25" ht="21.75" x14ac:dyDescent="0.6">
      <c r="B806" s="1"/>
      <c r="C806" s="6"/>
      <c r="D806" s="1"/>
      <c r="E806" s="55"/>
      <c r="F806" s="1"/>
      <c r="G806" s="1"/>
      <c r="H806" s="1"/>
      <c r="I806" s="1"/>
      <c r="J806" s="1"/>
      <c r="K806" s="1"/>
      <c r="L806" s="1"/>
      <c r="N806" s="5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2:25" ht="21.75" x14ac:dyDescent="0.6">
      <c r="B807" s="1"/>
      <c r="C807" s="6"/>
      <c r="D807" s="1"/>
      <c r="E807" s="55"/>
      <c r="F807" s="1"/>
      <c r="G807" s="1"/>
      <c r="H807" s="1"/>
      <c r="I807" s="1"/>
      <c r="J807" s="1"/>
      <c r="K807" s="1"/>
      <c r="L807" s="1"/>
      <c r="N807" s="5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2:25" ht="21.75" x14ac:dyDescent="0.6">
      <c r="B808" s="1"/>
      <c r="C808" s="6"/>
      <c r="D808" s="1"/>
      <c r="E808" s="55"/>
      <c r="F808" s="1"/>
      <c r="G808" s="1"/>
      <c r="H808" s="1"/>
      <c r="I808" s="1"/>
      <c r="J808" s="1"/>
      <c r="K808" s="1"/>
      <c r="L808" s="1"/>
      <c r="N808" s="5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2:25" ht="21.75" x14ac:dyDescent="0.6">
      <c r="B809" s="1"/>
      <c r="C809" s="6"/>
      <c r="D809" s="1"/>
      <c r="E809" s="55"/>
      <c r="F809" s="1"/>
      <c r="G809" s="1"/>
      <c r="H809" s="1"/>
      <c r="I809" s="1"/>
      <c r="J809" s="1"/>
      <c r="K809" s="1"/>
      <c r="L809" s="1"/>
      <c r="N809" s="5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2:25" ht="21.75" x14ac:dyDescent="0.6">
      <c r="B810" s="1"/>
      <c r="C810" s="6"/>
      <c r="D810" s="1"/>
      <c r="E810" s="55"/>
      <c r="F810" s="1"/>
      <c r="G810" s="1"/>
      <c r="H810" s="1"/>
      <c r="I810" s="1"/>
      <c r="J810" s="1"/>
      <c r="K810" s="1"/>
      <c r="L810" s="1"/>
      <c r="N810" s="5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2:25" ht="21.75" x14ac:dyDescent="0.6">
      <c r="B811" s="1"/>
      <c r="C811" s="6"/>
      <c r="D811" s="1"/>
      <c r="E811" s="55"/>
      <c r="F811" s="1"/>
      <c r="G811" s="1"/>
      <c r="H811" s="1"/>
      <c r="I811" s="1"/>
      <c r="J811" s="1"/>
      <c r="K811" s="1"/>
      <c r="L811" s="1"/>
      <c r="N811" s="5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2:25" ht="21.75" x14ac:dyDescent="0.6">
      <c r="B812" s="1"/>
      <c r="C812" s="6"/>
      <c r="D812" s="1"/>
      <c r="E812" s="55"/>
      <c r="F812" s="1"/>
      <c r="G812" s="1"/>
      <c r="H812" s="1"/>
      <c r="I812" s="1"/>
      <c r="J812" s="1"/>
      <c r="K812" s="1"/>
      <c r="L812" s="1"/>
      <c r="N812" s="5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2:25" ht="21.75" x14ac:dyDescent="0.6">
      <c r="B813" s="1"/>
      <c r="C813" s="6"/>
      <c r="D813" s="1"/>
      <c r="E813" s="55"/>
      <c r="F813" s="1"/>
      <c r="G813" s="1"/>
      <c r="H813" s="1"/>
      <c r="I813" s="1"/>
      <c r="J813" s="1"/>
      <c r="K813" s="1"/>
      <c r="L813" s="1"/>
      <c r="N813" s="5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2:25" ht="21.75" x14ac:dyDescent="0.6">
      <c r="B814" s="1"/>
      <c r="C814" s="6"/>
      <c r="D814" s="1"/>
      <c r="E814" s="55"/>
      <c r="F814" s="1"/>
      <c r="G814" s="1"/>
      <c r="H814" s="1"/>
      <c r="I814" s="1"/>
      <c r="J814" s="1"/>
      <c r="K814" s="1"/>
      <c r="L814" s="1"/>
      <c r="N814" s="5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2:25" ht="21.75" x14ac:dyDescent="0.6">
      <c r="B815" s="1"/>
      <c r="C815" s="6"/>
      <c r="D815" s="1"/>
      <c r="E815" s="55"/>
      <c r="F815" s="1"/>
      <c r="G815" s="1"/>
      <c r="H815" s="1"/>
      <c r="I815" s="1"/>
      <c r="J815" s="1"/>
      <c r="K815" s="1"/>
      <c r="L815" s="1"/>
      <c r="N815" s="5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2:25" ht="21.75" x14ac:dyDescent="0.6">
      <c r="B816" s="1"/>
      <c r="C816" s="6"/>
      <c r="D816" s="1"/>
      <c r="E816" s="55"/>
      <c r="F816" s="1"/>
      <c r="G816" s="1"/>
      <c r="H816" s="1"/>
      <c r="I816" s="1"/>
      <c r="J816" s="1"/>
      <c r="K816" s="1"/>
      <c r="L816" s="1"/>
      <c r="N816" s="5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2:25" ht="21.75" x14ac:dyDescent="0.6">
      <c r="B817" s="1"/>
      <c r="C817" s="6"/>
      <c r="D817" s="1"/>
      <c r="E817" s="55"/>
      <c r="F817" s="1"/>
      <c r="G817" s="1"/>
      <c r="H817" s="1"/>
      <c r="I817" s="1"/>
      <c r="J817" s="1"/>
      <c r="K817" s="1"/>
      <c r="L817" s="1"/>
      <c r="N817" s="5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2:25" ht="21.75" x14ac:dyDescent="0.6">
      <c r="B818" s="1"/>
      <c r="C818" s="6"/>
      <c r="D818" s="1"/>
      <c r="E818" s="55"/>
      <c r="F818" s="1"/>
      <c r="G818" s="1"/>
      <c r="H818" s="1"/>
      <c r="I818" s="1"/>
      <c r="J818" s="1"/>
      <c r="K818" s="1"/>
      <c r="L818" s="1"/>
      <c r="N818" s="5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2:25" ht="21.75" x14ac:dyDescent="0.6">
      <c r="B819" s="1"/>
      <c r="C819" s="6"/>
      <c r="D819" s="1"/>
      <c r="E819" s="55"/>
      <c r="F819" s="1"/>
      <c r="G819" s="1"/>
      <c r="H819" s="1"/>
      <c r="I819" s="1"/>
      <c r="J819" s="1"/>
      <c r="K819" s="1"/>
      <c r="L819" s="1"/>
      <c r="N819" s="5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2:25" ht="21.75" x14ac:dyDescent="0.6">
      <c r="B820" s="1"/>
      <c r="C820" s="6"/>
      <c r="D820" s="1"/>
      <c r="E820" s="55"/>
      <c r="F820" s="1"/>
      <c r="G820" s="1"/>
      <c r="H820" s="1"/>
      <c r="I820" s="1"/>
      <c r="J820" s="1"/>
      <c r="K820" s="1"/>
      <c r="L820" s="1"/>
      <c r="N820" s="5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2:25" ht="21.75" x14ac:dyDescent="0.6">
      <c r="B821" s="1"/>
      <c r="C821" s="6"/>
      <c r="D821" s="1"/>
      <c r="E821" s="55"/>
      <c r="F821" s="1"/>
      <c r="G821" s="1"/>
      <c r="H821" s="1"/>
      <c r="I821" s="1"/>
      <c r="J821" s="1"/>
      <c r="K821" s="1"/>
      <c r="L821" s="1"/>
      <c r="N821" s="5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2:25" ht="21.75" x14ac:dyDescent="0.6">
      <c r="B822" s="1"/>
      <c r="C822" s="6"/>
      <c r="D822" s="1"/>
      <c r="E822" s="55"/>
      <c r="F822" s="1"/>
      <c r="G822" s="1"/>
      <c r="H822" s="1"/>
      <c r="I822" s="1"/>
      <c r="J822" s="1"/>
      <c r="K822" s="1"/>
      <c r="L822" s="1"/>
      <c r="N822" s="5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2:25" ht="21.75" x14ac:dyDescent="0.6">
      <c r="B823" s="1"/>
      <c r="C823" s="6"/>
      <c r="D823" s="1"/>
      <c r="E823" s="55"/>
      <c r="F823" s="1"/>
      <c r="G823" s="1"/>
      <c r="H823" s="1"/>
      <c r="I823" s="1"/>
      <c r="J823" s="1"/>
      <c r="K823" s="1"/>
      <c r="L823" s="1"/>
      <c r="N823" s="5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2:25" ht="21.75" x14ac:dyDescent="0.6">
      <c r="B824" s="1"/>
      <c r="C824" s="6"/>
      <c r="D824" s="1"/>
      <c r="E824" s="55"/>
      <c r="F824" s="1"/>
      <c r="G824" s="1"/>
      <c r="H824" s="1"/>
      <c r="I824" s="1"/>
      <c r="J824" s="1"/>
      <c r="K824" s="1"/>
      <c r="L824" s="1"/>
      <c r="N824" s="5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2:25" ht="21.75" x14ac:dyDescent="0.6">
      <c r="B825" s="1"/>
      <c r="C825" s="6"/>
      <c r="D825" s="1"/>
      <c r="E825" s="55"/>
      <c r="F825" s="1"/>
      <c r="G825" s="1"/>
      <c r="H825" s="1"/>
      <c r="I825" s="1"/>
      <c r="J825" s="1"/>
      <c r="K825" s="1"/>
      <c r="L825" s="1"/>
      <c r="N825" s="5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2:25" ht="21.75" x14ac:dyDescent="0.6">
      <c r="B826" s="1"/>
      <c r="C826" s="6"/>
      <c r="D826" s="1"/>
      <c r="E826" s="55"/>
      <c r="F826" s="1"/>
      <c r="G826" s="1"/>
      <c r="H826" s="1"/>
      <c r="I826" s="1"/>
      <c r="J826" s="1"/>
      <c r="K826" s="1"/>
      <c r="L826" s="1"/>
      <c r="N826" s="5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2:25" ht="21.75" x14ac:dyDescent="0.6">
      <c r="B827" s="1"/>
      <c r="C827" s="6"/>
      <c r="D827" s="1"/>
      <c r="E827" s="55"/>
      <c r="F827" s="1"/>
      <c r="G827" s="1"/>
      <c r="H827" s="1"/>
      <c r="I827" s="1"/>
      <c r="J827" s="1"/>
      <c r="K827" s="1"/>
      <c r="L827" s="1"/>
      <c r="N827" s="5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2:25" ht="21.75" x14ac:dyDescent="0.6">
      <c r="B828" s="1"/>
      <c r="C828" s="6"/>
      <c r="D828" s="1"/>
      <c r="E828" s="55"/>
      <c r="F828" s="1"/>
      <c r="G828" s="1"/>
      <c r="H828" s="1"/>
      <c r="I828" s="1"/>
      <c r="J828" s="1"/>
      <c r="K828" s="1"/>
      <c r="L828" s="1"/>
      <c r="N828" s="5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2:25" ht="21.75" x14ac:dyDescent="0.6">
      <c r="B829" s="1"/>
      <c r="C829" s="6"/>
      <c r="D829" s="1"/>
      <c r="E829" s="55"/>
      <c r="F829" s="1"/>
      <c r="G829" s="1"/>
      <c r="H829" s="1"/>
      <c r="I829" s="1"/>
      <c r="J829" s="1"/>
      <c r="K829" s="1"/>
      <c r="L829" s="1"/>
      <c r="N829" s="5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2:25" ht="21.75" x14ac:dyDescent="0.6">
      <c r="B830" s="1"/>
      <c r="C830" s="6"/>
      <c r="D830" s="1"/>
      <c r="E830" s="55"/>
      <c r="F830" s="1"/>
      <c r="G830" s="1"/>
      <c r="H830" s="1"/>
      <c r="I830" s="1"/>
      <c r="J830" s="1"/>
      <c r="K830" s="1"/>
      <c r="L830" s="1"/>
      <c r="N830" s="5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2:25" ht="21.75" x14ac:dyDescent="0.6">
      <c r="B831" s="1"/>
      <c r="C831" s="6"/>
      <c r="D831" s="1"/>
      <c r="E831" s="55"/>
      <c r="F831" s="1"/>
      <c r="G831" s="1"/>
      <c r="H831" s="1"/>
      <c r="I831" s="1"/>
      <c r="J831" s="1"/>
      <c r="K831" s="1"/>
      <c r="L831" s="1"/>
      <c r="N831" s="5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2:25" ht="21.75" x14ac:dyDescent="0.6">
      <c r="B832" s="1"/>
      <c r="C832" s="6"/>
      <c r="D832" s="1"/>
      <c r="E832" s="55"/>
      <c r="F832" s="1"/>
      <c r="G832" s="1"/>
      <c r="H832" s="1"/>
      <c r="I832" s="1"/>
      <c r="J832" s="1"/>
      <c r="K832" s="1"/>
      <c r="L832" s="1"/>
      <c r="N832" s="5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2:25" ht="21.75" x14ac:dyDescent="0.6">
      <c r="B833" s="1"/>
      <c r="C833" s="6"/>
      <c r="D833" s="1"/>
      <c r="E833" s="55"/>
      <c r="F833" s="1"/>
      <c r="G833" s="1"/>
      <c r="H833" s="1"/>
      <c r="I833" s="1"/>
      <c r="J833" s="1"/>
      <c r="K833" s="1"/>
      <c r="L833" s="1"/>
      <c r="N833" s="5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2:25" ht="21.75" x14ac:dyDescent="0.6">
      <c r="B834" s="1"/>
      <c r="C834" s="6"/>
      <c r="D834" s="1"/>
      <c r="E834" s="55"/>
      <c r="F834" s="1"/>
      <c r="G834" s="1"/>
      <c r="H834" s="1"/>
      <c r="I834" s="1"/>
      <c r="J834" s="1"/>
      <c r="K834" s="1"/>
      <c r="L834" s="1"/>
      <c r="N834" s="5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2:25" ht="21.75" x14ac:dyDescent="0.6">
      <c r="B835" s="1"/>
      <c r="C835" s="6"/>
      <c r="D835" s="1"/>
      <c r="E835" s="55"/>
      <c r="F835" s="1"/>
      <c r="G835" s="1"/>
      <c r="H835" s="1"/>
      <c r="I835" s="1"/>
      <c r="J835" s="1"/>
      <c r="K835" s="1"/>
      <c r="L835" s="1"/>
      <c r="N835" s="5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2:25" ht="21.75" x14ac:dyDescent="0.6">
      <c r="B836" s="1"/>
      <c r="C836" s="6"/>
      <c r="D836" s="1"/>
      <c r="E836" s="55"/>
      <c r="F836" s="1"/>
      <c r="G836" s="1"/>
      <c r="H836" s="1"/>
      <c r="I836" s="1"/>
      <c r="J836" s="1"/>
      <c r="K836" s="1"/>
      <c r="L836" s="1"/>
      <c r="N836" s="5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2:25" ht="21.75" x14ac:dyDescent="0.6">
      <c r="B837" s="1"/>
      <c r="C837" s="6"/>
      <c r="D837" s="1"/>
      <c r="E837" s="55"/>
      <c r="F837" s="1"/>
      <c r="G837" s="1"/>
      <c r="H837" s="1"/>
      <c r="I837" s="1"/>
      <c r="J837" s="1"/>
      <c r="K837" s="1"/>
      <c r="L837" s="1"/>
      <c r="N837" s="5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2:25" ht="21.75" x14ac:dyDescent="0.6">
      <c r="B838" s="1"/>
      <c r="C838" s="6"/>
      <c r="D838" s="1"/>
      <c r="E838" s="55"/>
      <c r="F838" s="1"/>
      <c r="G838" s="1"/>
      <c r="H838" s="1"/>
      <c r="I838" s="1"/>
      <c r="J838" s="1"/>
      <c r="K838" s="1"/>
      <c r="L838" s="1"/>
      <c r="N838" s="5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2:25" ht="21.75" x14ac:dyDescent="0.6">
      <c r="B839" s="1"/>
      <c r="C839" s="6"/>
      <c r="D839" s="1"/>
      <c r="E839" s="55"/>
      <c r="F839" s="1"/>
      <c r="G839" s="1"/>
      <c r="H839" s="1"/>
      <c r="I839" s="1"/>
      <c r="J839" s="1"/>
      <c r="K839" s="1"/>
      <c r="L839" s="1"/>
      <c r="N839" s="5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2:25" ht="21.75" x14ac:dyDescent="0.6">
      <c r="B840" s="1"/>
      <c r="C840" s="6"/>
      <c r="D840" s="1"/>
      <c r="E840" s="55"/>
      <c r="F840" s="1"/>
      <c r="G840" s="1"/>
      <c r="H840" s="1"/>
      <c r="I840" s="1"/>
      <c r="J840" s="1"/>
      <c r="K840" s="1"/>
      <c r="L840" s="1"/>
      <c r="N840" s="5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2:25" ht="21.75" x14ac:dyDescent="0.6">
      <c r="B841" s="1"/>
      <c r="C841" s="6"/>
      <c r="D841" s="1"/>
      <c r="E841" s="55"/>
      <c r="F841" s="1"/>
      <c r="G841" s="1"/>
      <c r="H841" s="1"/>
      <c r="I841" s="1"/>
      <c r="J841" s="1"/>
      <c r="K841" s="1"/>
      <c r="L841" s="1"/>
      <c r="N841" s="5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2:25" ht="21.75" x14ac:dyDescent="0.6">
      <c r="B842" s="1"/>
      <c r="C842" s="6"/>
      <c r="D842" s="1"/>
      <c r="E842" s="55"/>
      <c r="F842" s="1"/>
      <c r="G842" s="1"/>
      <c r="H842" s="1"/>
      <c r="I842" s="1"/>
      <c r="J842" s="1"/>
      <c r="K842" s="1"/>
      <c r="L842" s="1"/>
      <c r="N842" s="5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2:25" ht="21.75" x14ac:dyDescent="0.6">
      <c r="B843" s="1"/>
      <c r="C843" s="6"/>
      <c r="D843" s="1"/>
      <c r="E843" s="55"/>
      <c r="F843" s="1"/>
      <c r="G843" s="1"/>
      <c r="H843" s="1"/>
      <c r="I843" s="1"/>
      <c r="J843" s="1"/>
      <c r="K843" s="1"/>
      <c r="L843" s="1"/>
      <c r="N843" s="5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2:25" ht="21.75" x14ac:dyDescent="0.6">
      <c r="B844" s="1"/>
      <c r="C844" s="6"/>
      <c r="D844" s="1"/>
      <c r="E844" s="55"/>
      <c r="F844" s="1"/>
      <c r="G844" s="1"/>
      <c r="H844" s="1"/>
      <c r="I844" s="1"/>
      <c r="J844" s="1"/>
      <c r="K844" s="1"/>
      <c r="L844" s="1"/>
      <c r="N844" s="5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2:25" ht="21.75" x14ac:dyDescent="0.6">
      <c r="B845" s="1"/>
      <c r="C845" s="6"/>
      <c r="D845" s="1"/>
      <c r="E845" s="55"/>
      <c r="F845" s="1"/>
      <c r="G845" s="1"/>
      <c r="H845" s="1"/>
      <c r="I845" s="1"/>
      <c r="J845" s="1"/>
      <c r="K845" s="1"/>
      <c r="L845" s="1"/>
      <c r="N845" s="5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2:25" ht="21.75" x14ac:dyDescent="0.6">
      <c r="B846" s="1"/>
      <c r="C846" s="6"/>
      <c r="D846" s="1"/>
      <c r="E846" s="55"/>
      <c r="F846" s="1"/>
      <c r="G846" s="1"/>
      <c r="H846" s="1"/>
      <c r="I846" s="1"/>
      <c r="J846" s="1"/>
      <c r="K846" s="1"/>
      <c r="L846" s="1"/>
      <c r="N846" s="5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2:25" ht="21.75" x14ac:dyDescent="0.6">
      <c r="B847" s="1"/>
      <c r="C847" s="6"/>
      <c r="D847" s="1"/>
      <c r="E847" s="55"/>
      <c r="F847" s="1"/>
      <c r="G847" s="1"/>
      <c r="H847" s="1"/>
      <c r="I847" s="1"/>
      <c r="J847" s="1"/>
      <c r="K847" s="1"/>
      <c r="L847" s="1"/>
      <c r="N847" s="5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2:25" ht="21.75" x14ac:dyDescent="0.6">
      <c r="B848" s="1"/>
      <c r="C848" s="6"/>
      <c r="D848" s="1"/>
      <c r="E848" s="55"/>
      <c r="F848" s="1"/>
      <c r="G848" s="1"/>
      <c r="H848" s="1"/>
      <c r="I848" s="1"/>
      <c r="J848" s="1"/>
      <c r="K848" s="1"/>
      <c r="L848" s="1"/>
      <c r="N848" s="5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2:25" ht="21.75" x14ac:dyDescent="0.6">
      <c r="B849" s="1"/>
      <c r="C849" s="6"/>
      <c r="D849" s="1"/>
      <c r="E849" s="55"/>
      <c r="F849" s="1"/>
      <c r="G849" s="1"/>
      <c r="H849" s="1"/>
      <c r="I849" s="1"/>
      <c r="J849" s="1"/>
      <c r="K849" s="1"/>
      <c r="L849" s="1"/>
      <c r="N849" s="5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2:25" ht="21.75" x14ac:dyDescent="0.6">
      <c r="B850" s="1"/>
      <c r="C850" s="6"/>
      <c r="D850" s="1"/>
      <c r="E850" s="55"/>
      <c r="F850" s="1"/>
      <c r="G850" s="1"/>
      <c r="H850" s="1"/>
      <c r="I850" s="1"/>
      <c r="J850" s="1"/>
      <c r="K850" s="1"/>
      <c r="L850" s="1"/>
      <c r="N850" s="5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2:25" ht="21.75" x14ac:dyDescent="0.6">
      <c r="B851" s="1"/>
      <c r="C851" s="6"/>
      <c r="D851" s="1"/>
      <c r="E851" s="55"/>
      <c r="F851" s="1"/>
      <c r="G851" s="1"/>
      <c r="H851" s="1"/>
      <c r="I851" s="1"/>
      <c r="J851" s="1"/>
      <c r="K851" s="1"/>
      <c r="L851" s="1"/>
      <c r="N851" s="5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2:25" ht="21.75" x14ac:dyDescent="0.6">
      <c r="B852" s="1"/>
      <c r="C852" s="6"/>
      <c r="D852" s="1"/>
      <c r="E852" s="55"/>
      <c r="F852" s="1"/>
      <c r="G852" s="1"/>
      <c r="H852" s="1"/>
      <c r="I852" s="1"/>
      <c r="J852" s="1"/>
      <c r="K852" s="1"/>
      <c r="L852" s="1"/>
      <c r="N852" s="5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2:25" ht="21.75" x14ac:dyDescent="0.6">
      <c r="B853" s="1"/>
      <c r="C853" s="6"/>
      <c r="D853" s="1"/>
      <c r="E853" s="55"/>
      <c r="F853" s="1"/>
      <c r="G853" s="1"/>
      <c r="H853" s="1"/>
      <c r="I853" s="1"/>
      <c r="J853" s="1"/>
      <c r="K853" s="1"/>
      <c r="L853" s="1"/>
      <c r="N853" s="5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2:25" ht="21.75" x14ac:dyDescent="0.6">
      <c r="B854" s="1"/>
      <c r="C854" s="6"/>
      <c r="D854" s="1"/>
      <c r="E854" s="55"/>
      <c r="F854" s="1"/>
      <c r="G854" s="1"/>
      <c r="H854" s="1"/>
      <c r="I854" s="1"/>
      <c r="J854" s="1"/>
      <c r="K854" s="1"/>
      <c r="L854" s="1"/>
      <c r="N854" s="5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2:25" ht="21.75" x14ac:dyDescent="0.6">
      <c r="B855" s="1"/>
      <c r="C855" s="6"/>
      <c r="D855" s="1"/>
      <c r="E855" s="55"/>
      <c r="F855" s="1"/>
      <c r="G855" s="1"/>
      <c r="H855" s="1"/>
      <c r="I855" s="1"/>
      <c r="J855" s="1"/>
      <c r="K855" s="1"/>
      <c r="L855" s="1"/>
      <c r="N855" s="5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2:25" ht="21.75" x14ac:dyDescent="0.6">
      <c r="B856" s="1"/>
      <c r="C856" s="6"/>
      <c r="D856" s="1"/>
      <c r="E856" s="55"/>
      <c r="F856" s="1"/>
      <c r="G856" s="1"/>
      <c r="H856" s="1"/>
      <c r="I856" s="1"/>
      <c r="J856" s="1"/>
      <c r="K856" s="1"/>
      <c r="L856" s="1"/>
      <c r="N856" s="5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2:25" ht="21.75" x14ac:dyDescent="0.6">
      <c r="B857" s="1"/>
      <c r="C857" s="6"/>
      <c r="D857" s="1"/>
      <c r="E857" s="55"/>
      <c r="F857" s="1"/>
      <c r="G857" s="1"/>
      <c r="H857" s="1"/>
      <c r="I857" s="1"/>
      <c r="J857" s="1"/>
      <c r="K857" s="1"/>
      <c r="L857" s="1"/>
      <c r="N857" s="5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2:25" ht="21.75" x14ac:dyDescent="0.6">
      <c r="B858" s="1"/>
      <c r="C858" s="6"/>
      <c r="D858" s="1"/>
      <c r="E858" s="55"/>
      <c r="F858" s="1"/>
      <c r="G858" s="1"/>
      <c r="H858" s="1"/>
      <c r="I858" s="1"/>
      <c r="J858" s="1"/>
      <c r="K858" s="1"/>
      <c r="L858" s="1"/>
      <c r="N858" s="5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2:25" ht="21.75" x14ac:dyDescent="0.6">
      <c r="B859" s="1"/>
      <c r="C859" s="6"/>
      <c r="D859" s="1"/>
      <c r="E859" s="55"/>
      <c r="F859" s="1"/>
      <c r="G859" s="1"/>
      <c r="H859" s="1"/>
      <c r="I859" s="1"/>
      <c r="J859" s="1"/>
      <c r="K859" s="1"/>
      <c r="L859" s="1"/>
      <c r="N859" s="5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2:25" ht="21.75" x14ac:dyDescent="0.6">
      <c r="B860" s="1"/>
      <c r="C860" s="6"/>
      <c r="D860" s="1"/>
      <c r="E860" s="55"/>
      <c r="F860" s="1"/>
      <c r="G860" s="1"/>
      <c r="H860" s="1"/>
      <c r="I860" s="1"/>
      <c r="J860" s="1"/>
      <c r="K860" s="1"/>
      <c r="L860" s="1"/>
      <c r="N860" s="5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2:25" ht="21.75" x14ac:dyDescent="0.6">
      <c r="B861" s="1"/>
      <c r="C861" s="6"/>
      <c r="D861" s="1"/>
      <c r="E861" s="55"/>
      <c r="F861" s="1"/>
      <c r="G861" s="1"/>
      <c r="H861" s="1"/>
      <c r="I861" s="1"/>
      <c r="J861" s="1"/>
      <c r="K861" s="1"/>
      <c r="L861" s="1"/>
      <c r="N861" s="5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2:25" ht="21.75" x14ac:dyDescent="0.6">
      <c r="B862" s="1"/>
      <c r="C862" s="6"/>
      <c r="D862" s="1"/>
      <c r="E862" s="55"/>
      <c r="F862" s="1"/>
      <c r="G862" s="1"/>
      <c r="H862" s="1"/>
      <c r="I862" s="1"/>
      <c r="J862" s="1"/>
      <c r="K862" s="1"/>
      <c r="L862" s="1"/>
      <c r="N862" s="5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2:25" ht="21.75" x14ac:dyDescent="0.6">
      <c r="B863" s="1"/>
      <c r="C863" s="6"/>
      <c r="D863" s="1"/>
      <c r="E863" s="55"/>
      <c r="F863" s="1"/>
      <c r="G863" s="1"/>
      <c r="H863" s="1"/>
      <c r="I863" s="1"/>
      <c r="J863" s="1"/>
      <c r="K863" s="1"/>
      <c r="L863" s="1"/>
      <c r="N863" s="5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2:25" ht="21.75" x14ac:dyDescent="0.6">
      <c r="B864" s="1"/>
      <c r="C864" s="6"/>
      <c r="D864" s="1"/>
      <c r="E864" s="55"/>
      <c r="F864" s="1"/>
      <c r="G864" s="1"/>
      <c r="H864" s="1"/>
      <c r="I864" s="1"/>
      <c r="J864" s="1"/>
      <c r="K864" s="1"/>
      <c r="L864" s="1"/>
      <c r="N864" s="5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2:25" ht="21.75" x14ac:dyDescent="0.6">
      <c r="B865" s="1"/>
      <c r="C865" s="6"/>
      <c r="D865" s="1"/>
      <c r="E865" s="55"/>
      <c r="F865" s="1"/>
      <c r="G865" s="1"/>
      <c r="H865" s="1"/>
      <c r="I865" s="1"/>
      <c r="J865" s="1"/>
      <c r="K865" s="1"/>
      <c r="L865" s="1"/>
      <c r="N865" s="5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2:25" ht="21.75" x14ac:dyDescent="0.6">
      <c r="B866" s="1"/>
      <c r="C866" s="6"/>
      <c r="D866" s="1"/>
      <c r="E866" s="55"/>
      <c r="F866" s="1"/>
      <c r="G866" s="1"/>
      <c r="H866" s="1"/>
      <c r="I866" s="1"/>
      <c r="J866" s="1"/>
      <c r="K866" s="1"/>
      <c r="L866" s="1"/>
      <c r="N866" s="5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2:25" ht="21.75" x14ac:dyDescent="0.6">
      <c r="B867" s="1"/>
      <c r="C867" s="6"/>
      <c r="D867" s="1"/>
      <c r="E867" s="55"/>
      <c r="F867" s="1"/>
      <c r="G867" s="1"/>
      <c r="H867" s="1"/>
      <c r="I867" s="1"/>
      <c r="J867" s="1"/>
      <c r="K867" s="1"/>
      <c r="L867" s="1"/>
      <c r="N867" s="5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2:25" ht="21.75" x14ac:dyDescent="0.6">
      <c r="B868" s="1"/>
      <c r="C868" s="6"/>
      <c r="D868" s="1"/>
      <c r="E868" s="55"/>
      <c r="F868" s="1"/>
      <c r="G868" s="1"/>
      <c r="H868" s="1"/>
      <c r="I868" s="1"/>
      <c r="J868" s="1"/>
      <c r="K868" s="1"/>
      <c r="L868" s="1"/>
      <c r="N868" s="5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2:25" ht="21.75" x14ac:dyDescent="0.6">
      <c r="B869" s="1"/>
      <c r="C869" s="6"/>
      <c r="D869" s="1"/>
      <c r="E869" s="55"/>
      <c r="F869" s="1"/>
      <c r="G869" s="1"/>
      <c r="H869" s="1"/>
      <c r="I869" s="1"/>
      <c r="J869" s="1"/>
      <c r="K869" s="1"/>
      <c r="L869" s="1"/>
      <c r="N869" s="5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2:25" ht="21.75" x14ac:dyDescent="0.6">
      <c r="B870" s="1"/>
      <c r="C870" s="6"/>
      <c r="D870" s="1"/>
      <c r="E870" s="55"/>
      <c r="F870" s="1"/>
      <c r="G870" s="1"/>
      <c r="H870" s="1"/>
      <c r="I870" s="1"/>
      <c r="J870" s="1"/>
      <c r="K870" s="1"/>
      <c r="L870" s="1"/>
      <c r="N870" s="5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2:25" ht="21.75" x14ac:dyDescent="0.6">
      <c r="B871" s="1"/>
      <c r="C871" s="6"/>
      <c r="D871" s="1"/>
      <c r="E871" s="55"/>
      <c r="F871" s="1"/>
      <c r="G871" s="1"/>
      <c r="H871" s="1"/>
      <c r="I871" s="1"/>
      <c r="J871" s="1"/>
      <c r="K871" s="1"/>
      <c r="L871" s="1"/>
      <c r="N871" s="5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2:25" ht="21.75" x14ac:dyDescent="0.6">
      <c r="B872" s="1"/>
      <c r="C872" s="6"/>
      <c r="D872" s="1"/>
      <c r="E872" s="55"/>
      <c r="F872" s="1"/>
      <c r="G872" s="1"/>
      <c r="H872" s="1"/>
      <c r="I872" s="1"/>
      <c r="J872" s="1"/>
      <c r="K872" s="1"/>
      <c r="L872" s="1"/>
      <c r="N872" s="5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2:25" ht="21.75" x14ac:dyDescent="0.6">
      <c r="B873" s="1"/>
      <c r="C873" s="6"/>
      <c r="D873" s="1"/>
      <c r="E873" s="55"/>
      <c r="F873" s="1"/>
      <c r="G873" s="1"/>
      <c r="H873" s="1"/>
      <c r="I873" s="1"/>
      <c r="J873" s="1"/>
      <c r="K873" s="1"/>
      <c r="L873" s="1"/>
      <c r="N873" s="5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2:25" ht="21.75" x14ac:dyDescent="0.6">
      <c r="B874" s="1"/>
      <c r="C874" s="6"/>
      <c r="D874" s="1"/>
      <c r="E874" s="55"/>
      <c r="F874" s="1"/>
      <c r="G874" s="1"/>
      <c r="H874" s="1"/>
      <c r="I874" s="1"/>
      <c r="J874" s="1"/>
      <c r="K874" s="1"/>
      <c r="L874" s="1"/>
      <c r="N874" s="5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2:25" ht="21.75" x14ac:dyDescent="0.6">
      <c r="B875" s="1"/>
      <c r="C875" s="6"/>
      <c r="D875" s="1"/>
      <c r="E875" s="55"/>
      <c r="F875" s="1"/>
      <c r="G875" s="1"/>
      <c r="H875" s="1"/>
      <c r="I875" s="1"/>
      <c r="J875" s="1"/>
      <c r="K875" s="1"/>
      <c r="L875" s="1"/>
      <c r="N875" s="5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2:25" ht="21.75" x14ac:dyDescent="0.6">
      <c r="B876" s="1"/>
      <c r="C876" s="6"/>
      <c r="D876" s="1"/>
      <c r="E876" s="55"/>
      <c r="F876" s="1"/>
      <c r="G876" s="1"/>
      <c r="H876" s="1"/>
      <c r="I876" s="1"/>
      <c r="J876" s="1"/>
      <c r="K876" s="1"/>
      <c r="L876" s="1"/>
      <c r="N876" s="5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2:25" ht="21.75" x14ac:dyDescent="0.6">
      <c r="B877" s="1"/>
      <c r="C877" s="6"/>
      <c r="D877" s="1"/>
      <c r="E877" s="55"/>
      <c r="F877" s="1"/>
      <c r="G877" s="1"/>
      <c r="H877" s="1"/>
      <c r="I877" s="1"/>
      <c r="J877" s="1"/>
      <c r="K877" s="1"/>
      <c r="L877" s="1"/>
      <c r="N877" s="5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2:25" ht="21.75" x14ac:dyDescent="0.6">
      <c r="B878" s="1"/>
      <c r="C878" s="6"/>
      <c r="D878" s="1"/>
      <c r="E878" s="55"/>
      <c r="F878" s="1"/>
      <c r="G878" s="1"/>
      <c r="H878" s="1"/>
      <c r="I878" s="1"/>
      <c r="J878" s="1"/>
      <c r="K878" s="1"/>
      <c r="L878" s="1"/>
      <c r="N878" s="5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2:25" ht="21.75" x14ac:dyDescent="0.6">
      <c r="B879" s="1"/>
      <c r="C879" s="6"/>
      <c r="D879" s="1"/>
      <c r="E879" s="55"/>
      <c r="F879" s="1"/>
      <c r="G879" s="1"/>
      <c r="H879" s="1"/>
      <c r="I879" s="1"/>
      <c r="J879" s="1"/>
      <c r="K879" s="1"/>
      <c r="L879" s="1"/>
      <c r="N879" s="5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2:25" ht="21.75" x14ac:dyDescent="0.6">
      <c r="B880" s="1"/>
      <c r="C880" s="6"/>
      <c r="D880" s="1"/>
      <c r="E880" s="55"/>
      <c r="F880" s="1"/>
      <c r="G880" s="1"/>
      <c r="H880" s="1"/>
      <c r="I880" s="1"/>
      <c r="J880" s="1"/>
      <c r="K880" s="1"/>
      <c r="L880" s="1"/>
      <c r="N880" s="5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2:25" ht="21.75" x14ac:dyDescent="0.6">
      <c r="B881" s="1"/>
      <c r="C881" s="6"/>
      <c r="D881" s="1"/>
      <c r="E881" s="55"/>
      <c r="F881" s="1"/>
      <c r="G881" s="1"/>
      <c r="H881" s="1"/>
      <c r="I881" s="1"/>
      <c r="J881" s="1"/>
      <c r="K881" s="1"/>
      <c r="L881" s="1"/>
      <c r="N881" s="5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2:25" ht="21.75" x14ac:dyDescent="0.6">
      <c r="B882" s="1"/>
      <c r="C882" s="6"/>
      <c r="D882" s="1"/>
      <c r="E882" s="55"/>
      <c r="F882" s="1"/>
      <c r="G882" s="1"/>
      <c r="H882" s="1"/>
      <c r="I882" s="1"/>
      <c r="J882" s="1"/>
      <c r="K882" s="1"/>
      <c r="L882" s="1"/>
      <c r="N882" s="5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2:25" ht="21.75" x14ac:dyDescent="0.6">
      <c r="B883" s="1"/>
      <c r="C883" s="6"/>
      <c r="D883" s="1"/>
      <c r="E883" s="55"/>
      <c r="F883" s="1"/>
      <c r="G883" s="1"/>
      <c r="H883" s="1"/>
      <c r="I883" s="1"/>
      <c r="J883" s="1"/>
      <c r="K883" s="1"/>
      <c r="L883" s="1"/>
      <c r="N883" s="5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2:25" ht="21.75" x14ac:dyDescent="0.6">
      <c r="B884" s="1"/>
      <c r="C884" s="6"/>
      <c r="D884" s="1"/>
      <c r="E884" s="55"/>
      <c r="F884" s="1"/>
      <c r="G884" s="1"/>
      <c r="H884" s="1"/>
      <c r="I884" s="1"/>
      <c r="J884" s="1"/>
      <c r="K884" s="1"/>
      <c r="L884" s="1"/>
      <c r="N884" s="5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2:25" ht="21.75" x14ac:dyDescent="0.6">
      <c r="B885" s="1"/>
      <c r="C885" s="6"/>
      <c r="D885" s="1"/>
      <c r="E885" s="55"/>
      <c r="F885" s="1"/>
      <c r="G885" s="1"/>
      <c r="H885" s="1"/>
      <c r="I885" s="1"/>
      <c r="J885" s="1"/>
      <c r="K885" s="1"/>
      <c r="L885" s="1"/>
      <c r="N885" s="5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2:25" ht="21.75" x14ac:dyDescent="0.6">
      <c r="B886" s="1"/>
      <c r="C886" s="6"/>
      <c r="D886" s="1"/>
      <c r="E886" s="55"/>
      <c r="F886" s="1"/>
      <c r="G886" s="1"/>
      <c r="H886" s="1"/>
      <c r="I886" s="1"/>
      <c r="J886" s="1"/>
      <c r="K886" s="1"/>
      <c r="L886" s="1"/>
      <c r="N886" s="5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2:25" ht="21.75" x14ac:dyDescent="0.6">
      <c r="B887" s="1"/>
      <c r="C887" s="6"/>
      <c r="D887" s="1"/>
      <c r="E887" s="55"/>
      <c r="F887" s="1"/>
      <c r="G887" s="1"/>
      <c r="H887" s="1"/>
      <c r="I887" s="1"/>
      <c r="J887" s="1"/>
      <c r="K887" s="1"/>
      <c r="L887" s="1"/>
      <c r="N887" s="5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2:25" ht="21.75" x14ac:dyDescent="0.6">
      <c r="B888" s="1"/>
      <c r="C888" s="6"/>
      <c r="D888" s="1"/>
      <c r="E888" s="55"/>
      <c r="F888" s="1"/>
      <c r="G888" s="1"/>
      <c r="H888" s="1"/>
      <c r="I888" s="1"/>
      <c r="J888" s="1"/>
      <c r="K888" s="1"/>
      <c r="L888" s="1"/>
      <c r="N888" s="5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2:25" ht="21.75" x14ac:dyDescent="0.6">
      <c r="B889" s="1"/>
      <c r="C889" s="6"/>
      <c r="D889" s="1"/>
      <c r="E889" s="55"/>
      <c r="F889" s="1"/>
      <c r="G889" s="1"/>
      <c r="H889" s="1"/>
      <c r="I889" s="1"/>
      <c r="J889" s="1"/>
      <c r="K889" s="1"/>
      <c r="L889" s="1"/>
      <c r="N889" s="5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2:25" ht="21.75" x14ac:dyDescent="0.6">
      <c r="B890" s="1"/>
      <c r="C890" s="6"/>
      <c r="D890" s="1"/>
      <c r="E890" s="55"/>
      <c r="F890" s="1"/>
      <c r="G890" s="1"/>
      <c r="H890" s="1"/>
      <c r="I890" s="1"/>
      <c r="J890" s="1"/>
      <c r="K890" s="1"/>
      <c r="L890" s="1"/>
      <c r="N890" s="5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2:25" ht="21.75" x14ac:dyDescent="0.6">
      <c r="B891" s="1"/>
      <c r="C891" s="6"/>
      <c r="D891" s="1"/>
      <c r="E891" s="55"/>
      <c r="F891" s="1"/>
      <c r="G891" s="1"/>
      <c r="H891" s="1"/>
      <c r="I891" s="1"/>
      <c r="J891" s="1"/>
      <c r="K891" s="1"/>
      <c r="L891" s="1"/>
      <c r="N891" s="5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2:25" ht="21.75" x14ac:dyDescent="0.6">
      <c r="B892" s="1"/>
      <c r="C892" s="6"/>
      <c r="D892" s="1"/>
      <c r="E892" s="55"/>
      <c r="F892" s="1"/>
      <c r="G892" s="1"/>
      <c r="H892" s="1"/>
      <c r="I892" s="1"/>
      <c r="J892" s="1"/>
      <c r="K892" s="1"/>
      <c r="L892" s="1"/>
      <c r="N892" s="5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2:25" ht="21.75" x14ac:dyDescent="0.6">
      <c r="B893" s="1"/>
      <c r="C893" s="6"/>
      <c r="D893" s="1"/>
      <c r="E893" s="55"/>
      <c r="F893" s="1"/>
      <c r="G893" s="1"/>
      <c r="H893" s="1"/>
      <c r="I893" s="1"/>
      <c r="J893" s="1"/>
      <c r="K893" s="1"/>
      <c r="L893" s="1"/>
      <c r="N893" s="5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2:25" ht="21.75" x14ac:dyDescent="0.6">
      <c r="B894" s="1"/>
      <c r="C894" s="6"/>
      <c r="D894" s="1"/>
      <c r="E894" s="55"/>
      <c r="F894" s="1"/>
      <c r="G894" s="1"/>
      <c r="H894" s="1"/>
      <c r="I894" s="1"/>
      <c r="J894" s="1"/>
      <c r="K894" s="1"/>
      <c r="L894" s="1"/>
      <c r="N894" s="5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2:25" ht="21.75" x14ac:dyDescent="0.6">
      <c r="B895" s="1"/>
      <c r="C895" s="6"/>
      <c r="D895" s="1"/>
      <c r="E895" s="55"/>
      <c r="F895" s="1"/>
      <c r="G895" s="1"/>
      <c r="H895" s="1"/>
      <c r="I895" s="1"/>
      <c r="J895" s="1"/>
      <c r="K895" s="1"/>
      <c r="L895" s="1"/>
      <c r="N895" s="5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2:25" ht="21.75" x14ac:dyDescent="0.6">
      <c r="B896" s="1"/>
      <c r="C896" s="6"/>
      <c r="D896" s="1"/>
      <c r="E896" s="55"/>
      <c r="F896" s="1"/>
      <c r="G896" s="1"/>
      <c r="H896" s="1"/>
      <c r="I896" s="1"/>
      <c r="J896" s="1"/>
      <c r="K896" s="1"/>
      <c r="L896" s="1"/>
      <c r="N896" s="5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2:25" ht="21.75" x14ac:dyDescent="0.6">
      <c r="B897" s="1"/>
      <c r="C897" s="6"/>
      <c r="D897" s="1"/>
      <c r="E897" s="55"/>
      <c r="F897" s="1"/>
      <c r="G897" s="1"/>
      <c r="H897" s="1"/>
      <c r="I897" s="1"/>
      <c r="J897" s="1"/>
      <c r="K897" s="1"/>
      <c r="L897" s="1"/>
      <c r="N897" s="5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2:25" ht="21.75" x14ac:dyDescent="0.6">
      <c r="B898" s="1"/>
      <c r="C898" s="6"/>
      <c r="D898" s="1"/>
      <c r="E898" s="55"/>
      <c r="F898" s="1"/>
      <c r="G898" s="1"/>
      <c r="H898" s="1"/>
      <c r="I898" s="1"/>
      <c r="J898" s="1"/>
      <c r="K898" s="1"/>
      <c r="L898" s="1"/>
      <c r="N898" s="5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2:25" ht="21.75" x14ac:dyDescent="0.6">
      <c r="B899" s="1"/>
      <c r="C899" s="6"/>
      <c r="D899" s="1"/>
      <c r="E899" s="55"/>
      <c r="F899" s="1"/>
      <c r="G899" s="1"/>
      <c r="H899" s="1"/>
      <c r="I899" s="1"/>
      <c r="J899" s="1"/>
      <c r="K899" s="1"/>
      <c r="L899" s="1"/>
      <c r="N899" s="5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2:25" ht="21.75" x14ac:dyDescent="0.6">
      <c r="B900" s="1"/>
      <c r="C900" s="6"/>
      <c r="D900" s="1"/>
      <c r="E900" s="55"/>
      <c r="F900" s="1"/>
      <c r="G900" s="1"/>
      <c r="H900" s="1"/>
      <c r="I900" s="1"/>
      <c r="J900" s="1"/>
      <c r="K900" s="1"/>
      <c r="L900" s="1"/>
      <c r="N900" s="5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2:25" ht="21.75" x14ac:dyDescent="0.6">
      <c r="B901" s="1"/>
      <c r="C901" s="6"/>
      <c r="D901" s="1"/>
      <c r="E901" s="55"/>
      <c r="F901" s="1"/>
      <c r="G901" s="1"/>
      <c r="H901" s="1"/>
      <c r="I901" s="1"/>
      <c r="J901" s="1"/>
      <c r="K901" s="1"/>
      <c r="L901" s="1"/>
      <c r="N901" s="5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2:25" ht="21.75" x14ac:dyDescent="0.6">
      <c r="B902" s="1"/>
      <c r="C902" s="6"/>
      <c r="D902" s="1"/>
      <c r="E902" s="55"/>
      <c r="F902" s="1"/>
      <c r="G902" s="1"/>
      <c r="H902" s="1"/>
      <c r="I902" s="1"/>
      <c r="J902" s="1"/>
      <c r="K902" s="1"/>
      <c r="L902" s="1"/>
      <c r="N902" s="5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2:25" ht="21.75" x14ac:dyDescent="0.6">
      <c r="B903" s="1"/>
      <c r="C903" s="6"/>
      <c r="D903" s="1"/>
      <c r="E903" s="55"/>
      <c r="F903" s="1"/>
      <c r="G903" s="1"/>
      <c r="H903" s="1"/>
      <c r="I903" s="1"/>
      <c r="J903" s="1"/>
      <c r="K903" s="1"/>
      <c r="L903" s="1"/>
      <c r="N903" s="5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2:25" ht="21.75" x14ac:dyDescent="0.6">
      <c r="B904" s="1"/>
      <c r="C904" s="6"/>
      <c r="D904" s="1"/>
      <c r="E904" s="55"/>
      <c r="F904" s="1"/>
      <c r="G904" s="1"/>
      <c r="H904" s="1"/>
      <c r="I904" s="1"/>
      <c r="J904" s="1"/>
      <c r="K904" s="1"/>
      <c r="L904" s="1"/>
      <c r="N904" s="5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2:25" ht="21.75" x14ac:dyDescent="0.6">
      <c r="B905" s="1"/>
      <c r="C905" s="6"/>
      <c r="D905" s="1"/>
      <c r="E905" s="55"/>
      <c r="F905" s="1"/>
      <c r="G905" s="1"/>
      <c r="H905" s="1"/>
      <c r="I905" s="1"/>
      <c r="J905" s="1"/>
      <c r="K905" s="1"/>
      <c r="L905" s="1"/>
      <c r="N905" s="5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2:25" ht="21.75" x14ac:dyDescent="0.6">
      <c r="B906" s="1"/>
      <c r="C906" s="6"/>
      <c r="D906" s="1"/>
      <c r="E906" s="55"/>
      <c r="F906" s="1"/>
      <c r="G906" s="1"/>
      <c r="H906" s="1"/>
      <c r="I906" s="1"/>
      <c r="J906" s="1"/>
      <c r="K906" s="1"/>
      <c r="L906" s="1"/>
      <c r="N906" s="5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2:25" ht="21.75" x14ac:dyDescent="0.6">
      <c r="B907" s="1"/>
      <c r="C907" s="6"/>
      <c r="D907" s="1"/>
      <c r="E907" s="55"/>
      <c r="F907" s="1"/>
      <c r="G907" s="1"/>
      <c r="H907" s="1"/>
      <c r="I907" s="1"/>
      <c r="J907" s="1"/>
      <c r="K907" s="1"/>
      <c r="L907" s="1"/>
      <c r="N907" s="5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2:25" ht="21.75" x14ac:dyDescent="0.6">
      <c r="B908" s="1"/>
      <c r="C908" s="6"/>
      <c r="D908" s="1"/>
      <c r="E908" s="55"/>
      <c r="F908" s="1"/>
      <c r="G908" s="1"/>
      <c r="H908" s="1"/>
      <c r="I908" s="1"/>
      <c r="J908" s="1"/>
      <c r="K908" s="1"/>
      <c r="L908" s="1"/>
      <c r="N908" s="5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2:25" ht="21.75" x14ac:dyDescent="0.6">
      <c r="B909" s="1"/>
      <c r="C909" s="6"/>
      <c r="D909" s="1"/>
      <c r="E909" s="55"/>
      <c r="F909" s="1"/>
      <c r="G909" s="1"/>
      <c r="H909" s="1"/>
      <c r="I909" s="1"/>
      <c r="J909" s="1"/>
      <c r="K909" s="1"/>
      <c r="L909" s="1"/>
      <c r="N909" s="5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2:25" ht="21.75" x14ac:dyDescent="0.6">
      <c r="B910" s="1"/>
      <c r="C910" s="6"/>
      <c r="D910" s="1"/>
      <c r="E910" s="55"/>
      <c r="F910" s="1"/>
      <c r="G910" s="1"/>
      <c r="H910" s="1"/>
      <c r="I910" s="1"/>
      <c r="J910" s="1"/>
      <c r="K910" s="1"/>
      <c r="L910" s="1"/>
      <c r="N910" s="5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2:25" ht="21.75" x14ac:dyDescent="0.6">
      <c r="B911" s="1"/>
      <c r="C911" s="6"/>
      <c r="D911" s="1"/>
      <c r="E911" s="55"/>
      <c r="F911" s="1"/>
      <c r="G911" s="1"/>
      <c r="H911" s="1"/>
      <c r="I911" s="1"/>
      <c r="J911" s="1"/>
      <c r="K911" s="1"/>
      <c r="L911" s="1"/>
      <c r="N911" s="5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2:25" ht="21.75" x14ac:dyDescent="0.6">
      <c r="B912" s="1"/>
      <c r="C912" s="6"/>
      <c r="D912" s="1"/>
      <c r="E912" s="55"/>
      <c r="F912" s="1"/>
      <c r="G912" s="1"/>
      <c r="H912" s="1"/>
      <c r="I912" s="1"/>
      <c r="J912" s="1"/>
      <c r="K912" s="1"/>
      <c r="L912" s="1"/>
      <c r="N912" s="5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2:25" ht="21.75" x14ac:dyDescent="0.6">
      <c r="B913" s="1"/>
      <c r="C913" s="6"/>
      <c r="D913" s="1"/>
      <c r="E913" s="55"/>
      <c r="F913" s="1"/>
      <c r="G913" s="1"/>
      <c r="H913" s="1"/>
      <c r="I913" s="1"/>
      <c r="J913" s="1"/>
      <c r="K913" s="1"/>
      <c r="L913" s="1"/>
      <c r="N913" s="5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2:25" ht="21.75" x14ac:dyDescent="0.6">
      <c r="B914" s="1"/>
      <c r="C914" s="6"/>
      <c r="D914" s="1"/>
      <c r="E914" s="55"/>
      <c r="F914" s="1"/>
      <c r="G914" s="1"/>
      <c r="H914" s="1"/>
      <c r="I914" s="1"/>
      <c r="J914" s="1"/>
      <c r="K914" s="1"/>
      <c r="L914" s="1"/>
      <c r="N914" s="5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2:25" ht="21.75" x14ac:dyDescent="0.6">
      <c r="B915" s="1"/>
      <c r="C915" s="6"/>
      <c r="D915" s="1"/>
      <c r="E915" s="55"/>
      <c r="F915" s="1"/>
      <c r="G915" s="1"/>
      <c r="H915" s="1"/>
      <c r="I915" s="1"/>
      <c r="J915" s="1"/>
      <c r="K915" s="1"/>
      <c r="L915" s="1"/>
      <c r="N915" s="5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2:25" ht="21.75" x14ac:dyDescent="0.6">
      <c r="B916" s="1"/>
      <c r="C916" s="6"/>
      <c r="D916" s="1"/>
      <c r="E916" s="55"/>
      <c r="F916" s="1"/>
      <c r="G916" s="1"/>
      <c r="H916" s="1"/>
      <c r="I916" s="1"/>
      <c r="J916" s="1"/>
      <c r="K916" s="1"/>
      <c r="L916" s="1"/>
      <c r="N916" s="5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2:25" ht="21.75" x14ac:dyDescent="0.6">
      <c r="B917" s="1"/>
      <c r="C917" s="6"/>
      <c r="D917" s="1"/>
      <c r="E917" s="55"/>
      <c r="F917" s="1"/>
      <c r="G917" s="1"/>
      <c r="H917" s="1"/>
      <c r="I917" s="1"/>
      <c r="J917" s="1"/>
      <c r="K917" s="1"/>
      <c r="L917" s="1"/>
      <c r="N917" s="5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2:25" ht="21.75" x14ac:dyDescent="0.6">
      <c r="B918" s="1"/>
      <c r="C918" s="6"/>
      <c r="D918" s="1"/>
      <c r="E918" s="55"/>
      <c r="F918" s="1"/>
      <c r="G918" s="1"/>
      <c r="H918" s="1"/>
      <c r="I918" s="1"/>
      <c r="J918" s="1"/>
      <c r="K918" s="1"/>
      <c r="L918" s="1"/>
      <c r="N918" s="5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2:25" ht="21.75" x14ac:dyDescent="0.6">
      <c r="B919" s="1"/>
      <c r="C919" s="6"/>
      <c r="D919" s="1"/>
      <c r="E919" s="55"/>
      <c r="F919" s="1"/>
      <c r="G919" s="1"/>
      <c r="H919" s="1"/>
      <c r="I919" s="1"/>
      <c r="J919" s="1"/>
      <c r="K919" s="1"/>
      <c r="L919" s="1"/>
      <c r="N919" s="5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2:25" ht="21.75" x14ac:dyDescent="0.6">
      <c r="B920" s="1"/>
      <c r="C920" s="6"/>
      <c r="D920" s="1"/>
      <c r="E920" s="55"/>
      <c r="F920" s="1"/>
      <c r="G920" s="1"/>
      <c r="H920" s="1"/>
      <c r="I920" s="1"/>
      <c r="J920" s="1"/>
      <c r="K920" s="1"/>
      <c r="L920" s="1"/>
      <c r="N920" s="5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2:25" ht="21.75" x14ac:dyDescent="0.6">
      <c r="B921" s="1"/>
      <c r="C921" s="6"/>
      <c r="D921" s="1"/>
      <c r="E921" s="55"/>
      <c r="F921" s="1"/>
      <c r="G921" s="1"/>
      <c r="H921" s="1"/>
      <c r="I921" s="1"/>
      <c r="J921" s="1"/>
      <c r="K921" s="1"/>
      <c r="L921" s="1"/>
      <c r="N921" s="5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2:25" ht="21.75" x14ac:dyDescent="0.6">
      <c r="B922" s="1"/>
      <c r="C922" s="6"/>
      <c r="D922" s="1"/>
      <c r="E922" s="55"/>
      <c r="F922" s="1"/>
      <c r="G922" s="1"/>
      <c r="H922" s="1"/>
      <c r="I922" s="1"/>
      <c r="J922" s="1"/>
      <c r="K922" s="1"/>
      <c r="L922" s="1"/>
      <c r="N922" s="5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2:25" ht="21.75" x14ac:dyDescent="0.6">
      <c r="B923" s="1"/>
      <c r="C923" s="6"/>
      <c r="D923" s="1"/>
      <c r="E923" s="55"/>
      <c r="F923" s="1"/>
      <c r="G923" s="1"/>
      <c r="H923" s="1"/>
      <c r="I923" s="1"/>
      <c r="J923" s="1"/>
      <c r="K923" s="1"/>
      <c r="L923" s="1"/>
      <c r="N923" s="5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2:25" ht="21.75" x14ac:dyDescent="0.6">
      <c r="B924" s="1"/>
      <c r="C924" s="6"/>
      <c r="D924" s="1"/>
      <c r="E924" s="55"/>
      <c r="F924" s="1"/>
      <c r="G924" s="1"/>
      <c r="H924" s="1"/>
      <c r="I924" s="1"/>
      <c r="J924" s="1"/>
      <c r="K924" s="1"/>
      <c r="L924" s="1"/>
      <c r="N924" s="5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2:25" ht="21.75" x14ac:dyDescent="0.6">
      <c r="B925" s="1"/>
      <c r="C925" s="6"/>
      <c r="D925" s="1"/>
      <c r="E925" s="55"/>
      <c r="F925" s="1"/>
      <c r="G925" s="1"/>
      <c r="H925" s="1"/>
      <c r="I925" s="1"/>
      <c r="J925" s="1"/>
      <c r="K925" s="1"/>
      <c r="L925" s="1"/>
      <c r="N925" s="5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2:25" ht="21.75" x14ac:dyDescent="0.6">
      <c r="B926" s="1"/>
      <c r="C926" s="6"/>
      <c r="D926" s="1"/>
      <c r="E926" s="55"/>
      <c r="F926" s="1"/>
      <c r="G926" s="1"/>
      <c r="H926" s="1"/>
      <c r="I926" s="1"/>
      <c r="J926" s="1"/>
      <c r="K926" s="1"/>
      <c r="L926" s="1"/>
      <c r="N926" s="5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2:25" ht="21.75" x14ac:dyDescent="0.6">
      <c r="B927" s="1"/>
      <c r="C927" s="6"/>
      <c r="D927" s="1"/>
      <c r="E927" s="55"/>
      <c r="F927" s="1"/>
      <c r="G927" s="1"/>
      <c r="H927" s="1"/>
      <c r="I927" s="1"/>
      <c r="J927" s="1"/>
      <c r="K927" s="1"/>
      <c r="L927" s="1"/>
      <c r="N927" s="5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2:25" ht="21.75" x14ac:dyDescent="0.6">
      <c r="B928" s="1"/>
      <c r="C928" s="6"/>
      <c r="D928" s="1"/>
      <c r="E928" s="55"/>
      <c r="F928" s="1"/>
      <c r="G928" s="1"/>
      <c r="H928" s="1"/>
      <c r="I928" s="1"/>
      <c r="J928" s="1"/>
      <c r="K928" s="1"/>
      <c r="L928" s="1"/>
      <c r="N928" s="5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2:25" ht="21.75" x14ac:dyDescent="0.6">
      <c r="B929" s="1"/>
      <c r="C929" s="6"/>
      <c r="D929" s="1"/>
      <c r="E929" s="55"/>
      <c r="F929" s="1"/>
      <c r="G929" s="1"/>
      <c r="H929" s="1"/>
      <c r="I929" s="1"/>
      <c r="J929" s="1"/>
      <c r="K929" s="1"/>
      <c r="L929" s="1"/>
      <c r="N929" s="5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2:25" ht="21.75" x14ac:dyDescent="0.6">
      <c r="B930" s="1"/>
      <c r="C930" s="6"/>
      <c r="D930" s="1"/>
      <c r="E930" s="55"/>
      <c r="F930" s="1"/>
      <c r="G930" s="1"/>
      <c r="H930" s="1"/>
      <c r="I930" s="1"/>
      <c r="J930" s="1"/>
      <c r="K930" s="1"/>
      <c r="L930" s="1"/>
      <c r="N930" s="5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2:25" ht="21.75" x14ac:dyDescent="0.6">
      <c r="B931" s="1"/>
      <c r="C931" s="6"/>
      <c r="D931" s="1"/>
      <c r="E931" s="55"/>
      <c r="F931" s="1"/>
      <c r="G931" s="1"/>
      <c r="H931" s="1"/>
      <c r="I931" s="1"/>
      <c r="J931" s="1"/>
      <c r="K931" s="1"/>
      <c r="L931" s="1"/>
      <c r="N931" s="5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2:25" ht="21.75" x14ac:dyDescent="0.6">
      <c r="B932" s="1"/>
      <c r="C932" s="6"/>
      <c r="D932" s="1"/>
      <c r="E932" s="55"/>
      <c r="F932" s="1"/>
      <c r="G932" s="1"/>
      <c r="H932" s="1"/>
      <c r="I932" s="1"/>
      <c r="J932" s="1"/>
      <c r="K932" s="1"/>
      <c r="L932" s="1"/>
      <c r="N932" s="5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2:25" ht="21.75" x14ac:dyDescent="0.6">
      <c r="B933" s="1"/>
      <c r="C933" s="6"/>
      <c r="D933" s="1"/>
      <c r="E933" s="55"/>
      <c r="F933" s="1"/>
      <c r="G933" s="1"/>
      <c r="H933" s="1"/>
      <c r="I933" s="1"/>
      <c r="J933" s="1"/>
      <c r="K933" s="1"/>
      <c r="L933" s="1"/>
      <c r="N933" s="5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2:25" ht="21.75" x14ac:dyDescent="0.6">
      <c r="B934" s="1"/>
      <c r="C934" s="6"/>
      <c r="D934" s="1"/>
      <c r="E934" s="55"/>
      <c r="F934" s="1"/>
      <c r="G934" s="1"/>
      <c r="H934" s="1"/>
      <c r="I934" s="1"/>
      <c r="J934" s="1"/>
      <c r="K934" s="1"/>
      <c r="L934" s="1"/>
      <c r="N934" s="5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2:25" ht="21.75" x14ac:dyDescent="0.6">
      <c r="B935" s="1"/>
      <c r="C935" s="6"/>
      <c r="D935" s="1"/>
      <c r="E935" s="55"/>
      <c r="F935" s="1"/>
      <c r="G935" s="1"/>
      <c r="H935" s="1"/>
      <c r="I935" s="1"/>
      <c r="J935" s="1"/>
      <c r="K935" s="1"/>
      <c r="L935" s="1"/>
      <c r="N935" s="5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2:25" ht="21.75" x14ac:dyDescent="0.6">
      <c r="B936" s="1"/>
      <c r="C936" s="6"/>
      <c r="D936" s="1"/>
      <c r="E936" s="55"/>
      <c r="F936" s="1"/>
      <c r="G936" s="1"/>
      <c r="H936" s="1"/>
      <c r="I936" s="1"/>
      <c r="J936" s="1"/>
      <c r="K936" s="1"/>
      <c r="L936" s="1"/>
      <c r="N936" s="5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2:25" ht="21.75" x14ac:dyDescent="0.6">
      <c r="B937" s="1"/>
      <c r="C937" s="6"/>
      <c r="D937" s="1"/>
      <c r="E937" s="55"/>
      <c r="F937" s="1"/>
      <c r="G937" s="1"/>
      <c r="H937" s="1"/>
      <c r="I937" s="1"/>
      <c r="J937" s="1"/>
      <c r="K937" s="1"/>
      <c r="L937" s="1"/>
      <c r="N937" s="5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2:25" ht="21.75" x14ac:dyDescent="0.6">
      <c r="B938" s="1"/>
      <c r="C938" s="6"/>
      <c r="D938" s="1"/>
      <c r="E938" s="55"/>
      <c r="F938" s="1"/>
      <c r="G938" s="1"/>
      <c r="H938" s="1"/>
      <c r="I938" s="1"/>
      <c r="J938" s="1"/>
      <c r="K938" s="1"/>
      <c r="L938" s="1"/>
      <c r="N938" s="5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2:25" ht="21.75" x14ac:dyDescent="0.6">
      <c r="B939" s="1"/>
      <c r="C939" s="6"/>
      <c r="D939" s="1"/>
      <c r="E939" s="55"/>
      <c r="F939" s="1"/>
      <c r="G939" s="1"/>
      <c r="H939" s="1"/>
      <c r="I939" s="1"/>
      <c r="J939" s="1"/>
      <c r="K939" s="1"/>
      <c r="L939" s="1"/>
      <c r="N939" s="5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2:25" ht="21.75" x14ac:dyDescent="0.6">
      <c r="B940" s="1"/>
      <c r="C940" s="6"/>
      <c r="D940" s="1"/>
      <c r="E940" s="55"/>
      <c r="F940" s="1"/>
      <c r="G940" s="1"/>
      <c r="H940" s="1"/>
      <c r="I940" s="1"/>
      <c r="J940" s="1"/>
      <c r="K940" s="1"/>
      <c r="L940" s="1"/>
      <c r="N940" s="5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2:25" ht="21.75" x14ac:dyDescent="0.6">
      <c r="B941" s="1"/>
      <c r="C941" s="6"/>
      <c r="D941" s="1"/>
      <c r="E941" s="55"/>
      <c r="F941" s="1"/>
      <c r="G941" s="1"/>
      <c r="H941" s="1"/>
      <c r="I941" s="1"/>
      <c r="J941" s="1"/>
      <c r="K941" s="1"/>
      <c r="L941" s="1"/>
      <c r="N941" s="5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2:25" ht="21.75" x14ac:dyDescent="0.6">
      <c r="B942" s="1"/>
      <c r="C942" s="6"/>
      <c r="D942" s="1"/>
      <c r="E942" s="55"/>
      <c r="F942" s="1"/>
      <c r="G942" s="1"/>
      <c r="H942" s="1"/>
      <c r="I942" s="1"/>
      <c r="J942" s="1"/>
      <c r="K942" s="1"/>
      <c r="L942" s="1"/>
      <c r="N942" s="5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2:25" ht="21.75" x14ac:dyDescent="0.6">
      <c r="B943" s="1"/>
      <c r="C943" s="6"/>
      <c r="D943" s="1"/>
      <c r="E943" s="55"/>
      <c r="F943" s="1"/>
      <c r="G943" s="1"/>
      <c r="H943" s="1"/>
      <c r="I943" s="1"/>
      <c r="J943" s="1"/>
      <c r="K943" s="1"/>
      <c r="L943" s="1"/>
      <c r="N943" s="5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2:25" ht="21.75" x14ac:dyDescent="0.6">
      <c r="B944" s="1"/>
      <c r="C944" s="6"/>
      <c r="D944" s="1"/>
      <c r="E944" s="55"/>
      <c r="F944" s="1"/>
      <c r="G944" s="1"/>
      <c r="H944" s="1"/>
      <c r="I944" s="1"/>
      <c r="J944" s="1"/>
      <c r="K944" s="1"/>
      <c r="L944" s="1"/>
      <c r="N944" s="5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2:25" ht="21.75" x14ac:dyDescent="0.6">
      <c r="B945" s="1"/>
      <c r="C945" s="6"/>
      <c r="D945" s="1"/>
      <c r="E945" s="55"/>
      <c r="F945" s="1"/>
      <c r="G945" s="1"/>
      <c r="H945" s="1"/>
      <c r="I945" s="1"/>
      <c r="J945" s="1"/>
      <c r="K945" s="1"/>
      <c r="L945" s="1"/>
      <c r="N945" s="5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2:25" ht="21.75" x14ac:dyDescent="0.6">
      <c r="B946" s="1"/>
      <c r="C946" s="6"/>
      <c r="D946" s="1"/>
      <c r="E946" s="55"/>
      <c r="F946" s="1"/>
      <c r="G946" s="1"/>
      <c r="H946" s="1"/>
      <c r="I946" s="1"/>
      <c r="J946" s="1"/>
      <c r="K946" s="1"/>
      <c r="L946" s="1"/>
      <c r="N946" s="5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2:25" ht="21.75" x14ac:dyDescent="0.6">
      <c r="B947" s="1"/>
      <c r="C947" s="6"/>
      <c r="D947" s="1"/>
      <c r="E947" s="55"/>
      <c r="F947" s="1"/>
      <c r="G947" s="1"/>
      <c r="H947" s="1"/>
      <c r="I947" s="1"/>
      <c r="J947" s="1"/>
      <c r="K947" s="1"/>
      <c r="L947" s="1"/>
      <c r="N947" s="5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2:25" ht="21.75" x14ac:dyDescent="0.6">
      <c r="B948" s="1"/>
      <c r="C948" s="6"/>
      <c r="D948" s="1"/>
      <c r="E948" s="55"/>
      <c r="F948" s="1"/>
      <c r="G948" s="1"/>
      <c r="H948" s="1"/>
      <c r="I948" s="1"/>
      <c r="J948" s="1"/>
      <c r="K948" s="1"/>
      <c r="L948" s="1"/>
      <c r="N948" s="5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2:25" ht="21.75" x14ac:dyDescent="0.6">
      <c r="B949" s="1"/>
      <c r="C949" s="6"/>
      <c r="D949" s="1"/>
      <c r="E949" s="55"/>
      <c r="F949" s="1"/>
      <c r="G949" s="1"/>
      <c r="H949" s="1"/>
      <c r="I949" s="1"/>
      <c r="J949" s="1"/>
      <c r="K949" s="1"/>
      <c r="L949" s="1"/>
      <c r="N949" s="5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2:25" ht="21.75" x14ac:dyDescent="0.6">
      <c r="B950" s="1"/>
      <c r="C950" s="6"/>
      <c r="D950" s="1"/>
      <c r="E950" s="55"/>
      <c r="F950" s="1"/>
      <c r="G950" s="1"/>
      <c r="H950" s="1"/>
      <c r="I950" s="1"/>
      <c r="J950" s="1"/>
      <c r="K950" s="1"/>
      <c r="L950" s="1"/>
      <c r="N950" s="5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2:25" ht="21.75" x14ac:dyDescent="0.6">
      <c r="B951" s="1"/>
      <c r="C951" s="6"/>
      <c r="D951" s="1"/>
      <c r="E951" s="55"/>
      <c r="F951" s="1"/>
      <c r="G951" s="1"/>
      <c r="H951" s="1"/>
      <c r="I951" s="1"/>
      <c r="J951" s="1"/>
      <c r="K951" s="1"/>
      <c r="L951" s="1"/>
      <c r="N951" s="5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2:25" ht="21.75" x14ac:dyDescent="0.6">
      <c r="B952" s="1"/>
      <c r="C952" s="6"/>
      <c r="D952" s="1"/>
      <c r="E952" s="55"/>
      <c r="F952" s="1"/>
      <c r="G952" s="1"/>
      <c r="H952" s="1"/>
      <c r="I952" s="1"/>
      <c r="J952" s="1"/>
      <c r="K952" s="1"/>
      <c r="L952" s="1"/>
      <c r="N952" s="5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2:25" ht="21.75" x14ac:dyDescent="0.6">
      <c r="B953" s="1"/>
      <c r="C953" s="6"/>
      <c r="D953" s="1"/>
      <c r="E953" s="55"/>
      <c r="F953" s="1"/>
      <c r="G953" s="1"/>
      <c r="H953" s="1"/>
      <c r="I953" s="1"/>
      <c r="J953" s="1"/>
      <c r="K953" s="1"/>
      <c r="L953" s="1"/>
      <c r="N953" s="5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2:25" ht="21.75" x14ac:dyDescent="0.6">
      <c r="B954" s="1"/>
      <c r="C954" s="6"/>
      <c r="D954" s="1"/>
      <c r="E954" s="55"/>
      <c r="F954" s="1"/>
      <c r="G954" s="1"/>
      <c r="H954" s="1"/>
      <c r="I954" s="1"/>
      <c r="J954" s="1"/>
      <c r="K954" s="1"/>
      <c r="L954" s="1"/>
      <c r="N954" s="5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2:25" ht="21.75" x14ac:dyDescent="0.6">
      <c r="B955" s="1"/>
      <c r="C955" s="6"/>
      <c r="D955" s="1"/>
      <c r="E955" s="55"/>
      <c r="F955" s="1"/>
      <c r="G955" s="1"/>
      <c r="H955" s="1"/>
      <c r="I955" s="1"/>
      <c r="J955" s="1"/>
      <c r="K955" s="1"/>
      <c r="L955" s="1"/>
      <c r="N955" s="5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2:25" ht="21.75" x14ac:dyDescent="0.6">
      <c r="B956" s="1"/>
      <c r="C956" s="6"/>
      <c r="D956" s="1"/>
      <c r="E956" s="55"/>
      <c r="F956" s="1"/>
      <c r="G956" s="1"/>
      <c r="H956" s="1"/>
      <c r="I956" s="1"/>
      <c r="J956" s="1"/>
      <c r="K956" s="1"/>
      <c r="L956" s="1"/>
      <c r="N956" s="5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2:25" ht="21.75" x14ac:dyDescent="0.6">
      <c r="B957" s="1"/>
      <c r="C957" s="6"/>
      <c r="D957" s="1"/>
      <c r="E957" s="55"/>
      <c r="F957" s="1"/>
      <c r="G957" s="1"/>
      <c r="H957" s="1"/>
      <c r="I957" s="1"/>
      <c r="J957" s="1"/>
      <c r="K957" s="1"/>
      <c r="L957" s="1"/>
      <c r="N957" s="5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2:25" ht="21.75" x14ac:dyDescent="0.6">
      <c r="B958" s="1"/>
      <c r="C958" s="6"/>
      <c r="D958" s="1"/>
      <c r="E958" s="55"/>
      <c r="F958" s="1"/>
      <c r="G958" s="1"/>
      <c r="H958" s="1"/>
      <c r="I958" s="1"/>
      <c r="J958" s="1"/>
      <c r="K958" s="1"/>
      <c r="L958" s="1"/>
      <c r="N958" s="5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2:25" ht="21.75" x14ac:dyDescent="0.6">
      <c r="B959" s="1"/>
      <c r="C959" s="6"/>
      <c r="D959" s="1"/>
      <c r="E959" s="55"/>
      <c r="F959" s="1"/>
      <c r="G959" s="1"/>
      <c r="H959" s="1"/>
      <c r="I959" s="1"/>
      <c r="J959" s="1"/>
      <c r="K959" s="1"/>
      <c r="L959" s="1"/>
      <c r="N959" s="5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2:25" ht="21.75" x14ac:dyDescent="0.6">
      <c r="B960" s="1"/>
      <c r="C960" s="6"/>
      <c r="D960" s="1"/>
      <c r="E960" s="55"/>
      <c r="F960" s="1"/>
      <c r="G960" s="1"/>
      <c r="H960" s="1"/>
      <c r="I960" s="1"/>
      <c r="J960" s="1"/>
      <c r="K960" s="1"/>
      <c r="L960" s="1"/>
      <c r="N960" s="5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2:25" ht="21.75" x14ac:dyDescent="0.6">
      <c r="B961" s="1"/>
      <c r="C961" s="6"/>
      <c r="D961" s="1"/>
      <c r="E961" s="55"/>
      <c r="F961" s="1"/>
      <c r="G961" s="1"/>
      <c r="H961" s="1"/>
      <c r="I961" s="1"/>
      <c r="J961" s="1"/>
      <c r="K961" s="1"/>
      <c r="L961" s="1"/>
      <c r="N961" s="5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2:25" ht="21.75" x14ac:dyDescent="0.6">
      <c r="B962" s="1"/>
      <c r="C962" s="6"/>
      <c r="D962" s="1"/>
      <c r="E962" s="55"/>
      <c r="F962" s="1"/>
      <c r="G962" s="1"/>
      <c r="H962" s="1"/>
      <c r="I962" s="1"/>
      <c r="J962" s="1"/>
      <c r="K962" s="1"/>
      <c r="L962" s="1"/>
      <c r="N962" s="5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2:25" ht="21.75" x14ac:dyDescent="0.6">
      <c r="B963" s="1"/>
      <c r="C963" s="6"/>
      <c r="D963" s="1"/>
      <c r="E963" s="55"/>
      <c r="F963" s="1"/>
      <c r="G963" s="1"/>
      <c r="H963" s="1"/>
      <c r="I963" s="1"/>
      <c r="J963" s="1"/>
      <c r="K963" s="1"/>
      <c r="L963" s="1"/>
      <c r="N963" s="5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2:25" ht="21.75" x14ac:dyDescent="0.6">
      <c r="B964" s="1"/>
      <c r="C964" s="6"/>
      <c r="D964" s="1"/>
      <c r="E964" s="55"/>
      <c r="F964" s="1"/>
      <c r="G964" s="1"/>
      <c r="H964" s="1"/>
      <c r="I964" s="1"/>
      <c r="J964" s="1"/>
      <c r="K964" s="1"/>
      <c r="L964" s="1"/>
      <c r="N964" s="5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2:25" ht="21.75" x14ac:dyDescent="0.6">
      <c r="B965" s="1"/>
      <c r="C965" s="6"/>
      <c r="D965" s="1"/>
      <c r="E965" s="55"/>
      <c r="F965" s="1"/>
      <c r="G965" s="1"/>
      <c r="H965" s="1"/>
      <c r="I965" s="1"/>
      <c r="J965" s="1"/>
      <c r="K965" s="1"/>
      <c r="L965" s="1"/>
      <c r="N965" s="5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2:25" ht="21.75" x14ac:dyDescent="0.6">
      <c r="B966" s="1"/>
      <c r="C966" s="6"/>
      <c r="D966" s="1"/>
      <c r="E966" s="55"/>
      <c r="F966" s="1"/>
      <c r="G966" s="1"/>
      <c r="H966" s="1"/>
      <c r="I966" s="1"/>
      <c r="J966" s="1"/>
      <c r="K966" s="1"/>
      <c r="L966" s="1"/>
      <c r="N966" s="5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2:25" ht="21.75" x14ac:dyDescent="0.6">
      <c r="B967" s="1"/>
      <c r="C967" s="6"/>
      <c r="D967" s="1"/>
      <c r="E967" s="55"/>
      <c r="F967" s="1"/>
      <c r="G967" s="1"/>
      <c r="H967" s="1"/>
      <c r="I967" s="1"/>
      <c r="J967" s="1"/>
      <c r="K967" s="1"/>
      <c r="L967" s="1"/>
      <c r="N967" s="5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2:25" ht="21.75" x14ac:dyDescent="0.6">
      <c r="B968" s="1"/>
      <c r="C968" s="6"/>
      <c r="D968" s="1"/>
      <c r="E968" s="55"/>
      <c r="F968" s="1"/>
      <c r="G968" s="1"/>
      <c r="H968" s="1"/>
      <c r="I968" s="1"/>
      <c r="J968" s="1"/>
      <c r="K968" s="1"/>
      <c r="L968" s="1"/>
      <c r="N968" s="5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2:25" ht="21.75" x14ac:dyDescent="0.6">
      <c r="B969" s="1"/>
      <c r="C969" s="6"/>
      <c r="D969" s="1"/>
      <c r="E969" s="55"/>
      <c r="F969" s="1"/>
      <c r="G969" s="1"/>
      <c r="H969" s="1"/>
      <c r="I969" s="1"/>
      <c r="J969" s="1"/>
      <c r="K969" s="1"/>
      <c r="L969" s="1"/>
      <c r="N969" s="5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2:25" ht="21.75" x14ac:dyDescent="0.6">
      <c r="B970" s="1"/>
      <c r="C970" s="6"/>
      <c r="D970" s="1"/>
      <c r="E970" s="55"/>
      <c r="F970" s="1"/>
      <c r="G970" s="1"/>
      <c r="H970" s="1"/>
      <c r="I970" s="1"/>
      <c r="J970" s="1"/>
      <c r="K970" s="1"/>
      <c r="L970" s="1"/>
      <c r="N970" s="5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2:25" ht="21.75" x14ac:dyDescent="0.6">
      <c r="B971" s="1"/>
      <c r="C971" s="6"/>
      <c r="D971" s="1"/>
      <c r="E971" s="55"/>
      <c r="F971" s="1"/>
      <c r="G971" s="1"/>
      <c r="H971" s="1"/>
      <c r="I971" s="1"/>
      <c r="J971" s="1"/>
      <c r="K971" s="1"/>
      <c r="L971" s="1"/>
      <c r="N971" s="5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2:25" ht="21.75" x14ac:dyDescent="0.6">
      <c r="B972" s="1"/>
      <c r="C972" s="6"/>
      <c r="D972" s="1"/>
      <c r="E972" s="55"/>
      <c r="F972" s="1"/>
      <c r="G972" s="1"/>
      <c r="H972" s="1"/>
      <c r="I972" s="1"/>
      <c r="J972" s="1"/>
      <c r="K972" s="1"/>
      <c r="L972" s="1"/>
      <c r="N972" s="5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2:25" ht="21.75" x14ac:dyDescent="0.6">
      <c r="B973" s="1"/>
      <c r="C973" s="6"/>
      <c r="D973" s="1"/>
      <c r="E973" s="55"/>
      <c r="F973" s="1"/>
      <c r="G973" s="1"/>
      <c r="H973" s="1"/>
      <c r="I973" s="1"/>
      <c r="J973" s="1"/>
      <c r="K973" s="1"/>
      <c r="L973" s="1"/>
      <c r="N973" s="5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2:25" ht="21.75" x14ac:dyDescent="0.6">
      <c r="B974" s="1"/>
      <c r="C974" s="6"/>
      <c r="D974" s="1"/>
      <c r="E974" s="55"/>
      <c r="F974" s="1"/>
      <c r="G974" s="1"/>
      <c r="H974" s="1"/>
      <c r="I974" s="1"/>
      <c r="J974" s="1"/>
      <c r="K974" s="1"/>
      <c r="L974" s="1"/>
      <c r="N974" s="5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2:25" ht="21.75" x14ac:dyDescent="0.6">
      <c r="B975" s="1"/>
      <c r="C975" s="6"/>
      <c r="D975" s="1"/>
      <c r="E975" s="55"/>
      <c r="F975" s="1"/>
      <c r="G975" s="1"/>
      <c r="H975" s="1"/>
      <c r="I975" s="1"/>
      <c r="J975" s="1"/>
      <c r="K975" s="1"/>
      <c r="L975" s="1"/>
      <c r="N975" s="5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2:25" ht="21.75" x14ac:dyDescent="0.6">
      <c r="B976" s="1"/>
      <c r="C976" s="6"/>
      <c r="D976" s="1"/>
      <c r="E976" s="55"/>
      <c r="F976" s="1"/>
      <c r="G976" s="1"/>
      <c r="H976" s="1"/>
      <c r="I976" s="1"/>
      <c r="J976" s="1"/>
      <c r="K976" s="1"/>
      <c r="L976" s="1"/>
      <c r="N976" s="5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2:25" ht="21.75" x14ac:dyDescent="0.6">
      <c r="B977" s="1"/>
      <c r="C977" s="6"/>
      <c r="D977" s="1"/>
      <c r="E977" s="55"/>
      <c r="F977" s="1"/>
      <c r="G977" s="1"/>
      <c r="H977" s="1"/>
      <c r="I977" s="1"/>
      <c r="J977" s="1"/>
      <c r="K977" s="1"/>
      <c r="L977" s="1"/>
      <c r="N977" s="5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2:25" ht="21.75" x14ac:dyDescent="0.6">
      <c r="B978" s="1"/>
      <c r="C978" s="6"/>
      <c r="D978" s="1"/>
      <c r="E978" s="55"/>
      <c r="F978" s="1"/>
      <c r="G978" s="1"/>
      <c r="H978" s="1"/>
      <c r="I978" s="1"/>
      <c r="J978" s="1"/>
      <c r="K978" s="1"/>
      <c r="L978" s="1"/>
      <c r="N978" s="5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2:25" ht="21.75" x14ac:dyDescent="0.6">
      <c r="B979" s="1"/>
      <c r="C979" s="6"/>
      <c r="D979" s="1"/>
      <c r="E979" s="55"/>
      <c r="F979" s="1"/>
      <c r="G979" s="1"/>
      <c r="H979" s="1"/>
      <c r="I979" s="1"/>
      <c r="J979" s="1"/>
      <c r="K979" s="1"/>
      <c r="L979" s="1"/>
      <c r="N979" s="5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2:25" ht="21.75" x14ac:dyDescent="0.6">
      <c r="B980" s="1"/>
      <c r="C980" s="6"/>
      <c r="D980" s="1"/>
      <c r="E980" s="55"/>
      <c r="F980" s="1"/>
      <c r="G980" s="1"/>
      <c r="H980" s="1"/>
      <c r="I980" s="1"/>
      <c r="J980" s="1"/>
      <c r="K980" s="1"/>
      <c r="L980" s="1"/>
      <c r="N980" s="5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2:25" ht="21.75" x14ac:dyDescent="0.6">
      <c r="B981" s="1"/>
      <c r="C981" s="6"/>
      <c r="D981" s="1"/>
      <c r="E981" s="55"/>
      <c r="F981" s="1"/>
      <c r="G981" s="1"/>
      <c r="H981" s="1"/>
      <c r="I981" s="1"/>
      <c r="J981" s="1"/>
      <c r="K981" s="1"/>
      <c r="L981" s="1"/>
      <c r="N981" s="5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2:25" ht="21.75" x14ac:dyDescent="0.6">
      <c r="B982" s="1"/>
      <c r="C982" s="6"/>
      <c r="D982" s="1"/>
      <c r="E982" s="55"/>
      <c r="F982" s="1"/>
      <c r="G982" s="1"/>
      <c r="H982" s="1"/>
      <c r="I982" s="1"/>
      <c r="J982" s="1"/>
      <c r="K982" s="1"/>
      <c r="L982" s="1"/>
      <c r="N982" s="5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2:25" ht="21.75" x14ac:dyDescent="0.6">
      <c r="B983" s="1"/>
      <c r="C983" s="6"/>
      <c r="D983" s="1"/>
      <c r="E983" s="55"/>
      <c r="F983" s="1"/>
      <c r="G983" s="1"/>
      <c r="H983" s="1"/>
      <c r="I983" s="1"/>
      <c r="J983" s="1"/>
      <c r="K983" s="1"/>
      <c r="L983" s="1"/>
      <c r="N983" s="5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2:25" ht="21.75" x14ac:dyDescent="0.6">
      <c r="B984" s="1"/>
      <c r="C984" s="6"/>
      <c r="D984" s="1"/>
      <c r="E984" s="55"/>
      <c r="F984" s="1"/>
      <c r="G984" s="1"/>
      <c r="H984" s="1"/>
      <c r="I984" s="1"/>
      <c r="J984" s="1"/>
      <c r="K984" s="1"/>
      <c r="L984" s="1"/>
      <c r="N984" s="5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2:25" ht="21.75" x14ac:dyDescent="0.6">
      <c r="B985" s="1"/>
      <c r="C985" s="6"/>
      <c r="D985" s="1"/>
      <c r="E985" s="55"/>
      <c r="F985" s="1"/>
      <c r="G985" s="1"/>
      <c r="H985" s="1"/>
      <c r="I985" s="1"/>
      <c r="J985" s="1"/>
      <c r="K985" s="1"/>
      <c r="L985" s="1"/>
      <c r="N985" s="5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2:25" ht="21.75" x14ac:dyDescent="0.6">
      <c r="B986" s="1"/>
      <c r="C986" s="6"/>
      <c r="D986" s="1"/>
      <c r="E986" s="55"/>
      <c r="F986" s="1"/>
      <c r="G986" s="1"/>
      <c r="H986" s="1"/>
      <c r="I986" s="1"/>
      <c r="J986" s="1"/>
      <c r="K986" s="1"/>
      <c r="L986" s="1"/>
      <c r="N986" s="5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2:25" ht="21.75" x14ac:dyDescent="0.6">
      <c r="B987" s="1"/>
      <c r="C987" s="6"/>
      <c r="D987" s="1"/>
      <c r="E987" s="55"/>
      <c r="F987" s="1"/>
      <c r="G987" s="1"/>
      <c r="H987" s="1"/>
      <c r="I987" s="1"/>
      <c r="J987" s="1"/>
      <c r="K987" s="1"/>
      <c r="L987" s="1"/>
      <c r="N987" s="5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2:25" ht="21.75" x14ac:dyDescent="0.6">
      <c r="B988" s="1"/>
      <c r="C988" s="6"/>
      <c r="D988" s="1"/>
      <c r="E988" s="55"/>
      <c r="F988" s="1"/>
      <c r="G988" s="1"/>
      <c r="H988" s="1"/>
      <c r="I988" s="1"/>
      <c r="J988" s="1"/>
      <c r="K988" s="1"/>
      <c r="L988" s="1"/>
      <c r="N988" s="5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2:25" ht="21.75" x14ac:dyDescent="0.6">
      <c r="B989" s="1"/>
      <c r="C989" s="6"/>
      <c r="D989" s="1"/>
      <c r="E989" s="55"/>
      <c r="F989" s="1"/>
      <c r="G989" s="1"/>
      <c r="H989" s="1"/>
      <c r="I989" s="1"/>
      <c r="J989" s="1"/>
      <c r="K989" s="1"/>
      <c r="L989" s="1"/>
      <c r="N989" s="5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2:25" ht="21.75" x14ac:dyDescent="0.6">
      <c r="B990" s="1"/>
      <c r="C990" s="6"/>
      <c r="D990" s="1"/>
      <c r="E990" s="55"/>
      <c r="F990" s="1"/>
      <c r="G990" s="1"/>
      <c r="H990" s="1"/>
      <c r="I990" s="1"/>
      <c r="J990" s="1"/>
      <c r="K990" s="1"/>
      <c r="L990" s="1"/>
      <c r="N990" s="5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2:25" ht="21.75" x14ac:dyDescent="0.6">
      <c r="B991" s="1"/>
      <c r="C991" s="6"/>
      <c r="D991" s="1"/>
      <c r="E991" s="55"/>
      <c r="F991" s="1"/>
      <c r="G991" s="1"/>
      <c r="H991" s="1"/>
      <c r="I991" s="1"/>
      <c r="J991" s="1"/>
      <c r="K991" s="1"/>
      <c r="L991" s="1"/>
      <c r="N991" s="5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2:25" ht="21.75" x14ac:dyDescent="0.6">
      <c r="B992" s="1"/>
      <c r="C992" s="6"/>
      <c r="D992" s="1"/>
      <c r="E992" s="55"/>
      <c r="F992" s="1"/>
      <c r="G992" s="1"/>
      <c r="H992" s="1"/>
      <c r="I992" s="1"/>
      <c r="J992" s="1"/>
      <c r="K992" s="1"/>
      <c r="L992" s="1"/>
      <c r="N992" s="5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2:25" ht="21.75" x14ac:dyDescent="0.6">
      <c r="B993" s="1"/>
      <c r="C993" s="6"/>
      <c r="D993" s="1"/>
      <c r="E993" s="55"/>
      <c r="F993" s="1"/>
      <c r="G993" s="1"/>
      <c r="H993" s="1"/>
      <c r="I993" s="1"/>
      <c r="J993" s="1"/>
      <c r="K993" s="1"/>
      <c r="L993" s="1"/>
      <c r="N993" s="5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2:25" ht="21.75" x14ac:dyDescent="0.6">
      <c r="B994" s="1"/>
      <c r="C994" s="6"/>
      <c r="D994" s="1"/>
      <c r="E994" s="55"/>
      <c r="F994" s="1"/>
      <c r="G994" s="1"/>
      <c r="H994" s="1"/>
      <c r="I994" s="1"/>
      <c r="J994" s="1"/>
      <c r="K994" s="1"/>
      <c r="L994" s="1"/>
      <c r="N994" s="5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2:25" ht="21.75" x14ac:dyDescent="0.6">
      <c r="B995" s="1"/>
      <c r="C995" s="6"/>
      <c r="D995" s="1"/>
      <c r="E995" s="55"/>
      <c r="F995" s="1"/>
      <c r="G995" s="1"/>
      <c r="H995" s="1"/>
      <c r="I995" s="1"/>
      <c r="J995" s="1"/>
      <c r="K995" s="1"/>
      <c r="L995" s="1"/>
      <c r="N995" s="5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2:25" ht="21.75" x14ac:dyDescent="0.6">
      <c r="B996" s="1"/>
      <c r="C996" s="6"/>
      <c r="D996" s="1"/>
      <c r="E996" s="55"/>
      <c r="F996" s="1"/>
      <c r="G996" s="1"/>
      <c r="H996" s="1"/>
      <c r="I996" s="1"/>
      <c r="J996" s="1"/>
      <c r="K996" s="1"/>
      <c r="L996" s="1"/>
      <c r="N996" s="5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2:25" ht="21.75" x14ac:dyDescent="0.6">
      <c r="B997" s="1"/>
      <c r="C997" s="6"/>
      <c r="D997" s="1"/>
      <c r="E997" s="55"/>
      <c r="F997" s="1"/>
      <c r="G997" s="1"/>
      <c r="H997" s="1"/>
      <c r="I997" s="1"/>
      <c r="J997" s="1"/>
      <c r="K997" s="1"/>
      <c r="L997" s="1"/>
      <c r="N997" s="5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2:25" ht="21.75" x14ac:dyDescent="0.6">
      <c r="B998" s="1"/>
      <c r="C998" s="6"/>
      <c r="D998" s="1"/>
      <c r="E998" s="55"/>
      <c r="F998" s="1"/>
      <c r="G998" s="1"/>
      <c r="H998" s="1"/>
      <c r="I998" s="1"/>
      <c r="J998" s="1"/>
      <c r="K998" s="1"/>
      <c r="L998" s="1"/>
      <c r="N998" s="5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2:25" ht="21.75" x14ac:dyDescent="0.6">
      <c r="B999" s="1"/>
      <c r="C999" s="6"/>
      <c r="D999" s="1"/>
      <c r="E999" s="55"/>
      <c r="F999" s="1"/>
      <c r="G999" s="1"/>
      <c r="H999" s="1"/>
      <c r="I999" s="1"/>
      <c r="J999" s="1"/>
      <c r="K999" s="1"/>
      <c r="L999" s="1"/>
      <c r="N999" s="5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2:25" ht="21.75" x14ac:dyDescent="0.6">
      <c r="B1000" s="1"/>
      <c r="C1000" s="6"/>
      <c r="D1000" s="1"/>
      <c r="E1000" s="55"/>
      <c r="F1000" s="1"/>
      <c r="G1000" s="1"/>
      <c r="H1000" s="1"/>
      <c r="I1000" s="1"/>
      <c r="J1000" s="1"/>
      <c r="K1000" s="1"/>
      <c r="L1000" s="1"/>
      <c r="N1000" s="5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2:25" ht="21.75" x14ac:dyDescent="0.6">
      <c r="B1001" s="1"/>
      <c r="C1001" s="6"/>
      <c r="D1001" s="1"/>
      <c r="E1001" s="55"/>
      <c r="F1001" s="1"/>
      <c r="G1001" s="1"/>
      <c r="H1001" s="1"/>
      <c r="I1001" s="1"/>
      <c r="J1001" s="1"/>
      <c r="K1001" s="1"/>
      <c r="L1001" s="1"/>
      <c r="N1001" s="5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2:25" ht="21.75" x14ac:dyDescent="0.6">
      <c r="B1002" s="1"/>
      <c r="C1002" s="6"/>
      <c r="D1002" s="1"/>
      <c r="E1002" s="55"/>
      <c r="F1002" s="1"/>
      <c r="G1002" s="1"/>
      <c r="H1002" s="1"/>
      <c r="I1002" s="1"/>
      <c r="J1002" s="1"/>
      <c r="K1002" s="1"/>
      <c r="L1002" s="1"/>
      <c r="N1002" s="5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2:25" ht="21.75" x14ac:dyDescent="0.6">
      <c r="B1003" s="1"/>
      <c r="C1003" s="6"/>
      <c r="D1003" s="1"/>
      <c r="E1003" s="55"/>
      <c r="F1003" s="1"/>
      <c r="G1003" s="1"/>
      <c r="H1003" s="1"/>
      <c r="I1003" s="1"/>
      <c r="J1003" s="1"/>
      <c r="K1003" s="1"/>
      <c r="L1003" s="1"/>
      <c r="N1003" s="55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2:25" ht="21.75" x14ac:dyDescent="0.6">
      <c r="B1004" s="1"/>
      <c r="C1004" s="6"/>
      <c r="D1004" s="1"/>
      <c r="E1004" s="55"/>
      <c r="F1004" s="1"/>
      <c r="G1004" s="1"/>
      <c r="H1004" s="1"/>
      <c r="I1004" s="1"/>
      <c r="J1004" s="1"/>
      <c r="K1004" s="1"/>
      <c r="L1004" s="1"/>
      <c r="N1004" s="55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4">
    <mergeCell ref="B2:B3"/>
    <mergeCell ref="C2:D2"/>
    <mergeCell ref="G2:H2"/>
    <mergeCell ref="F2:F3"/>
  </mergeCells>
  <conditionalFormatting sqref="J4:J20">
    <cfRule type="cellIs" dxfId="1" priority="1" operator="equal">
      <formula>"DENTRO"</formula>
    </cfRule>
    <cfRule type="cellIs" dxfId="0" priority="2" operator="equal">
      <formula>"FORA"</formula>
    </cfRule>
  </conditionalFormatting>
  <pageMargins left="0.511811024" right="0.511811024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AJ39"/>
  <sheetViews>
    <sheetView zoomScaleNormal="100" workbookViewId="0">
      <pane xSplit="2" ySplit="7" topLeftCell="R8" activePane="bottomRight" state="frozen"/>
      <selection pane="topRight" activeCell="C1" sqref="C1"/>
      <selection pane="bottomLeft" activeCell="A8" sqref="A8"/>
      <selection pane="bottomRight" activeCell="AK12" sqref="AK12"/>
    </sheetView>
  </sheetViews>
  <sheetFormatPr defaultRowHeight="15" x14ac:dyDescent="0.25"/>
  <cols>
    <col min="1" max="1" width="10" customWidth="1"/>
    <col min="2" max="2" width="66" customWidth="1"/>
    <col min="3" max="3" width="20.7109375" hidden="1" customWidth="1"/>
    <col min="4" max="4" width="23.7109375" customWidth="1"/>
    <col min="5" max="5" width="20.7109375" hidden="1" customWidth="1"/>
    <col min="6" max="6" width="32.85546875" customWidth="1"/>
    <col min="7" max="7" width="20.7109375" hidden="1" customWidth="1"/>
    <col min="8" max="8" width="21.28515625" bestFit="1" customWidth="1"/>
    <col min="9" max="9" width="0.140625" customWidth="1"/>
    <col min="10" max="10" width="32" customWidth="1"/>
    <col min="11" max="11" width="0.42578125" customWidth="1"/>
    <col min="12" max="12" width="21.28515625" bestFit="1" customWidth="1"/>
    <col min="13" max="13" width="20.7109375" hidden="1" customWidth="1"/>
    <col min="14" max="14" width="21.28515625" bestFit="1" customWidth="1"/>
    <col min="15" max="15" width="26.7109375" hidden="1" customWidth="1"/>
    <col min="16" max="16" width="21.28515625" bestFit="1" customWidth="1"/>
    <col min="17" max="17" width="20.7109375" hidden="1" customWidth="1"/>
    <col min="18" max="18" width="37.5703125" customWidth="1"/>
    <col min="19" max="19" width="20.7109375" hidden="1" customWidth="1"/>
    <col min="20" max="20" width="21.28515625" hidden="1" customWidth="1"/>
    <col min="21" max="21" width="0.42578125" customWidth="1"/>
    <col min="22" max="22" width="24.42578125" customWidth="1"/>
    <col min="23" max="23" width="1.28515625" hidden="1" customWidth="1"/>
    <col min="24" max="24" width="31.140625" customWidth="1"/>
    <col min="25" max="25" width="20.7109375" hidden="1" customWidth="1"/>
    <col min="26" max="26" width="20.7109375" customWidth="1"/>
    <col min="27" max="27" width="27.28515625" hidden="1" customWidth="1"/>
    <col min="28" max="28" width="21.28515625" bestFit="1" customWidth="1"/>
    <col min="29" max="29" width="0.28515625" customWidth="1"/>
    <col min="30" max="30" width="21.28515625" bestFit="1" customWidth="1"/>
    <col min="31" max="31" width="0.140625" customWidth="1"/>
    <col min="32" max="32" width="21.28515625" bestFit="1" customWidth="1"/>
    <col min="34" max="35" width="17" style="50" customWidth="1"/>
    <col min="36" max="36" width="13.85546875" customWidth="1"/>
    <col min="37" max="37" width="13.28515625" customWidth="1"/>
  </cols>
  <sheetData>
    <row r="1" spans="2:36" ht="13.9" customHeight="1" thickBot="1" x14ac:dyDescent="0.3">
      <c r="C1" s="48" t="s">
        <v>54</v>
      </c>
      <c r="D1" s="83">
        <v>8366.5</v>
      </c>
      <c r="E1" s="48" t="s">
        <v>54</v>
      </c>
      <c r="F1" s="83">
        <v>7956.14</v>
      </c>
      <c r="G1" s="48" t="s">
        <v>54</v>
      </c>
      <c r="H1" s="83">
        <v>11653.22</v>
      </c>
      <c r="I1" s="48" t="s">
        <v>54</v>
      </c>
      <c r="J1" s="83">
        <v>11653.22</v>
      </c>
      <c r="K1" s="48" t="s">
        <v>54</v>
      </c>
      <c r="L1" s="83">
        <v>11653.22</v>
      </c>
      <c r="M1" s="48" t="s">
        <v>54</v>
      </c>
      <c r="N1" s="83">
        <v>6003.01</v>
      </c>
      <c r="O1" s="48" t="s">
        <v>54</v>
      </c>
      <c r="P1" s="83">
        <v>10520.39</v>
      </c>
      <c r="Q1" s="48" t="s">
        <v>54</v>
      </c>
      <c r="R1" s="83">
        <v>10661.12</v>
      </c>
      <c r="S1" s="48" t="s">
        <v>54</v>
      </c>
      <c r="T1" s="83">
        <v>18361.189999999999</v>
      </c>
      <c r="U1" s="48" t="s">
        <v>54</v>
      </c>
      <c r="V1" s="83">
        <v>10661.12</v>
      </c>
      <c r="W1" s="48" t="s">
        <v>54</v>
      </c>
      <c r="X1" s="83">
        <v>6998.39</v>
      </c>
      <c r="Y1" s="48"/>
      <c r="Z1" s="83">
        <v>12953.8</v>
      </c>
      <c r="AA1" s="48" t="s">
        <v>54</v>
      </c>
      <c r="AB1" s="83">
        <v>16651.400000000001</v>
      </c>
      <c r="AC1" s="48" t="s">
        <v>54</v>
      </c>
      <c r="AD1" s="83">
        <v>87048.41</v>
      </c>
      <c r="AE1" s="48" t="s">
        <v>54</v>
      </c>
      <c r="AF1" s="83">
        <v>13147.78</v>
      </c>
    </row>
    <row r="2" spans="2:36" ht="13.9" customHeight="1" thickBot="1" x14ac:dyDescent="0.3">
      <c r="C2" s="48" t="s">
        <v>53</v>
      </c>
      <c r="D2" s="79" t="s">
        <v>52</v>
      </c>
      <c r="E2" s="48" t="s">
        <v>53</v>
      </c>
      <c r="F2" s="79" t="s">
        <v>52</v>
      </c>
      <c r="G2" s="48" t="s">
        <v>53</v>
      </c>
      <c r="H2" s="79" t="s">
        <v>57</v>
      </c>
      <c r="I2" s="48" t="s">
        <v>53</v>
      </c>
      <c r="J2" s="79" t="s">
        <v>57</v>
      </c>
      <c r="K2" s="48" t="s">
        <v>53</v>
      </c>
      <c r="L2" s="79" t="s">
        <v>57</v>
      </c>
      <c r="M2" s="48" t="s">
        <v>53</v>
      </c>
      <c r="N2" s="79"/>
      <c r="O2" s="48" t="s">
        <v>53</v>
      </c>
      <c r="P2" s="79"/>
      <c r="Q2" s="48" t="s">
        <v>53</v>
      </c>
      <c r="R2" s="79"/>
      <c r="S2" s="48" t="s">
        <v>53</v>
      </c>
      <c r="T2" s="79"/>
      <c r="U2" s="48" t="s">
        <v>53</v>
      </c>
      <c r="V2" s="79"/>
      <c r="W2" s="48" t="s">
        <v>53</v>
      </c>
      <c r="X2" s="79" t="s">
        <v>2792</v>
      </c>
      <c r="Y2" s="48" t="s">
        <v>53</v>
      </c>
      <c r="Z2" s="79"/>
      <c r="AA2" s="48" t="s">
        <v>53</v>
      </c>
      <c r="AB2" s="79"/>
      <c r="AC2" s="48" t="s">
        <v>53</v>
      </c>
      <c r="AD2" s="79" t="s">
        <v>151</v>
      </c>
      <c r="AE2" s="48" t="s">
        <v>53</v>
      </c>
      <c r="AF2" s="79"/>
    </row>
    <row r="3" spans="2:36" ht="13.9" customHeight="1" x14ac:dyDescent="0.25">
      <c r="C3" s="48" t="s">
        <v>42</v>
      </c>
      <c r="D3" s="79">
        <v>45108</v>
      </c>
      <c r="E3" s="48" t="s">
        <v>42</v>
      </c>
      <c r="F3" s="79">
        <v>45047</v>
      </c>
      <c r="G3" s="48" t="s">
        <v>42</v>
      </c>
      <c r="H3" s="79">
        <v>44652</v>
      </c>
      <c r="I3" s="48" t="s">
        <v>42</v>
      </c>
      <c r="J3" s="79">
        <v>44652</v>
      </c>
      <c r="K3" s="48" t="s">
        <v>42</v>
      </c>
      <c r="L3" s="79">
        <v>44652</v>
      </c>
      <c r="M3" s="48" t="s">
        <v>42</v>
      </c>
      <c r="N3" s="79">
        <v>44958</v>
      </c>
      <c r="O3" s="48" t="s">
        <v>42</v>
      </c>
      <c r="P3" s="79">
        <v>45047</v>
      </c>
      <c r="Q3" s="48" t="s">
        <v>42</v>
      </c>
      <c r="R3" s="79">
        <v>45047</v>
      </c>
      <c r="S3" s="48" t="s">
        <v>42</v>
      </c>
      <c r="T3" s="79">
        <v>44805</v>
      </c>
      <c r="U3" s="48" t="s">
        <v>42</v>
      </c>
      <c r="V3" s="79">
        <v>45047</v>
      </c>
      <c r="W3" s="48" t="s">
        <v>42</v>
      </c>
      <c r="X3" s="79">
        <v>45474</v>
      </c>
      <c r="Y3" s="48" t="s">
        <v>42</v>
      </c>
      <c r="Z3" s="79">
        <v>45108</v>
      </c>
      <c r="AA3" s="48" t="s">
        <v>42</v>
      </c>
      <c r="AB3" s="79">
        <v>45778</v>
      </c>
      <c r="AC3" s="48" t="s">
        <v>42</v>
      </c>
      <c r="AD3" s="79">
        <v>45078</v>
      </c>
      <c r="AE3" s="48" t="s">
        <v>42</v>
      </c>
      <c r="AF3" s="79">
        <v>45689</v>
      </c>
    </row>
    <row r="4" spans="2:36" ht="13.9" customHeight="1" thickBot="1" x14ac:dyDescent="0.3">
      <c r="C4" s="49" t="s">
        <v>45</v>
      </c>
      <c r="D4" s="80">
        <v>2747.9</v>
      </c>
      <c r="E4" s="49" t="s">
        <v>45</v>
      </c>
      <c r="F4" s="80">
        <v>2680.84</v>
      </c>
      <c r="G4" s="49" t="s">
        <v>45</v>
      </c>
      <c r="H4" s="80">
        <v>2461.35</v>
      </c>
      <c r="I4" s="49" t="s">
        <v>45</v>
      </c>
      <c r="J4" s="80">
        <v>2461.35</v>
      </c>
      <c r="K4" s="49" t="s">
        <v>45</v>
      </c>
      <c r="L4" s="80">
        <v>2461.35</v>
      </c>
      <c r="M4" s="49" t="s">
        <v>45</v>
      </c>
      <c r="N4" s="80">
        <v>2662.47</v>
      </c>
      <c r="O4" s="49" t="s">
        <v>45</v>
      </c>
      <c r="P4" s="80">
        <v>2688.94</v>
      </c>
      <c r="Q4" s="49" t="s">
        <v>45</v>
      </c>
      <c r="R4" s="80">
        <v>2688.94</v>
      </c>
      <c r="S4" s="49" t="s">
        <v>45</v>
      </c>
      <c r="T4" s="80">
        <v>1850.46</v>
      </c>
      <c r="U4" s="49" t="s">
        <v>45</v>
      </c>
      <c r="V4" s="80">
        <v>2688.94</v>
      </c>
      <c r="W4" s="49" t="s">
        <v>45</v>
      </c>
      <c r="X4" s="80">
        <v>2362.1799999999998</v>
      </c>
      <c r="Y4" s="49" t="s">
        <v>45</v>
      </c>
      <c r="Z4" s="80">
        <v>2725.79</v>
      </c>
      <c r="AA4" s="49" t="s">
        <v>45</v>
      </c>
      <c r="AB4" s="80">
        <v>2923.52</v>
      </c>
      <c r="AC4" s="49" t="s">
        <v>45</v>
      </c>
      <c r="AD4" s="80">
        <v>2233.9299999999998</v>
      </c>
      <c r="AE4" s="49" t="s">
        <v>45</v>
      </c>
      <c r="AF4" s="80">
        <v>2907.85</v>
      </c>
    </row>
    <row r="5" spans="2:36" ht="13.9" customHeight="1" thickBot="1" x14ac:dyDescent="0.3">
      <c r="X5" s="189" t="s">
        <v>2789</v>
      </c>
    </row>
    <row r="6" spans="2:36" ht="46.5" customHeight="1" thickBot="1" x14ac:dyDescent="0.3">
      <c r="C6" s="412" t="str">
        <f>UPPER("Amalfi - Maiori")</f>
        <v>AMALFI - MAIORI</v>
      </c>
      <c r="D6" s="413"/>
      <c r="E6" s="412" t="str">
        <f>UPPER("Passe - Celebretion")</f>
        <v>PASSE - CELEBRETION</v>
      </c>
      <c r="F6" s="413"/>
      <c r="G6" s="412" t="s">
        <v>55</v>
      </c>
      <c r="H6" s="413"/>
      <c r="I6" s="416" t="s">
        <v>55</v>
      </c>
      <c r="J6" s="415"/>
      <c r="K6" s="414" t="s">
        <v>56</v>
      </c>
      <c r="L6" s="415"/>
      <c r="M6" s="416" t="s">
        <v>58</v>
      </c>
      <c r="N6" s="415"/>
      <c r="O6" s="416" t="s">
        <v>59</v>
      </c>
      <c r="P6" s="414"/>
      <c r="Q6" s="414" t="s">
        <v>67</v>
      </c>
      <c r="R6" s="415"/>
      <c r="S6" s="414" t="s">
        <v>67</v>
      </c>
      <c r="T6" s="415"/>
      <c r="U6" s="414" t="s">
        <v>68</v>
      </c>
      <c r="V6" s="414"/>
      <c r="W6" s="416" t="s">
        <v>2793</v>
      </c>
      <c r="X6" s="415"/>
      <c r="Y6" s="416" t="s">
        <v>146</v>
      </c>
      <c r="Z6" s="414"/>
      <c r="AA6" s="416" t="s">
        <v>147</v>
      </c>
      <c r="AB6" s="414"/>
      <c r="AC6" s="416" t="s">
        <v>150</v>
      </c>
      <c r="AD6" s="414"/>
      <c r="AE6" s="416" t="s">
        <v>152</v>
      </c>
      <c r="AF6" s="414"/>
      <c r="AH6" s="409" t="s">
        <v>48</v>
      </c>
      <c r="AI6" s="409"/>
    </row>
    <row r="7" spans="2:36" ht="19.149999999999999" customHeight="1" thickBot="1" x14ac:dyDescent="0.3">
      <c r="B7" s="23"/>
      <c r="C7" s="44" t="s">
        <v>46</v>
      </c>
      <c r="D7" s="44" t="s">
        <v>47</v>
      </c>
      <c r="E7" s="44" t="s">
        <v>46</v>
      </c>
      <c r="F7" s="44" t="s">
        <v>47</v>
      </c>
      <c r="G7" s="45" t="s">
        <v>46</v>
      </c>
      <c r="H7" s="46" t="s">
        <v>47</v>
      </c>
      <c r="I7" s="45" t="s">
        <v>46</v>
      </c>
      <c r="J7" s="46" t="s">
        <v>47</v>
      </c>
      <c r="K7" s="44" t="s">
        <v>46</v>
      </c>
      <c r="L7" s="44" t="s">
        <v>47</v>
      </c>
      <c r="M7" s="44" t="s">
        <v>46</v>
      </c>
      <c r="N7" s="44" t="s">
        <v>47</v>
      </c>
      <c r="O7" s="44" t="s">
        <v>46</v>
      </c>
      <c r="P7" s="44" t="s">
        <v>47</v>
      </c>
      <c r="Q7" s="44" t="s">
        <v>46</v>
      </c>
      <c r="R7" s="44" t="s">
        <v>47</v>
      </c>
      <c r="S7" s="44" t="s">
        <v>46</v>
      </c>
      <c r="T7" s="44" t="s">
        <v>47</v>
      </c>
      <c r="U7" s="44" t="s">
        <v>46</v>
      </c>
      <c r="V7" s="44" t="s">
        <v>47</v>
      </c>
      <c r="W7" s="44" t="s">
        <v>46</v>
      </c>
      <c r="X7" s="44" t="s">
        <v>47</v>
      </c>
      <c r="Y7" s="44" t="s">
        <v>46</v>
      </c>
      <c r="Z7" s="44" t="s">
        <v>47</v>
      </c>
      <c r="AA7" s="44" t="s">
        <v>46</v>
      </c>
      <c r="AB7" s="44" t="s">
        <v>47</v>
      </c>
      <c r="AC7" s="44" t="s">
        <v>46</v>
      </c>
      <c r="AD7" s="44" t="s">
        <v>47</v>
      </c>
      <c r="AE7" s="44" t="s">
        <v>46</v>
      </c>
      <c r="AF7" s="44" t="s">
        <v>47</v>
      </c>
      <c r="AH7" s="51" t="s">
        <v>49</v>
      </c>
      <c r="AI7" s="51" t="s">
        <v>50</v>
      </c>
    </row>
    <row r="8" spans="2:36" ht="19.149999999999999" customHeight="1" x14ac:dyDescent="0.25">
      <c r="B8" s="131" t="s">
        <v>41</v>
      </c>
      <c r="C8" s="127">
        <v>396.69079747887412</v>
      </c>
      <c r="D8" s="81">
        <f>ORÇAMENTO_PARCIAL!$B$20/CÁLCULO_MÉDIAS!D$4*C8</f>
        <v>377.31316155850243</v>
      </c>
      <c r="E8" s="42">
        <v>411.2064330190268</v>
      </c>
      <c r="F8" s="81">
        <f>ORÇAMENTO_PARCIAL!$B$20/CÁLCULO_MÉDIAS!F$4*E8</f>
        <v>400.90341750676646</v>
      </c>
      <c r="G8" s="47">
        <v>320.92140220122201</v>
      </c>
      <c r="H8" s="81">
        <f>ORÇAMENTO_PARCIAL!$B$20/CÁLCULO_MÉDIAS!H$4*G8</f>
        <v>340.78153911116578</v>
      </c>
      <c r="I8" s="126">
        <v>320.92140220122201</v>
      </c>
      <c r="J8" s="81">
        <f>ORÇAMENTO_EXECUTIVO!$B$25/CÁLCULO_MÉDIAS!J$4*I8</f>
        <v>267.76502604040934</v>
      </c>
      <c r="K8" s="47">
        <v>281.42632251000157</v>
      </c>
      <c r="L8" s="81">
        <f>ORÇAMENTO_EXECUTIVO!$B$25/CÁLCULO_MÉDIAS!L$4*K8</f>
        <v>234.81178275575996</v>
      </c>
      <c r="M8" s="24">
        <v>425.96973518284994</v>
      </c>
      <c r="N8" s="81">
        <f>ORÇAMENTO_EXECUTIVO!$B$25/CÁLCULO_MÉDIAS!N$4*M8</f>
        <v>328.56595805985103</v>
      </c>
      <c r="O8" s="24">
        <v>283.33076286145285</v>
      </c>
      <c r="P8" s="81">
        <f>ORÇAMENTO_EXECUTIVO!$B$25/CÁLCULO_MÉDIAS!P$4*O8</f>
        <v>216.39198139714952</v>
      </c>
      <c r="Q8" s="24">
        <v>474.82754856665849</v>
      </c>
      <c r="R8" s="81">
        <f>ORÇAMENTO_EXECUTIVO!$B$25/CÁLCULO_MÉDIAS!R$4*Q8</f>
        <v>362.6463749244698</v>
      </c>
      <c r="S8" s="24">
        <v>185.02755540354408</v>
      </c>
      <c r="T8" s="81">
        <f>ORÇAMENTO_PARCIAL!$B$20/CÁLCULO_MÉDIAS!T$4*S8</f>
        <v>261.34094805160936</v>
      </c>
      <c r="U8" s="24">
        <v>642.60181780925484</v>
      </c>
      <c r="V8" s="81">
        <f>ORÇAMENTO_EXECUTIVO!$B$25/CÁLCULO_MÉDIAS!V$4*U8</f>
        <v>490.78285464240713</v>
      </c>
      <c r="W8" s="24">
        <v>710.53791179054463</v>
      </c>
      <c r="X8" s="192">
        <f>ORÇAMENTO_EXECUTIVO!$B$25/CÁLCULO_MÉDIAS!X$4*W8</f>
        <v>617.73585752473139</v>
      </c>
      <c r="Y8" s="24">
        <v>247.43142321172166</v>
      </c>
      <c r="Z8" s="81">
        <f>ORÇAMENTO_EXECUTIVO!$B$25/CÁLCULO_MÉDIAS!Z$4*Y8</f>
        <v>186.41935607401314</v>
      </c>
      <c r="AA8" s="24">
        <f>'[5]Obra '!$E$33</f>
        <v>201.31098885168086</v>
      </c>
      <c r="AB8" s="81">
        <f>ORÇAMENTO_EXECUTIVO!$B$25/CÁLCULO_MÉDIAS!AB$4*AA8</f>
        <v>141.4132023605595</v>
      </c>
      <c r="AC8" s="24">
        <f>'[6]Orçamento Resumo TOTAL'!$F$15/AD1</f>
        <v>359.74532783547664</v>
      </c>
      <c r="AD8" s="81">
        <f>ORÇAMENTO_EXECUTIVO!$B$25/CÁLCULO_MÉDIAS!AD$4*AC8</f>
        <v>330.71519249153062</v>
      </c>
      <c r="AE8" s="24">
        <v>291.25537230184466</v>
      </c>
      <c r="AF8" s="81">
        <f>ORÇAMENTO_EXECUTIVO!$B$25/CÁLCULO_MÉDIAS!AF$4*AE8</f>
        <v>205.69819897223252</v>
      </c>
      <c r="AH8" s="52">
        <v>200</v>
      </c>
      <c r="AI8" s="52">
        <v>550</v>
      </c>
    </row>
    <row r="9" spans="2:36" ht="19.149999999999999" customHeight="1" x14ac:dyDescent="0.25">
      <c r="B9" s="132" t="s">
        <v>4</v>
      </c>
      <c r="C9" s="128">
        <v>7.370661508157534</v>
      </c>
      <c r="D9" s="81">
        <f>ORÇAMENTO_PARCIAL!$B$20/CÁLCULO_MÉDIAS!D$4*C9</f>
        <v>7.0106178769336953</v>
      </c>
      <c r="E9" s="27">
        <v>12.392261825458075</v>
      </c>
      <c r="F9" s="81">
        <f>ORÇAMENTO_PARCIAL!$B$20/CÁLCULO_MÉDIAS!F$4*E9</f>
        <v>12.081766522934977</v>
      </c>
      <c r="G9" s="24">
        <v>5.6355099431607005</v>
      </c>
      <c r="H9" s="81">
        <f>ORÇAMENTO_PARCIAL!$B$20/CÁLCULO_MÉDIAS!H$4*G9</f>
        <v>5.9842619997728193</v>
      </c>
      <c r="I9" s="24">
        <v>5.6355099431607005</v>
      </c>
      <c r="J9" s="81">
        <f>ORÇAMENTO_EXECUTIVO!$B$25/CÁLCULO_MÉDIAS!J$4*I9</f>
        <v>4.7020624250396752</v>
      </c>
      <c r="K9" s="24">
        <v>6.2112128664866884</v>
      </c>
      <c r="L9" s="81">
        <f>ORÇAMENTO_EXECUTIVO!$B$25/CÁLCULO_MÉDIAS!L$4*K9</f>
        <v>5.1824077905982699</v>
      </c>
      <c r="M9" s="24">
        <v>19.587790125287146</v>
      </c>
      <c r="N9" s="81">
        <f>ORÇAMENTO_EXECUTIVO!$B$25/CÁLCULO_MÉDIAS!N$4*M9</f>
        <v>15.108775335946396</v>
      </c>
      <c r="O9" s="24"/>
      <c r="P9" s="81">
        <f>ORÇAMENTO_EXECUTIVO!$B$25/CÁLCULO_MÉDIAS!P$4*O9</f>
        <v>0</v>
      </c>
      <c r="Q9" s="24">
        <v>17.922887088786165</v>
      </c>
      <c r="R9" s="81">
        <f>ORÇAMENTO_EXECUTIVO!$B$25/CÁLCULO_MÉDIAS!R$4*Q9</f>
        <v>13.688485536589361</v>
      </c>
      <c r="S9" s="24">
        <v>38.035007534914676</v>
      </c>
      <c r="T9" s="81">
        <f>ORÇAMENTO_PARCIAL!$B$20/CÁLCULO_MÉDIAS!T$4*S9</f>
        <v>53.722295074619524</v>
      </c>
      <c r="U9" s="24">
        <v>25.933990771991883</v>
      </c>
      <c r="V9" s="81">
        <f>ORÇAMENTO_EXECUTIVO!$B$25/CÁLCULO_MÉDIAS!V$4*U9</f>
        <v>19.806912571053594</v>
      </c>
      <c r="W9" s="24">
        <v>73.766120019375904</v>
      </c>
      <c r="X9" s="192">
        <f>ORÇAMENTO_EXECUTIVO!$B$25/CÁLCULO_MÉDIAS!X$4*W9</f>
        <v>64.131662294571754</v>
      </c>
      <c r="Y9" s="24">
        <v>51.12899766863778</v>
      </c>
      <c r="Z9" s="81">
        <f>ORÇAMENTO_EXECUTIVO!$B$25/CÁLCULO_MÉDIAS!Z$4*Y9</f>
        <v>38.521521229505815</v>
      </c>
      <c r="AA9" s="24">
        <f>'[5]Obra '!$E$34</f>
        <v>87.687826785674247</v>
      </c>
      <c r="AB9" s="192">
        <f>ORÇAMENTO_EXECUTIVO!$B$25/CÁLCULO_MÉDIAS!AB$4*AA9</f>
        <v>61.59731500269119</v>
      </c>
      <c r="AC9" s="24">
        <f>'[6]Orçamento Resumo TOTAL'!$F$18/AD1</f>
        <v>51.853028007926959</v>
      </c>
      <c r="AD9" s="81">
        <f>ORÇAMENTO_EXECUTIVO!$B$25/CÁLCULO_MÉDIAS!AD$4*AC9</f>
        <v>47.668677845214162</v>
      </c>
      <c r="AE9" s="24">
        <v>61.282508139652492</v>
      </c>
      <c r="AF9" s="81">
        <f>ORÇAMENTO_EXECUTIVO!$B$25/CÁLCULO_MÉDIAS!AF$4*AE9</f>
        <v>43.280580382784102</v>
      </c>
      <c r="AH9" s="52">
        <v>65</v>
      </c>
      <c r="AI9" s="52">
        <v>75</v>
      </c>
    </row>
    <row r="10" spans="2:36" ht="19.149999999999999" customHeight="1" x14ac:dyDescent="0.25">
      <c r="B10" s="133" t="s">
        <v>5</v>
      </c>
      <c r="C10" s="128">
        <v>176.61774484718816</v>
      </c>
      <c r="D10" s="81">
        <f>ORÇAMENTO_PARCIAL!$B$20/CÁLCULO_MÉDIAS!D$4*C10</f>
        <v>167.99028391671831</v>
      </c>
      <c r="E10" s="27">
        <v>236.77959538168005</v>
      </c>
      <c r="F10" s="192">
        <f>ORÇAMENTO_PARCIAL!$B$20/CÁLCULO_MÉDIAS!F$4*E10</f>
        <v>230.84694538325141</v>
      </c>
      <c r="G10" s="24">
        <v>124.41721036487162</v>
      </c>
      <c r="H10" s="81">
        <f>ORÇAMENTO_PARCIAL!$B$20/CÁLCULO_MÉDIAS!H$4*G10</f>
        <v>132.11673683724541</v>
      </c>
      <c r="I10" s="24">
        <v>124.41721036487162</v>
      </c>
      <c r="J10" s="81">
        <f>ORÇAMENTO_EXECUTIVO!$B$25/CÁLCULO_MÉDIAS!J$4*I10</f>
        <v>103.8091487346059</v>
      </c>
      <c r="K10" s="24">
        <v>113.54017687815042</v>
      </c>
      <c r="L10" s="81">
        <f>ORÇAMENTO_EXECUTIVO!$B$25/CÁLCULO_MÉDIAS!L$4*K10</f>
        <v>94.733751659691791</v>
      </c>
      <c r="M10" s="24">
        <v>195.59039548493175</v>
      </c>
      <c r="N10" s="81">
        <f>ORÇAMENTO_EXECUTIVO!$B$25/CÁLCULO_MÉDIAS!N$4*M10</f>
        <v>150.86598969813178</v>
      </c>
      <c r="O10" s="24">
        <v>171.55069706541298</v>
      </c>
      <c r="P10" s="81">
        <f>ORÇAMENTO_EXECUTIVO!$B$25/CÁLCULO_MÉDIAS!P$4*O10</f>
        <v>131.020701293207</v>
      </c>
      <c r="Q10" s="24">
        <v>249.26683450320178</v>
      </c>
      <c r="R10" s="81">
        <f>ORÇAMENTO_EXECUTIVO!$B$25/CÁLCULO_MÉDIAS!R$4*Q10</f>
        <v>190.37588319034467</v>
      </c>
      <c r="S10" s="24">
        <f>115.924826223137+222.621707525493</f>
        <v>338.54653374863</v>
      </c>
      <c r="T10" s="81">
        <f>ORÇAMENTO_PARCIAL!$B$20/CÁLCULO_MÉDIAS!T$4*S10</f>
        <v>478.17781463137908</v>
      </c>
      <c r="U10" s="24">
        <v>259.10278700918792</v>
      </c>
      <c r="V10" s="81">
        <f>ORÇAMENTO_EXECUTIVO!$B$25/CÁLCULO_MÉDIAS!V$4*U10</f>
        <v>197.88802634840823</v>
      </c>
      <c r="W10" s="24">
        <v>720.52058505695959</v>
      </c>
      <c r="X10" s="192">
        <f>ORÇAMENTO_EXECUTIVO!$B$25/CÁLCULO_MÉDIAS!X$4*W10</f>
        <v>626.41471213373904</v>
      </c>
      <c r="Y10" s="24">
        <v>136.27316849109914</v>
      </c>
      <c r="Z10" s="81">
        <f>ORÇAMENTO_EXECUTIVO!$B$25/CÁLCULO_MÉDIAS!Z$4*Y10</f>
        <v>102.67069554273463</v>
      </c>
      <c r="AA10" s="24">
        <v>123.88194909809896</v>
      </c>
      <c r="AB10" s="81">
        <f>ORÇAMENTO_EXECUTIVO!$B$25/CÁLCULO_MÉDIAS!AB$4*AA10</f>
        <v>87.022289426719112</v>
      </c>
      <c r="AC10" s="24">
        <f>'[6]Orçamento Resumo TOTAL'!$F$25/AD1</f>
        <v>196.55047369618811</v>
      </c>
      <c r="AD10" s="81">
        <f>ORÇAMENTO_EXECUTIVO!$B$25/CÁLCULO_MÉDIAS!AD$4*AC10</f>
        <v>180.68956762786374</v>
      </c>
      <c r="AE10" s="24">
        <v>269.65360642029447</v>
      </c>
      <c r="AF10" s="81">
        <f>ORÇAMENTO_EXECUTIVO!$B$25/CÁLCULO_MÉDIAS!AF$4*AE10</f>
        <v>190.44201914166891</v>
      </c>
      <c r="AH10" s="52">
        <v>130</v>
      </c>
      <c r="AI10" s="52">
        <v>210</v>
      </c>
    </row>
    <row r="11" spans="2:36" ht="19.149999999999999" customHeight="1" x14ac:dyDescent="0.25">
      <c r="B11" s="132" t="s">
        <v>132</v>
      </c>
      <c r="C11" s="128">
        <v>581.74945655088743</v>
      </c>
      <c r="D11" s="81"/>
      <c r="E11" s="27"/>
      <c r="F11" s="81"/>
      <c r="G11" s="24">
        <v>617.18898596113911</v>
      </c>
      <c r="H11" s="81"/>
      <c r="I11" s="24">
        <v>617.18898596113911</v>
      </c>
      <c r="J11" s="81"/>
      <c r="K11" s="24"/>
      <c r="L11" s="81"/>
      <c r="M11" s="24"/>
      <c r="N11" s="81"/>
      <c r="O11" s="24"/>
      <c r="P11" s="81"/>
      <c r="Q11" s="24"/>
      <c r="R11" s="81"/>
      <c r="S11" s="24"/>
      <c r="T11" s="81"/>
      <c r="U11" s="24"/>
      <c r="V11" s="81"/>
      <c r="W11" s="24">
        <v>40.372427645894277</v>
      </c>
      <c r="X11" s="81">
        <f>ORÇAMENTO_EXECUTIVO!$B$25/CÁLCULO_MÉDIAS!X$4*W11</f>
        <v>35.099458872425998</v>
      </c>
      <c r="Y11" s="24">
        <v>201.16070496688232</v>
      </c>
      <c r="Z11" s="192">
        <f>ORÇAMENTO_EXECUTIVO!$B$25/CÁLCULO_MÉDIAS!Z$4*Y11</f>
        <v>151.55815134778817</v>
      </c>
      <c r="AA11" s="24">
        <f>'[5]Obra '!$E$36</f>
        <v>125.72357007218611</v>
      </c>
      <c r="AB11" s="81">
        <f>ORÇAMENTO_EXECUTIVO!$B$25/CÁLCULO_MÉDIAS!AB$4*AA11</f>
        <v>88.315957104601878</v>
      </c>
      <c r="AC11" s="24">
        <f>'[6]Orçamento Resumo TOTAL'!$F$37/AD1</f>
        <v>46.785710752265061</v>
      </c>
      <c r="AD11" s="81">
        <f>ORÇAMENTO_EXECUTIVO!$B$25/CÁLCULO_MÉDIAS!AD$4*AC11</f>
        <v>43.010274602828495</v>
      </c>
      <c r="AE11" s="24">
        <v>95.264376513438748</v>
      </c>
      <c r="AF11" s="81">
        <f>ORÇAMENTO_EXECUTIVO!$B$25/CÁLCULO_MÉDIAS!AF$4*AE11</f>
        <v>67.280169015110346</v>
      </c>
      <c r="AH11" s="52">
        <v>50</v>
      </c>
      <c r="AI11" s="52">
        <v>90</v>
      </c>
    </row>
    <row r="12" spans="2:36" ht="19.149999999999999" customHeight="1" x14ac:dyDescent="0.25">
      <c r="B12" s="133" t="s">
        <v>6</v>
      </c>
      <c r="C12" s="128">
        <v>581.74945655088743</v>
      </c>
      <c r="D12" s="81">
        <f>ORÇAMENTO_PARCIAL!$B$20/CÁLCULO_MÉDIAS!D$4*C12</f>
        <v>553.33203613790818</v>
      </c>
      <c r="E12" s="27">
        <v>761.96985724233105</v>
      </c>
      <c r="F12" s="188">
        <f>ORÇAMENTO_PARCIAL!$B$20/CÁLCULO_MÉDIAS!F$4*E12</f>
        <v>742.87826083561993</v>
      </c>
      <c r="G12" s="24">
        <v>617.18898596113911</v>
      </c>
      <c r="H12" s="81">
        <f>ORÇAMENTO_PARCIAL!$B$20/CÁLCULO_MÉDIAS!H$4*G12</f>
        <v>655.3835646848479</v>
      </c>
      <c r="I12" s="24">
        <v>617.18898596113911</v>
      </c>
      <c r="J12" s="81">
        <f>ORÇAMENTO_EXECUTIVO!$B$25/CÁLCULO_MÉDIAS!J$4*I12</f>
        <v>514.95981185485721</v>
      </c>
      <c r="K12" s="24">
        <v>640.53849236520034</v>
      </c>
      <c r="L12" s="81">
        <f>ORÇAMENTO_EXECUTIVO!$B$25/CÁLCULO_MÉDIAS!L$4*K12</f>
        <v>534.44178204266655</v>
      </c>
      <c r="M12" s="24">
        <v>730.88828937483026</v>
      </c>
      <c r="N12" s="81">
        <f>ORÇAMENTO_EXECUTIVO!$B$25/CÁLCULO_MÉDIAS!N$4*M12</f>
        <v>563.76073509091702</v>
      </c>
      <c r="O12" s="24">
        <v>648.94587877445611</v>
      </c>
      <c r="P12" s="81">
        <f>ORÇAMENTO_EXECUTIVO!$B$25/CÁLCULO_MÉDIAS!P$4*O12</f>
        <v>495.62808891382832</v>
      </c>
      <c r="Q12" s="24">
        <v>802.98213977518299</v>
      </c>
      <c r="R12" s="81">
        <f>ORÇAMENTO_EXECUTIVO!$B$25/CÁLCULO_MÉDIAS!R$4*Q12</f>
        <v>613.27225641728796</v>
      </c>
      <c r="S12" s="24">
        <v>697.81370869753005</v>
      </c>
      <c r="T12" s="81">
        <f>ORÇAMENTO_PARCIAL!$B$20/CÁLCULO_MÉDIAS!T$4*S12</f>
        <v>985.62236201348492</v>
      </c>
      <c r="U12" s="24">
        <v>697.55081881496164</v>
      </c>
      <c r="V12" s="81">
        <f>ORÇAMENTO_EXECUTIVO!$B$25/CÁLCULO_MÉDIAS!V$4*U12</f>
        <v>532.74978785972689</v>
      </c>
      <c r="W12" s="24">
        <v>792.42090704237694</v>
      </c>
      <c r="X12" s="192">
        <f>ORÇAMENTO_EXECUTIVO!$B$25/CÁLCULO_MÉDIAS!X$4*W12</f>
        <v>688.92426485561975</v>
      </c>
      <c r="Y12" s="24">
        <v>540.46493229785858</v>
      </c>
      <c r="Z12" s="81">
        <f>ORÇAMENTO_EXECUTIVO!$B$25/CÁLCULO_MÉDIAS!Z$4*Y12</f>
        <v>407.19615702707108</v>
      </c>
      <c r="AA12" s="24">
        <f>'[5]Obra '!$E$37</f>
        <v>317.78492403240034</v>
      </c>
      <c r="AB12" s="81">
        <f>ORÇAMENTO_EXECUTIVO!$B$25/CÁLCULO_MÉDIAS!AB$4*AA12</f>
        <v>223.23164783835213</v>
      </c>
      <c r="AC12" s="24">
        <f>'[6]Orçamento Resumo TOTAL'!$F$52/AD1</f>
        <v>616.61169625326886</v>
      </c>
      <c r="AD12" s="81">
        <f>ORÇAMENTO_EXECUTIVO!$B$25/CÁLCULO_MÉDIAS!AD$4*AC12</f>
        <v>566.85338221317954</v>
      </c>
      <c r="AE12" s="24">
        <v>717.95946922325322</v>
      </c>
      <c r="AF12" s="81">
        <f>ORÇAMENTO_EXECUTIVO!$B$25/CÁLCULO_MÉDIAS!AF$4*AE12</f>
        <v>507.05663757244224</v>
      </c>
      <c r="AH12" s="52">
        <v>680</v>
      </c>
      <c r="AI12" s="52">
        <v>750</v>
      </c>
    </row>
    <row r="13" spans="2:36" ht="19.149999999999999" customHeight="1" x14ac:dyDescent="0.25">
      <c r="B13" s="132" t="s">
        <v>7</v>
      </c>
      <c r="C13" s="128">
        <v>114.48087139425088</v>
      </c>
      <c r="D13" s="81">
        <f>ORÇAMENTO_PARCIAL!$B$20/CÁLCULO_MÉDIAS!D$4*C13</f>
        <v>108.88868559154689</v>
      </c>
      <c r="E13" s="27">
        <v>161.08824756728762</v>
      </c>
      <c r="F13" s="81">
        <f>ORÇAMENTO_PARCIAL!$B$20/CÁLCULO_MÉDIAS!F$4*E13</f>
        <v>157.05208815863409</v>
      </c>
      <c r="G13" s="24">
        <v>108.56390729297264</v>
      </c>
      <c r="H13" s="81">
        <f>ORÇAMENTO_PARCIAL!$B$20/CÁLCULO_MÉDIAS!H$4*G13</f>
        <v>115.28235625751064</v>
      </c>
      <c r="I13" s="24">
        <v>108.56390729297264</v>
      </c>
      <c r="J13" s="81">
        <f>ORÇAMENTO_EXECUTIVO!$B$25/CÁLCULO_MÉDIAS!J$4*I13</f>
        <v>90.581735166183677</v>
      </c>
      <c r="K13" s="24">
        <v>124.50957246151708</v>
      </c>
      <c r="L13" s="81">
        <f>ORÇAMENTO_EXECUTIVO!$B$25/CÁLCULO_MÉDIAS!L$4*K13</f>
        <v>103.88621227428816</v>
      </c>
      <c r="M13" s="24">
        <v>119.11837394906888</v>
      </c>
      <c r="N13" s="81">
        <f>ORÇAMENTO_EXECUTIVO!$B$25/CÁLCULO_MÉDIAS!N$4*M13</f>
        <v>91.880336621349642</v>
      </c>
      <c r="O13" s="24">
        <v>146.27237045394705</v>
      </c>
      <c r="P13" s="81">
        <f>ORÇAMENTO_EXECUTIVO!$B$25/CÁLCULO_MÉDIAS!P$4*O13</f>
        <v>111.71454785396955</v>
      </c>
      <c r="Q13" s="24">
        <v>134.55317358776563</v>
      </c>
      <c r="R13" s="81">
        <f>ORÇAMENTO_EXECUTIVO!$B$25/CÁLCULO_MÉDIAS!R$4*Q13</f>
        <v>102.76408936988209</v>
      </c>
      <c r="S13" s="24">
        <v>233.94566092938425</v>
      </c>
      <c r="T13" s="81">
        <f>ORÇAMENTO_PARCIAL!$B$20/CÁLCULO_MÉDIAS!T$4*S13</f>
        <v>330.43500297293849</v>
      </c>
      <c r="U13" s="24">
        <v>137.77400565739546</v>
      </c>
      <c r="V13" s="81">
        <f>ORÇAMENTO_EXECUTIVO!$B$25/CÁLCULO_MÉDIAS!V$4*U13</f>
        <v>105.2239783923653</v>
      </c>
      <c r="W13" s="24">
        <v>197.60509717234967</v>
      </c>
      <c r="X13" s="81">
        <f>ORÇAMENTO_EXECUTIVO!$B$25/CÁLCULO_MÉDIAS!X$4*W13</f>
        <v>171.79625763445952</v>
      </c>
      <c r="Y13" s="24">
        <v>140.34964952369191</v>
      </c>
      <c r="Z13" s="81">
        <f>ORÇAMENTO_EXECUTIVO!$B$25/CÁLCULO_MÉDIAS!Z$4*Y13</f>
        <v>105.74199085066168</v>
      </c>
      <c r="AA13" s="24">
        <f>'[5]Obra '!$E$38</f>
        <v>205.78126422468978</v>
      </c>
      <c r="AB13" s="81">
        <f>ORÇAMENTO_EXECUTIVO!$B$25/CÁLCULO_MÉDIAS!AB$4*AA13</f>
        <v>144.55339833066864</v>
      </c>
      <c r="AC13" s="24">
        <f>'[6]Orçamento Resumo TOTAL'!$F$68/AD1</f>
        <v>116.06025428838963</v>
      </c>
      <c r="AD13" s="81">
        <f>ORÇAMENTO_EXECUTIVO!$B$25/CÁLCULO_MÉDIAS!AD$4*AC13</f>
        <v>106.6946152394633</v>
      </c>
      <c r="AE13" s="24">
        <v>153.02853552767087</v>
      </c>
      <c r="AF13" s="81">
        <f>ORÇAMENTO_EXECUTIVO!$B$25/CÁLCULO_MÉDIAS!AF$4*AE13</f>
        <v>108.07592629322578</v>
      </c>
      <c r="AH13" s="52">
        <v>120</v>
      </c>
      <c r="AI13" s="52">
        <v>180</v>
      </c>
    </row>
    <row r="14" spans="2:36" ht="19.149999999999999" customHeight="1" x14ac:dyDescent="0.25">
      <c r="B14" s="133" t="s">
        <v>8</v>
      </c>
      <c r="C14" s="128">
        <v>295.4592888304548</v>
      </c>
      <c r="D14" s="81">
        <f>ORÇAMENTO_PARCIAL!$B$20/CÁLCULO_MÉDIAS!D$4*C14</f>
        <v>281.02663104097485</v>
      </c>
      <c r="E14" s="27">
        <v>310.24177930503993</v>
      </c>
      <c r="F14" s="81">
        <f>ORÇAMENTO_PARCIAL!$B$20/CÁLCULO_MÉDIAS!F$4*E14</f>
        <v>302.46849171013702</v>
      </c>
      <c r="G14" s="24">
        <v>266.66808029851785</v>
      </c>
      <c r="H14" s="81">
        <f>ORÇAMENTO_PARCIAL!$B$20/CÁLCULO_MÉDIAS!H$4*G14</f>
        <v>283.17076459415654</v>
      </c>
      <c r="I14" s="24">
        <v>266.66808029851785</v>
      </c>
      <c r="J14" s="81">
        <f>ORÇAMENTO_EXECUTIVO!$B$25/CÁLCULO_MÉDIAS!J$4*I14</f>
        <v>222.49804773228274</v>
      </c>
      <c r="K14" s="24">
        <v>333.98697527378704</v>
      </c>
      <c r="L14" s="81">
        <f>ORÇAMENTO_EXECUTIVO!$B$25/CÁLCULO_MÉDIAS!L$4*K14</f>
        <v>278.66646012991464</v>
      </c>
      <c r="M14" s="24">
        <v>311.09536882330696</v>
      </c>
      <c r="N14" s="81">
        <f>ORÇAMENTO_EXECUTIVO!$B$25/CÁLCULO_MÉDIAS!N$4*M14</f>
        <v>239.95917893447535</v>
      </c>
      <c r="O14" s="24">
        <v>273.47992517387667</v>
      </c>
      <c r="P14" s="81">
        <f>ORÇAMENTO_EXECUTIVO!$B$25/CÁLCULO_MÉDIAS!P$4*O14</f>
        <v>208.86846978087408</v>
      </c>
      <c r="Q14" s="24">
        <v>303.34022016448552</v>
      </c>
      <c r="R14" s="81">
        <f>ORÇAMENTO_EXECUTIVO!$B$25/CÁLCULO_MÉDIAS!R$4*Q14</f>
        <v>231.67407102538448</v>
      </c>
      <c r="S14" s="24">
        <v>787.21826853270409</v>
      </c>
      <c r="T14" s="81">
        <f>ORÇAMENTO_PARCIAL!$B$20/CÁLCULO_MÉDIAS!T$4*S14</f>
        <v>1111.9012418079142</v>
      </c>
      <c r="U14" s="24">
        <v>432.96626995809947</v>
      </c>
      <c r="V14" s="192">
        <f>ORÇAMENTO_EXECUTIVO!$B$25/CÁLCULO_MÉDIAS!V$4*U14</f>
        <v>330.67510244265418</v>
      </c>
      <c r="W14" s="274">
        <v>367.95</v>
      </c>
      <c r="X14" s="192">
        <f>ORÇAMENTO_EXECUTIVO!$B$25/CÁLCULO_MÉDIAS!X$4*W14</f>
        <v>319.89272494052102</v>
      </c>
      <c r="Y14" s="24">
        <v>371.77074140406677</v>
      </c>
      <c r="Z14" s="81">
        <f>ORÇAMENTO_EXECUTIVO!$B$25/CÁLCULO_MÉDIAS!Z$4*Y14</f>
        <v>280.09887070973025</v>
      </c>
      <c r="AA14" s="24">
        <f>'[5]Obra '!$E$39+'[5]Obra '!$E$48</f>
        <v>293.56516298929819</v>
      </c>
      <c r="AB14" s="81">
        <f>ORÇAMENTO_EXECUTIVO!$B$25/CÁLCULO_MÉDIAS!AB$4*AA14</f>
        <v>206.21820019175584</v>
      </c>
      <c r="AC14" s="24">
        <f>'[6]Orçamento Resumo TOTAL'!$F$76/AD1</f>
        <v>321.21228015537565</v>
      </c>
      <c r="AD14" s="81">
        <f>ORÇAMENTO_EXECUTIVO!$B$25/CÁLCULO_MÉDIAS!AD$4*AC14</f>
        <v>295.29162116265451</v>
      </c>
      <c r="AE14" s="24">
        <v>408.65000000000009</v>
      </c>
      <c r="AF14" s="81">
        <f>ORÇAMENTO_EXECUTIVO!$B$25/CÁLCULO_MÉDIAS!AF$4*AE14</f>
        <v>288.60778891620964</v>
      </c>
      <c r="AH14" s="52">
        <v>270</v>
      </c>
      <c r="AI14" s="52">
        <v>360</v>
      </c>
    </row>
    <row r="15" spans="2:36" ht="19.149999999999999" customHeight="1" x14ac:dyDescent="0.25">
      <c r="B15" s="132" t="s">
        <v>40</v>
      </c>
      <c r="C15" s="128">
        <v>159.28357191179106</v>
      </c>
      <c r="D15" s="81">
        <f>ORÇAMENTO_PARCIAL!$B$20/CÁLCULO_MÉDIAS!D$4*C15</f>
        <v>151.5028543246446</v>
      </c>
      <c r="E15" s="27">
        <v>254.66366102155064</v>
      </c>
      <c r="F15" s="81">
        <f>ORÇAMENTO_PARCIAL!$B$20/CÁLCULO_MÉDIAS!F$4*E15</f>
        <v>248.28291539300974</v>
      </c>
      <c r="G15" s="24">
        <v>192.58192440918347</v>
      </c>
      <c r="H15" s="81">
        <f>ORÇAMENTO_PARCIAL!$B$20/CÁLCULO_MÉDIAS!H$4*G15</f>
        <v>204.49980635446019</v>
      </c>
      <c r="I15" s="24">
        <v>192.58192440918347</v>
      </c>
      <c r="J15" s="81">
        <f>ORÇAMENTO_EXECUTIVO!$B$25/CÁLCULO_MÉDIAS!J$4*I15</f>
        <v>160.68328148461768</v>
      </c>
      <c r="K15" s="24">
        <v>187.87175218523294</v>
      </c>
      <c r="L15" s="81">
        <f>ORÇAMENTO_EXECUTIVO!$B$25/CÁLCULO_MÉDIAS!L$4*K15</f>
        <v>156.7532868518193</v>
      </c>
      <c r="M15" s="24">
        <v>234.95756961924101</v>
      </c>
      <c r="N15" s="81">
        <f>ORÇAMENTO_EXECUTIVO!$B$25/CÁLCULO_MÉDIAS!N$4*M15</f>
        <v>181.23132370477433</v>
      </c>
      <c r="O15" s="24">
        <v>153.1432565712868</v>
      </c>
      <c r="P15" s="81">
        <f>ORÇAMENTO_EXECUTIVO!$B$25/CÁLCULO_MÉDIAS!P$4*O15</f>
        <v>116.96214132341697</v>
      </c>
      <c r="Q15" s="24">
        <v>194.75231213981269</v>
      </c>
      <c r="R15" s="81">
        <f>ORÇAMENTO_EXECUTIVO!$B$25/CÁLCULO_MÉDIAS!R$4*Q15</f>
        <v>148.74078013977541</v>
      </c>
      <c r="S15" s="24">
        <v>126.32496967789126</v>
      </c>
      <c r="T15" s="81">
        <f>ORÇAMENTO_PARCIAL!$B$20/CÁLCULO_MÉDIAS!T$4*S15</f>
        <v>178.42686872346013</v>
      </c>
      <c r="U15" s="24">
        <v>246.70509236251607</v>
      </c>
      <c r="V15" s="81">
        <f>ORÇAMENTO_EXECUTIVO!$B$25/CÁLCULO_MÉDIAS!V$4*U15</f>
        <v>188.41936970747014</v>
      </c>
      <c r="W15" s="24">
        <v>349.34294359131167</v>
      </c>
      <c r="X15" s="192">
        <f>ORÇAMENTO_EXECUTIVO!$B$25/CÁLCULO_MÉDIAS!X$4*W15</f>
        <v>303.71590206323526</v>
      </c>
      <c r="Y15" s="24">
        <v>92.011846716793542</v>
      </c>
      <c r="Z15" s="81">
        <f>ORÇAMENTO_EXECUTIVO!$B$25/CÁLCULO_MÉDIAS!Z$4*Y15</f>
        <v>69.323406839268685</v>
      </c>
      <c r="AA15" s="24">
        <f>'[5]Obra '!$E$40+'[5]Obra '!$E$49</f>
        <v>189.62770905596579</v>
      </c>
      <c r="AB15" s="81">
        <f>ORÇAMENTO_EXECUTIVO!$B$25/CÁLCULO_MÉDIAS!AB$4*AA15</f>
        <v>133.20614908735863</v>
      </c>
      <c r="AC15" s="24">
        <f>'[6]Orçamento Resumo TOTAL'!$F$98/AD1</f>
        <v>305.0123473754432</v>
      </c>
      <c r="AD15" s="81">
        <f>ORÇAMENTO_EXECUTIVO!$B$25/CÁLCULO_MÉDIAS!AD$4*AC15</f>
        <v>280.39896384893558</v>
      </c>
      <c r="AE15" s="24">
        <v>167.82665073495298</v>
      </c>
      <c r="AF15" s="81">
        <f>ORÇAMENTO_EXECUTIVO!$B$25/CÁLCULO_MÉDIAS!AF$4*AE15</f>
        <v>118.52704903909883</v>
      </c>
      <c r="AH15" s="52">
        <v>180</v>
      </c>
      <c r="AI15" s="52">
        <v>270</v>
      </c>
      <c r="AJ15" s="134" t="s">
        <v>142</v>
      </c>
    </row>
    <row r="16" spans="2:36" ht="19.149999999999999" customHeight="1" x14ac:dyDescent="0.25">
      <c r="B16" s="133" t="s">
        <v>9</v>
      </c>
      <c r="C16" s="128">
        <v>64.527967096157283</v>
      </c>
      <c r="D16" s="81">
        <f>ORÇAMENTO_PARCIAL!$B$20/CÁLCULO_MÉDIAS!D$4*C16</f>
        <v>61.375891320722516</v>
      </c>
      <c r="E16" s="27">
        <v>48.175292289979815</v>
      </c>
      <c r="F16" s="81">
        <f>ORÇAMENTO_PARCIAL!$B$20/CÁLCULO_MÉDIAS!F$4*E16</f>
        <v>46.968232419522067</v>
      </c>
      <c r="G16" s="24">
        <v>25.029613918938338</v>
      </c>
      <c r="H16" s="81">
        <f>ORÇAMENTO_PARCIAL!$B$20/CÁLCULO_MÉDIAS!H$4*G16</f>
        <v>26.578565019810902</v>
      </c>
      <c r="I16" s="24">
        <v>25.029613918938338</v>
      </c>
      <c r="J16" s="81">
        <f>ORÇAMENTO_EXECUTIVO!$B$25/CÁLCULO_MÉDIAS!J$4*I16</f>
        <v>20.883790164246005</v>
      </c>
      <c r="K16" s="24">
        <v>16.045567662843403</v>
      </c>
      <c r="L16" s="81">
        <f>ORÇAMENTO_EXECUTIVO!$B$25/CÁLCULO_MÉDIAS!L$4*K16</f>
        <v>13.387832078523974</v>
      </c>
      <c r="M16" s="24">
        <v>40.385539920806394</v>
      </c>
      <c r="N16" s="81">
        <f>ORÇAMENTO_EXECUTIVO!$B$25/CÁLCULO_MÉDIAS!N$4*M16</f>
        <v>31.150836596755365</v>
      </c>
      <c r="O16" s="24">
        <v>69.707841962132591</v>
      </c>
      <c r="P16" s="81">
        <f>ORÇAMENTO_EXECUTIVO!$B$25/CÁLCULO_MÉDIAS!P$4*O16</f>
        <v>53.238899612469304</v>
      </c>
      <c r="Q16" s="24">
        <v>41.405574648817378</v>
      </c>
      <c r="R16" s="81">
        <f>ORÇAMENTO_EXECUTIVO!$B$25/CÁLCULO_MÉDIAS!R$4*Q16</f>
        <v>31.623231620374682</v>
      </c>
      <c r="S16" s="24">
        <v>91.988917929611318</v>
      </c>
      <c r="T16" s="81">
        <f>ORÇAMENTO_PARCIAL!$B$20/CÁLCULO_MÉDIAS!T$4*S16</f>
        <v>129.92913930865149</v>
      </c>
      <c r="U16" s="24">
        <v>66.311564215678189</v>
      </c>
      <c r="V16" s="81">
        <f>ORÇAMENTO_EXECUTIVO!$B$25/CÁLCULO_MÉDIAS!V$4*U16</f>
        <v>50.645015123866528</v>
      </c>
      <c r="W16" s="24">
        <v>70.028598263314848</v>
      </c>
      <c r="X16" s="81">
        <f>ORÇAMENTO_EXECUTIVO!$B$25/CÁLCULO_MÉDIAS!X$4*W16</f>
        <v>60.88229140431261</v>
      </c>
      <c r="Y16" s="24">
        <v>27.458808998131826</v>
      </c>
      <c r="Z16" s="81">
        <f>ORÇAMENTO_EXECUTIVO!$B$25/CÁLCULO_MÉDIAS!Z$4*Y16</f>
        <v>20.687968510818294</v>
      </c>
      <c r="AA16" s="24">
        <f>'[5]Obra '!$E$43</f>
        <v>39.802466647849421</v>
      </c>
      <c r="AB16" s="81">
        <f>ORÇAMENTO_EXECUTIVO!$B$25/CÁLCULO_MÉDIAS!AB$4*AA16</f>
        <v>27.959697096658285</v>
      </c>
      <c r="AC16" s="24">
        <f>'[6]Orçamento Resumo TOTAL'!$F$119/AD1</f>
        <v>107.88858749976021</v>
      </c>
      <c r="AD16" s="192">
        <f>ORÇAMENTO_EXECUTIVO!$B$25/CÁLCULO_MÉDIAS!AD$4*AC16</f>
        <v>99.182372144497606</v>
      </c>
      <c r="AE16" s="24">
        <v>89.458184432657077</v>
      </c>
      <c r="AF16" s="81">
        <f>ORÇAMENTO_EXECUTIVO!$B$25/CÁLCULO_MÉDIAS!AF$4*AE16</f>
        <v>63.179563953426253</v>
      </c>
      <c r="AH16" s="52">
        <v>60</v>
      </c>
      <c r="AI16" s="52">
        <v>80</v>
      </c>
    </row>
    <row r="17" spans="2:35" ht="19.149999999999999" customHeight="1" x14ac:dyDescent="0.25">
      <c r="B17" s="132" t="s">
        <v>36</v>
      </c>
      <c r="C17" s="128">
        <v>196.03000587653142</v>
      </c>
      <c r="D17" s="81">
        <f>ORÇAMENTO_PARCIAL!$B$20/CÁLCULO_MÉDIAS!D$4*C17</f>
        <v>186.45429071629749</v>
      </c>
      <c r="E17" s="27">
        <v>120.22823002109062</v>
      </c>
      <c r="F17" s="81">
        <f>ORÇAMENTO_PARCIAL!$B$20/CÁLCULO_MÉDIAS!F$4*E17</f>
        <v>117.21584203429668</v>
      </c>
      <c r="G17" s="24">
        <v>93.008633428643634</v>
      </c>
      <c r="H17" s="81">
        <f>ORÇAMENTO_PARCIAL!$B$20/CÁLCULO_MÉDIAS!H$4*G17</f>
        <v>98.764448344787624</v>
      </c>
      <c r="I17" s="24">
        <v>93.008633428643634</v>
      </c>
      <c r="J17" s="81">
        <f>ORÇAMENTO_EXECUTIVO!$B$25/CÁLCULO_MÉDIAS!J$4*I17</f>
        <v>77.602986217753781</v>
      </c>
      <c r="K17" s="24">
        <v>115.30952646564641</v>
      </c>
      <c r="L17" s="81">
        <f>ORÇAMENTO_EXECUTIVO!$B$25/CÁLCULO_MÉDIAS!L$4*K17</f>
        <v>96.210031942405351</v>
      </c>
      <c r="M17" s="24">
        <v>171.46501171912092</v>
      </c>
      <c r="N17" s="81">
        <f>ORÇAMENTO_EXECUTIVO!$B$25/CÁLCULO_MÉDIAS!N$4*M17</f>
        <v>132.25720326129115</v>
      </c>
      <c r="O17" s="24">
        <v>152.31227151274811</v>
      </c>
      <c r="P17" s="81">
        <f>ORÇAMENTO_EXECUTIVO!$B$25/CÁLCULO_MÉDIAS!P$4*O17</f>
        <v>116.32748202446699</v>
      </c>
      <c r="Q17" s="24">
        <v>201.48798625285147</v>
      </c>
      <c r="R17" s="81">
        <f>ORÇAMENTO_EXECUTIVO!$B$25/CÁLCULO_MÉDIAS!R$4*Q17</f>
        <v>153.88510634228766</v>
      </c>
      <c r="S17" s="24">
        <v>103.79828431599478</v>
      </c>
      <c r="T17" s="81">
        <f>ORÇAMENTO_PARCIAL!$B$20/CÁLCULO_MÉDIAS!T$4*S17</f>
        <v>146.60920083016444</v>
      </c>
      <c r="U17" s="24">
        <v>175.27526973318541</v>
      </c>
      <c r="V17" s="192">
        <f>ORÇAMENTO_EXECUTIVO!$B$25/CÁLCULO_MÉDIAS!V$4*U17</f>
        <v>133.86531883948825</v>
      </c>
      <c r="W17" s="24">
        <v>283.26463809524711</v>
      </c>
      <c r="X17" s="192">
        <f>ORÇAMENTO_EXECUTIVO!$B$25/CÁLCULO_MÉDIAS!X$4*W17</f>
        <v>246.26796292860203</v>
      </c>
      <c r="Y17" s="24">
        <v>135.75044681869414</v>
      </c>
      <c r="Z17" s="81">
        <f>ORÇAMENTO_EXECUTIVO!$B$25/CÁLCULO_MÉDIAS!Z$4*Y17</f>
        <v>102.27686748197014</v>
      </c>
      <c r="AA17" s="24">
        <f>([5]Ger_Executivo!$N$196+[5]Ger_Executivo!$N$203+[5]Ger_Executivo!$N$173+[5]Ger_Executivo!$N$175)/AB1</f>
        <v>70.550745194653302</v>
      </c>
      <c r="AB17" s="81">
        <f>ORÇAMENTO_EXECUTIVO!$B$25/CÁLCULO_MÉDIAS!AB$4*AA17</f>
        <v>49.559176395732436</v>
      </c>
      <c r="AC17" s="24">
        <f>'[6]Orçamento Resumo TOTAL'!$F$130/AD1</f>
        <v>152.72490352896736</v>
      </c>
      <c r="AD17" s="81">
        <f>ORÇAMENTO_EXECUTIVO!$B$25/CÁLCULO_MÉDIAS!AD$4*AC17</f>
        <v>140.40056106561042</v>
      </c>
      <c r="AE17" s="24">
        <v>240.39217568289104</v>
      </c>
      <c r="AF17" s="81">
        <f>ORÇAMENTO_EXECUTIVO!$B$25/CÁLCULO_MÉDIAS!AF$4*AE17</f>
        <v>169.77622487849305</v>
      </c>
      <c r="AH17" s="52">
        <v>120</v>
      </c>
      <c r="AI17" s="52">
        <v>170</v>
      </c>
    </row>
    <row r="18" spans="2:35" ht="19.149999999999999" customHeight="1" x14ac:dyDescent="0.25">
      <c r="B18" s="133" t="s">
        <v>37</v>
      </c>
      <c r="C18" s="128">
        <v>57.701688910775118</v>
      </c>
      <c r="D18" s="81">
        <f>ORÇAMENTO_PARCIAL!$B$20/CÁLCULO_MÉDIAS!D$4*C18</f>
        <v>54.883064614951635</v>
      </c>
      <c r="E18" s="27">
        <v>60.615435374440366</v>
      </c>
      <c r="F18" s="81">
        <f>ORÇAMENTO_PARCIAL!$B$20/CÁLCULO_MÉDIAS!F$4*E18</f>
        <v>59.096680508763505</v>
      </c>
      <c r="G18" s="24">
        <v>68.035560489006272</v>
      </c>
      <c r="H18" s="81">
        <f>ORÇAMENTO_PARCIAL!$B$20/CÁLCULO_MÉDIAS!H$4*G18</f>
        <v>72.245923327970843</v>
      </c>
      <c r="I18" s="24">
        <v>68.035560489006272</v>
      </c>
      <c r="J18" s="81">
        <f>ORÇAMENTO_EXECUTIVO!$B$25/CÁLCULO_MÉDIAS!J$4*I18</f>
        <v>56.766371769091194</v>
      </c>
      <c r="K18" s="24">
        <v>56.158883124149376</v>
      </c>
      <c r="L18" s="81">
        <f>ORÇAMENTO_EXECUTIVO!$B$25/CÁLCULO_MÉDIAS!L$4*K18</f>
        <v>46.856908573238506</v>
      </c>
      <c r="M18" s="24">
        <v>82.252956433522513</v>
      </c>
      <c r="N18" s="81">
        <f>ORÇAMENTO_EXECUTIVO!$B$25/CÁLCULO_MÉDIAS!N$4*M18</f>
        <v>63.444698535295359</v>
      </c>
      <c r="O18" s="24">
        <v>54.818639993384274</v>
      </c>
      <c r="P18" s="81">
        <f>ORÇAMENTO_EXECUTIVO!$B$25/CÁLCULO_MÉDIAS!P$4*O18</f>
        <v>41.86737086317045</v>
      </c>
      <c r="Q18" s="24">
        <v>48.025603313723131</v>
      </c>
      <c r="R18" s="81">
        <f>ORÇAMENTO_EXECUTIVO!$B$25/CÁLCULO_MÉDIAS!R$4*Q18</f>
        <v>36.679234382790483</v>
      </c>
      <c r="S18" s="24">
        <v>74.689275586168435</v>
      </c>
      <c r="T18" s="81">
        <f>ORÇAMENTO_PARCIAL!$B$20/CÁLCULO_MÉDIAS!T$4*S18</f>
        <v>105.49437378884215</v>
      </c>
      <c r="U18" s="24">
        <v>49.583491333727444</v>
      </c>
      <c r="V18" s="81">
        <f>ORÇAMENTO_EXECUTIVO!$B$25/CÁLCULO_MÉDIAS!V$4*U18</f>
        <v>37.869060972882508</v>
      </c>
      <c r="W18" s="24">
        <v>53.64536309065371</v>
      </c>
      <c r="X18" s="81">
        <f>ORÇAMENTO_EXECUTIVO!$B$25/CÁLCULO_MÉDIAS!X$4*W18</f>
        <v>46.638840547609369</v>
      </c>
      <c r="Y18" s="24">
        <v>48.843611913106592</v>
      </c>
      <c r="Z18" s="81">
        <f>ORÇAMENTO_EXECUTIVO!$B$25/CÁLCULO_MÉDIAS!Z$4*Y18</f>
        <v>36.799669835706517</v>
      </c>
      <c r="AA18" s="24">
        <f>'[5]Obra '!$E$42</f>
        <v>47.851282775021915</v>
      </c>
      <c r="AB18" s="81">
        <f>ORÇAMENTO_EXECUTIVO!$B$25/CÁLCULO_MÉDIAS!AB$4*AA18</f>
        <v>33.613679873492053</v>
      </c>
      <c r="AC18" s="24">
        <f>'[6]Orçamento Resumo TOTAL'!$F$159/AD1</f>
        <v>68.268699991188811</v>
      </c>
      <c r="AD18" s="81">
        <f>ORÇAMENTO_EXECUTIVO!$B$25/CÁLCULO_MÉDIAS!AD$4*AC18</f>
        <v>62.759664995727178</v>
      </c>
      <c r="AE18" s="24">
        <v>69.739222172868708</v>
      </c>
      <c r="AF18" s="81">
        <f>ORÇAMENTO_EXECUTIVO!$B$25/CÁLCULO_MÉDIAS!AF$4*AE18</f>
        <v>49.253108312854359</v>
      </c>
      <c r="AH18" s="52">
        <v>55</v>
      </c>
      <c r="AI18" s="52">
        <v>80</v>
      </c>
    </row>
    <row r="19" spans="2:35" ht="19.149999999999999" customHeight="1" x14ac:dyDescent="0.25">
      <c r="B19" s="132" t="s">
        <v>10</v>
      </c>
      <c r="C19" s="128">
        <v>133.46558079352178</v>
      </c>
      <c r="D19" s="81">
        <f>ORÇAMENTO_PARCIAL!$B$20/CÁLCULO_MÉDIAS!D$4*C19</f>
        <v>126.94602589344738</v>
      </c>
      <c r="E19" s="27">
        <v>180.49981775081886</v>
      </c>
      <c r="F19" s="81">
        <f>ORÇAMENTO_PARCIAL!$B$20/CÁLCULO_MÉDIAS!F$4*E19</f>
        <v>175.97729020037852</v>
      </c>
      <c r="G19" s="24">
        <v>149.11807509526901</v>
      </c>
      <c r="H19" s="81">
        <f>ORÇAMENTO_PARCIAL!$B$20/CÁLCULO_MÉDIAS!H$4*G19</f>
        <v>158.34620811109826</v>
      </c>
      <c r="I19" s="24">
        <v>149.11807509526901</v>
      </c>
      <c r="J19" s="81">
        <f>ORÇAMENTO_EXECUTIVO!$B$25/CÁLCULO_MÉDIAS!J$4*I19</f>
        <v>124.4186426555143</v>
      </c>
      <c r="K19" s="24">
        <v>173.07743010086483</v>
      </c>
      <c r="L19" s="81">
        <f>ORÇAMENTO_EXECUTIVO!$B$25/CÁLCULO_MÉDIAS!L$4*K19</f>
        <v>144.40944810812849</v>
      </c>
      <c r="M19" s="24">
        <v>171.08275181950387</v>
      </c>
      <c r="N19" s="81">
        <f>ORÇAMENTO_EXECUTIVO!$B$25/CÁLCULO_MÉDIAS!N$4*M19</f>
        <v>131.9623522900323</v>
      </c>
      <c r="O19" s="24">
        <v>210.03146991698981</v>
      </c>
      <c r="P19" s="81">
        <f>ORÇAMENTO_EXECUTIVO!$B$25/CÁLCULO_MÉDIAS!P$4*O19</f>
        <v>160.41013503824007</v>
      </c>
      <c r="Q19" s="24">
        <v>148.92817733971663</v>
      </c>
      <c r="R19" s="81">
        <f>ORÇAMENTO_EXECUTIVO!$B$25/CÁLCULO_MÉDIAS!R$4*Q19</f>
        <v>113.74290265884788</v>
      </c>
      <c r="S19" s="24">
        <v>162.73193894295522</v>
      </c>
      <c r="T19" s="81">
        <f>ORÇAMENTO_PARCIAL!$B$20/CÁLCULO_MÉDIAS!T$4*S19</f>
        <v>229.84965190116716</v>
      </c>
      <c r="U19" s="24">
        <v>187.31479049146165</v>
      </c>
      <c r="V19" s="81">
        <f>ORÇAMENTO_EXECUTIVO!$B$25/CÁLCULO_MÉDIAS!V$4*U19</f>
        <v>143.06042256082142</v>
      </c>
      <c r="W19" s="24">
        <v>85.206158216389767</v>
      </c>
      <c r="X19" s="81">
        <f>ORÇAMENTO_EXECUTIVO!$B$25/CÁLCULO_MÉDIAS!X$4*W19</f>
        <v>74.077538071895873</v>
      </c>
      <c r="Y19" s="24">
        <v>232.61724898006764</v>
      </c>
      <c r="Z19" s="81">
        <f>ORÇAMENTO_EXECUTIVO!$B$25/CÁLCULO_MÉDIAS!Z$4*Y19</f>
        <v>175.25808647783052</v>
      </c>
      <c r="AA19" s="24">
        <f>'[5]Obra '!$E$45+'[5]Obra '!$E$41-AA17</f>
        <v>13.540889639679534</v>
      </c>
      <c r="AB19" s="81">
        <f>ORÇAMENTO_EXECUTIVO!$B$25/CÁLCULO_MÉDIAS!AB$4*AA19</f>
        <v>9.511952515263884</v>
      </c>
      <c r="AC19" s="24">
        <f>'[6]Orçamento Resumo TOTAL'!$F$140/AD1</f>
        <v>211.54995211859699</v>
      </c>
      <c r="AD19" s="81">
        <f>ORÇAMENTO_EXECUTIVO!$B$25/CÁLCULO_MÉDIAS!AD$4*AC19</f>
        <v>194.47864287058138</v>
      </c>
      <c r="AE19" s="24">
        <v>180.83377855425022</v>
      </c>
      <c r="AF19" s="81">
        <f>ORÇAMENTO_EXECUTIVO!$B$25/CÁLCULO_MÉDIAS!AF$4*AE19</f>
        <v>127.71329252393402</v>
      </c>
      <c r="AH19" s="52">
        <v>150</v>
      </c>
      <c r="AI19" s="52">
        <v>200</v>
      </c>
    </row>
    <row r="20" spans="2:35" ht="19.149999999999999" customHeight="1" x14ac:dyDescent="0.25">
      <c r="B20" s="133" t="s">
        <v>11</v>
      </c>
      <c r="C20" s="128">
        <v>136.67844807267076</v>
      </c>
      <c r="D20" s="81">
        <f>ORÇAMENTO_PARCIAL!$B$20/CÁLCULO_MÉDIAS!D$4*C20</f>
        <v>130.00195035266836</v>
      </c>
      <c r="E20" s="27">
        <v>114.52018692481529</v>
      </c>
      <c r="F20" s="81">
        <f>ORÇAMENTO_PARCIAL!$B$20/CÁLCULO_MÉDIAS!F$4*E20</f>
        <v>111.65081726614866</v>
      </c>
      <c r="G20" s="24">
        <v>105.18524358637642</v>
      </c>
      <c r="H20" s="81">
        <f>ORÇAMENTO_PARCIAL!$B$20/CÁLCULO_MÉDIAS!H$4*G20</f>
        <v>111.6946048324718</v>
      </c>
      <c r="I20" s="24">
        <v>105.18524358637642</v>
      </c>
      <c r="J20" s="81">
        <f>ORÇAMENTO_EXECUTIVO!$B$25/CÁLCULO_MÉDIAS!J$4*I20</f>
        <v>87.762702315232602</v>
      </c>
      <c r="K20" s="24">
        <v>88.941825521186431</v>
      </c>
      <c r="L20" s="81">
        <f>ORÇAMENTO_EXECUTIVO!$B$25/CÁLCULO_MÉDIAS!L$4*K20</f>
        <v>74.209791130818331</v>
      </c>
      <c r="M20" s="24">
        <v>131.71984554415201</v>
      </c>
      <c r="N20" s="81">
        <f>ORÇAMENTO_EXECUTIVO!$B$25/CÁLCULO_MÉDIAS!N$4*M20</f>
        <v>101.60031023831375</v>
      </c>
      <c r="O20" s="24">
        <v>125.3808845584622</v>
      </c>
      <c r="P20" s="81">
        <f>ORÇAMENTO_EXECUTIVO!$B$25/CÁLCULO_MÉDIAS!P$4*O20</f>
        <v>95.758814768024379</v>
      </c>
      <c r="Q20" s="24">
        <v>177.37604679433304</v>
      </c>
      <c r="R20" s="81">
        <f>ORÇAMENTO_EXECUTIVO!$B$25/CÁLCULO_MÉDIAS!R$4*Q20</f>
        <v>135.46977331574894</v>
      </c>
      <c r="S20" s="24">
        <v>79.382524770997975</v>
      </c>
      <c r="T20" s="81">
        <f>ORÇAMENTO_PARCIAL!$B$20/CÁLCULO_MÉDIAS!T$4*S20</f>
        <v>112.12332258909368</v>
      </c>
      <c r="U20" s="24">
        <v>119.98278521917106</v>
      </c>
      <c r="V20" s="81">
        <f>ORÇAMENTO_EXECUTIVO!$B$25/CÁLCULO_MÉDIAS!V$4*U20</f>
        <v>91.63605238242684</v>
      </c>
      <c r="W20" s="24">
        <v>158.76783904498035</v>
      </c>
      <c r="X20" s="81">
        <f>ORÇAMENTO_EXECUTIVO!$B$25/CÁLCULO_MÉDIAS!X$4*W20</f>
        <v>138.03146260366032</v>
      </c>
      <c r="Y20" s="24">
        <v>58.704824684648528</v>
      </c>
      <c r="Z20" s="81">
        <f>ORÇAMENTO_EXECUTIVO!$B$25/CÁLCULO_MÉDIAS!Z$4*Y20</f>
        <v>44.229287752128847</v>
      </c>
      <c r="AA20" s="24">
        <f>'[5]Obra '!$E$45</f>
        <v>38.489501394907322</v>
      </c>
      <c r="AB20" s="81">
        <f>ORÇAMENTO_EXECUTIVO!$B$25/CÁLCULO_MÉDIAS!AB$4*AA20</f>
        <v>27.037389665425707</v>
      </c>
      <c r="AC20" s="24">
        <f>'[6]Orçamento Resumo TOTAL'!$F$165/AD1</f>
        <v>115.81814899088907</v>
      </c>
      <c r="AD20" s="81">
        <f>ORÇAMENTO_EXECUTIVO!$B$25/CÁLCULO_MÉDIAS!AD$4*AC20</f>
        <v>106.47204695609497</v>
      </c>
      <c r="AE20" s="24">
        <v>189.67807717496189</v>
      </c>
      <c r="AF20" s="81">
        <f>ORÇAMENTO_EXECUTIVO!$B$25/CÁLCULO_MÉDIAS!AF$4*AE20</f>
        <v>133.95955086099084</v>
      </c>
      <c r="AH20" s="52">
        <v>120</v>
      </c>
      <c r="AI20" s="52">
        <v>140</v>
      </c>
    </row>
    <row r="21" spans="2:35" ht="19.149999999999999" customHeight="1" x14ac:dyDescent="0.25">
      <c r="B21" s="132" t="s">
        <v>12</v>
      </c>
      <c r="C21" s="128">
        <v>334.09739279340226</v>
      </c>
      <c r="D21" s="81">
        <f>ORÇAMENTO_PARCIAL!$B$20/CÁLCULO_MÉDIAS!D$4*C21</f>
        <v>317.77733273493641</v>
      </c>
      <c r="E21" s="27">
        <v>245.72947434308597</v>
      </c>
      <c r="F21" s="81">
        <f>ORÇAMENTO_PARCIAL!$B$20/CÁLCULO_MÉDIAS!F$4*E21</f>
        <v>239.57257993997908</v>
      </c>
      <c r="G21" s="24">
        <v>236.04487083554264</v>
      </c>
      <c r="H21" s="81">
        <f>ORÇAMENTO_PARCIAL!$B$20/CÁLCULO_MÉDIAS!H$4*G21</f>
        <v>250.65244583530693</v>
      </c>
      <c r="I21" s="24">
        <v>236.04487083554264</v>
      </c>
      <c r="J21" s="81">
        <f>ORÇAMENTO_EXECUTIVO!$B$25/CÁLCULO_MÉDIAS!J$4*I21</f>
        <v>196.94716697752065</v>
      </c>
      <c r="K21" s="24">
        <v>227.17268617600973</v>
      </c>
      <c r="L21" s="81">
        <f>ORÇAMENTO_EXECUTIVO!$B$25/CÁLCULO_MÉDIAS!L$4*K21</f>
        <v>189.54454209772041</v>
      </c>
      <c r="M21" s="24">
        <v>323.47431538511512</v>
      </c>
      <c r="N21" s="81">
        <f>ORÇAMENTO_EXECUTIVO!$B$25/CÁLCULO_MÉDIAS!N$4*M21</f>
        <v>249.50751089544502</v>
      </c>
      <c r="O21" s="24">
        <v>243.33429413738463</v>
      </c>
      <c r="P21" s="81">
        <f>ORÇAMENTO_EXECUTIVO!$B$25/CÁLCULO_MÉDIAS!P$4*O21</f>
        <v>185.84494503342628</v>
      </c>
      <c r="Q21" s="24">
        <v>208.12265784457915</v>
      </c>
      <c r="R21" s="81">
        <f>ORÇAMENTO_EXECUTIVO!$B$25/CÁLCULO_MÉDIAS!R$4*Q21</f>
        <v>158.95229254245109</v>
      </c>
      <c r="S21" s="24">
        <v>195.99041402000634</v>
      </c>
      <c r="T21" s="81">
        <f>ORÇAMENTO_PARCIAL!$B$20/CÁLCULO_MÉDIAS!T$4*S21</f>
        <v>276.82536526683634</v>
      </c>
      <c r="U21" s="24">
        <v>451.21592549761289</v>
      </c>
      <c r="V21" s="81">
        <f>ORÇAMENTO_EXECUTIVO!$B$25/CÁLCULO_MÉDIAS!V$4*U21</f>
        <v>344.61315520518406</v>
      </c>
      <c r="W21" s="24">
        <v>417.17082414669665</v>
      </c>
      <c r="X21" s="81">
        <f>ORÇAMENTO_EXECUTIVO!$B$25/CÁLCULO_MÉDIAS!X$4*W21</f>
        <v>362.68490746560593</v>
      </c>
      <c r="Y21" s="24">
        <v>298.16274143494576</v>
      </c>
      <c r="Z21" s="81">
        <f>ORÇAMENTO_EXECUTIVO!$B$25/CÁLCULO_MÉDIAS!Z$4*Y21</f>
        <v>224.64125834172503</v>
      </c>
      <c r="AA21" s="24">
        <f>'[5]Obra '!$E$47</f>
        <v>360.94372676567735</v>
      </c>
      <c r="AB21" s="81">
        <f>ORÇAMENTO_EXECUTIVO!$B$25/CÁLCULO_MÉDIAS!AB$4*AA21</f>
        <v>253.54904153540966</v>
      </c>
      <c r="AC21" s="24">
        <f>'[6]Orçamento Resumo TOTAL'!$F$171/AD1</f>
        <v>360.83268746666369</v>
      </c>
      <c r="AD21" s="81">
        <f>ORÇAMENTO_EXECUTIVO!$B$25/CÁLCULO_MÉDIAS!AD$4*AC21</f>
        <v>331.71480616795895</v>
      </c>
      <c r="AE21" s="24">
        <v>510.68355166423538</v>
      </c>
      <c r="AF21" s="81">
        <f>ORÇAMENTO_EXECUTIVO!$B$25/CÁLCULO_MÉDIAS!AF$4*AE21</f>
        <v>360.66866678500395</v>
      </c>
      <c r="AH21" s="52">
        <v>250</v>
      </c>
      <c r="AI21" s="52">
        <v>360</v>
      </c>
    </row>
    <row r="22" spans="2:35" ht="19.149999999999999" customHeight="1" x14ac:dyDescent="0.25">
      <c r="B22" s="133" t="s">
        <v>39</v>
      </c>
      <c r="C22" s="128">
        <v>14.756748114504274</v>
      </c>
      <c r="D22" s="81">
        <f>ORÇAMENTO_PARCIAL!$B$20/CÁLCULO_MÉDIAS!D$4*C22</f>
        <v>14.03590736359998</v>
      </c>
      <c r="E22" s="27">
        <v>15.64763189184705</v>
      </c>
      <c r="F22" s="192">
        <f>ORÇAMENTO_PARCIAL!$B$20/CÁLCULO_MÉDIAS!F$4*E22</f>
        <v>15.255571405516136</v>
      </c>
      <c r="G22" s="24">
        <v>4.7387027557396788</v>
      </c>
      <c r="H22" s="81">
        <f>ORÇAMENTO_PARCIAL!$B$20/CÁLCULO_MÉDIAS!H$4*G22</f>
        <v>5.0319561344766592</v>
      </c>
      <c r="I22" s="24">
        <v>4.7387027557396788</v>
      </c>
      <c r="J22" s="81">
        <f>ORÇAMENTO_EXECUTIVO!$B$25/CÁLCULO_MÉDIAS!J$4*I22</f>
        <v>3.9537994601955626</v>
      </c>
      <c r="K22" s="24">
        <v>1.8151669667267933</v>
      </c>
      <c r="L22" s="81">
        <f>ORÇAMENTO_EXECUTIVO!$B$25/CÁLCULO_MÉDIAS!L$4*K22</f>
        <v>1.5145086204270608</v>
      </c>
      <c r="M22" s="24">
        <v>5.0049675079668363</v>
      </c>
      <c r="N22" s="81">
        <f>ORÇAMENTO_EXECUTIVO!$B$25/CÁLCULO_MÉDIAS!N$4*M22</f>
        <v>3.8605135728895248</v>
      </c>
      <c r="O22" s="24">
        <v>12.639947654031838</v>
      </c>
      <c r="P22" s="81">
        <f>ORÇAMENTO_EXECUTIVO!$B$25/CÁLCULO_MÉDIAS!P$4*O22</f>
        <v>9.6536757604033649</v>
      </c>
      <c r="Q22" s="24">
        <v>13.493333721034936</v>
      </c>
      <c r="R22" s="81">
        <f>ORÇAMENTO_EXECUTIVO!$B$25/CÁLCULO_MÉDIAS!R$4*Q22</f>
        <v>10.305443680238536</v>
      </c>
      <c r="S22" s="24">
        <v>20.013601514934489</v>
      </c>
      <c r="T22" s="81">
        <f>ORÇAMENTO_PARCIAL!$B$20/CÁLCULO_MÉDIAS!T$4*S22</f>
        <v>28.268079218971945</v>
      </c>
      <c r="U22" s="24">
        <v>0</v>
      </c>
      <c r="V22" s="81">
        <f>ORÇAMENTO_EXECUTIVO!$B$25/CÁLCULO_MÉDIAS!V$4*U22</f>
        <v>0</v>
      </c>
      <c r="W22" s="24"/>
      <c r="X22" s="81">
        <f>ORÇAMENTO_EXECUTIVO!$B$25/CÁLCULO_MÉDIAS!X$4*W22</f>
        <v>0</v>
      </c>
      <c r="Y22" s="24">
        <v>164.44614568697989</v>
      </c>
      <c r="Z22" s="81">
        <f>ORÇAMENTO_EXECUTIVO!$B$25/CÁLCULO_MÉDIAS!Z$4*Y22</f>
        <v>123.89673142520996</v>
      </c>
      <c r="AA22" s="24"/>
      <c r="AB22" s="81">
        <f>ORÇAMENTO_EXECUTIVO!$B$25/CÁLCULO_MÉDIAS!AB$4*AA22</f>
        <v>0</v>
      </c>
      <c r="AC22" s="24">
        <f>'[6]Orçamento Resumo TOTAL'!$F$183/AD1</f>
        <v>15.013320748764968</v>
      </c>
      <c r="AD22" s="81">
        <f>ORÇAMENTO_EXECUTIVO!$B$25/CÁLCULO_MÉDIAS!AD$4*AC22</f>
        <v>13.801800543843658</v>
      </c>
      <c r="AE22" s="24">
        <v>0</v>
      </c>
      <c r="AF22" s="81">
        <f>ORÇAMENTO_EXECUTIVO!$B$25/CÁLCULO_MÉDIAS!AF$4*AE22</f>
        <v>0</v>
      </c>
      <c r="AH22" s="52">
        <v>10</v>
      </c>
      <c r="AI22" s="52">
        <v>15</v>
      </c>
    </row>
    <row r="23" spans="2:35" ht="19.149999999999999" customHeight="1" x14ac:dyDescent="0.25">
      <c r="B23" s="132" t="s">
        <v>13</v>
      </c>
      <c r="C23" s="128">
        <v>149.25161919082052</v>
      </c>
      <c r="D23" s="81">
        <f>ORÇAMENTO_PARCIAL!$B$20/CÁLCULO_MÉDIAS!D$4*C23</f>
        <v>141.96094455055564</v>
      </c>
      <c r="E23" s="27">
        <v>109.63024406307581</v>
      </c>
      <c r="F23" s="81">
        <f>ORÇAMENTO_PARCIAL!$B$20/CÁLCULO_MÉDIAS!F$4*E23</f>
        <v>106.88339475699384</v>
      </c>
      <c r="G23" s="24">
        <v>85.437669539190367</v>
      </c>
      <c r="H23" s="81">
        <f>ORÇAMENTO_PARCIAL!$B$20/CÁLCULO_MÉDIAS!H$4*G23</f>
        <v>90.724957338247577</v>
      </c>
      <c r="I23" s="24">
        <v>85.437669539190367</v>
      </c>
      <c r="J23" s="81">
        <f>ORÇAMENTO_EXECUTIVO!$B$25/CÁLCULO_MÉDIAS!J$4*I23</f>
        <v>71.286052136369747</v>
      </c>
      <c r="K23" s="24">
        <v>112.9038222911779</v>
      </c>
      <c r="L23" s="81">
        <f>ORÇAMENTO_EXECUTIVO!$B$25/CÁLCULO_MÉDIAS!L$4*K23</f>
        <v>94.202800774575095</v>
      </c>
      <c r="M23" s="24">
        <v>165.68145313767593</v>
      </c>
      <c r="N23" s="81">
        <f>ORÇAMENTO_EXECUTIVO!$B$25/CÁLCULO_MÉDIAS!N$4*M23</f>
        <v>127.79613405999675</v>
      </c>
      <c r="O23" s="24">
        <v>102.99303370882639</v>
      </c>
      <c r="P23" s="81">
        <f>ORÇAMENTO_EXECUTIVO!$B$25/CÁLCULO_MÉDIAS!P$4*O23</f>
        <v>78.660242923407878</v>
      </c>
      <c r="Q23" s="24">
        <v>148.79451127086082</v>
      </c>
      <c r="R23" s="81">
        <f>ORÇAMENTO_EXECUTIVO!$B$25/CÁLCULO_MÉDIAS!R$4*Q23</f>
        <v>113.64081608980342</v>
      </c>
      <c r="S23" s="24">
        <v>78.015824682387148</v>
      </c>
      <c r="T23" s="81">
        <f>ORÇAMENTO_PARCIAL!$B$20/CÁLCULO_MÉDIAS!T$4*S23</f>
        <v>110.19293607946933</v>
      </c>
      <c r="U23" s="24">
        <v>60.487348584591246</v>
      </c>
      <c r="V23" s="81">
        <f>ORÇAMENTO_EXECUTIVO!$B$25/CÁLCULO_MÉDIAS!V$4*U23</f>
        <v>46.196809260984494</v>
      </c>
      <c r="W23" s="24">
        <v>132.27882766801906</v>
      </c>
      <c r="X23" s="81">
        <f>ORÇAMENTO_EXECUTIVO!$B$25/CÁLCULO_MÉDIAS!X$4*W23</f>
        <v>115.00213244913768</v>
      </c>
      <c r="Y23" s="24">
        <v>18.249467337769612</v>
      </c>
      <c r="Z23" s="81">
        <f>ORÇAMENTO_EXECUTIVO!$B$25/CÁLCULO_MÉDIAS!Z$4*Y23</f>
        <v>13.749482202548229</v>
      </c>
      <c r="AA23" s="24">
        <f>'[5]Obra '!$E$46</f>
        <v>22.828584863121414</v>
      </c>
      <c r="AB23" s="81">
        <f>ORÇAMENTO_EXECUTIVO!$B$25/CÁLCULO_MÉDIAS!AB$4*AA23</f>
        <v>16.036200056780153</v>
      </c>
      <c r="AC23" s="24">
        <f>'[6]Orçamento Resumo TOTAL'!$F$187/AD1</f>
        <v>154.43957011966103</v>
      </c>
      <c r="AD23" s="192">
        <f>ORÇAMENTO_EXECUTIVO!$B$25/CÁLCULO_MÉDIAS!AD$4*AC23</f>
        <v>141.97686031878487</v>
      </c>
      <c r="AE23" s="24">
        <v>57.088484631778144</v>
      </c>
      <c r="AF23" s="81">
        <f>ORÇAMENTO_EXECUTIVO!$B$25/CÁLCULO_MÉDIAS!AF$4*AE23</f>
        <v>40.318564351289616</v>
      </c>
      <c r="AH23" s="52">
        <v>110</v>
      </c>
      <c r="AI23" s="52">
        <v>140</v>
      </c>
    </row>
    <row r="24" spans="2:35" ht="19.149999999999999" customHeight="1" thickBot="1" x14ac:dyDescent="0.3">
      <c r="B24" s="133" t="s">
        <v>14</v>
      </c>
      <c r="C24" s="129">
        <v>181.89468357138591</v>
      </c>
      <c r="D24" s="81">
        <f>ORÇAMENTO_PARCIAL!$B$20/CÁLCULO_MÉDIAS!D$4*C24</f>
        <v>173.00945362277528</v>
      </c>
      <c r="E24" s="28">
        <v>104.62152626776302</v>
      </c>
      <c r="F24" s="81">
        <f>ORÇAMENTO_PARCIAL!$B$20/CÁLCULO_MÉDIAS!F$4*E24</f>
        <v>102.00017328906766</v>
      </c>
      <c r="G24" s="25">
        <v>189.05137340991195</v>
      </c>
      <c r="H24" s="81">
        <f>ORÇAMENTO_PARCIAL!$B$20/CÁLCULO_MÉDIAS!H$4*G24</f>
        <v>200.75076813142567</v>
      </c>
      <c r="I24" s="25">
        <v>189.05137340991195</v>
      </c>
      <c r="J24" s="81">
        <f>ORÇAMENTO_EXECUTIVO!$B$25/CÁLCULO_MÉDIAS!J$4*I24</f>
        <v>157.73751945761461</v>
      </c>
      <c r="K24" s="25">
        <v>122.28379795455677</v>
      </c>
      <c r="L24" s="81">
        <f>ORÇAMENTO_EXECUTIVO!$B$25/CÁLCULO_MÉDIAS!L$4*K24</f>
        <v>102.02910780967967</v>
      </c>
      <c r="M24" s="25">
        <v>142.84171607243701</v>
      </c>
      <c r="N24" s="81">
        <f>ORÇAMENTO_EXECUTIVO!$B$25/CÁLCULO_MÉDIAS!N$4*M24</f>
        <v>110.17901370881962</v>
      </c>
      <c r="O24" s="25">
        <v>116.34736354830952</v>
      </c>
      <c r="P24" s="81">
        <f>ORÇAMENTO_EXECUTIVO!$B$25/CÁLCULO_MÉDIAS!P$4*O24</f>
        <v>88.859523315738286</v>
      </c>
      <c r="Q24" s="25">
        <v>120.65762133809579</v>
      </c>
      <c r="R24" s="81">
        <f>ORÇAMENTO_EXECUTIVO!$B$25/CÁLCULO_MÉDIAS!R$4*Q24</f>
        <v>92.151453969666036</v>
      </c>
      <c r="S24" s="25">
        <v>201.17156622201503</v>
      </c>
      <c r="T24" s="81">
        <f>ORÇAMENTO_PARCIAL!$B$20/CÁLCULO_MÉDIAS!T$4*S24</f>
        <v>284.14344945986079</v>
      </c>
      <c r="U24" s="25">
        <v>151.2303398441272</v>
      </c>
      <c r="V24" s="81">
        <f>ORÇAMENTO_EXECUTIVO!$B$25/CÁLCULO_MÉDIAS!V$4*U24</f>
        <v>115.5011639249259</v>
      </c>
      <c r="W24" s="25">
        <v>178.89280734568953</v>
      </c>
      <c r="X24" s="81">
        <f>ORÇAMENTO_EXECUTIVO!$B$25/CÁLCULO_MÉDIAS!X$4*W24</f>
        <v>155.52794568303378</v>
      </c>
      <c r="Y24" s="25">
        <v>167.95411307878771</v>
      </c>
      <c r="Z24" s="81">
        <f>ORÇAMENTO_EXECUTIVO!$B$25/CÁLCULO_MÉDIAS!Z$4*Y24</f>
        <v>126.5396981665437</v>
      </c>
      <c r="AA24" s="25">
        <f>'[5]Obra '!$E$50</f>
        <v>512.71740607499623</v>
      </c>
      <c r="AB24" s="81">
        <f>ORÇAMENTO_EXECUTIVO!$B$25/CÁLCULO_MÉDIAS!AB$4*AA24</f>
        <v>360.16419527144558</v>
      </c>
      <c r="AC24" s="25">
        <f>'[6]Orçamento Resumo TOTAL'!$F$193/AD1</f>
        <v>218.89457125064089</v>
      </c>
      <c r="AD24" s="192">
        <f>ORÇAMENTO_EXECUTIVO!$B$25/CÁLCULO_MÉDIAS!AD$4*AC24</f>
        <v>201.23057803717717</v>
      </c>
      <c r="AE24" s="25">
        <v>194.06945552785336</v>
      </c>
      <c r="AF24" s="81">
        <f>ORÇAMENTO_EXECUTIVO!$B$25/CÁLCULO_MÉDIAS!AF$4*AE24</f>
        <v>137.06094813670973</v>
      </c>
      <c r="AH24" s="53">
        <v>130</v>
      </c>
      <c r="AI24" s="53">
        <v>200</v>
      </c>
    </row>
    <row r="25" spans="2:35" ht="19.149999999999999" customHeight="1" thickBot="1" x14ac:dyDescent="0.3">
      <c r="B25" s="130" t="s">
        <v>15</v>
      </c>
      <c r="C25" s="43">
        <f>SUM(C8:C24)</f>
        <v>3581.8059834922606</v>
      </c>
      <c r="D25" s="82">
        <f t="shared" ref="D25:L25" si="0">SUM(D8:D24)</f>
        <v>2853.5091316171838</v>
      </c>
      <c r="E25" s="43">
        <f t="shared" si="0"/>
        <v>3148.0096742892911</v>
      </c>
      <c r="F25" s="82">
        <f t="shared" si="0"/>
        <v>3069.13446733102</v>
      </c>
      <c r="G25" s="43">
        <f t="shared" si="0"/>
        <v>3208.8157494908241</v>
      </c>
      <c r="H25" s="82">
        <f t="shared" si="0"/>
        <v>2752.0089069147552</v>
      </c>
      <c r="I25" s="43">
        <f t="shared" si="0"/>
        <v>3208.8157494908241</v>
      </c>
      <c r="J25" s="82">
        <f t="shared" si="0"/>
        <v>2162.3581445915352</v>
      </c>
      <c r="K25" s="43">
        <f t="shared" si="0"/>
        <v>2601.7932108035375</v>
      </c>
      <c r="L25" s="82">
        <f t="shared" si="0"/>
        <v>2170.8406546402557</v>
      </c>
      <c r="M25" s="43">
        <f t="shared" ref="M25:N25" si="1">SUM(M8:M24)</f>
        <v>3271.1160800998159</v>
      </c>
      <c r="N25" s="82">
        <f t="shared" si="1"/>
        <v>2523.1308706042846</v>
      </c>
      <c r="O25" s="43">
        <f t="shared" ref="O25:P25" si="2">SUM(O8:O24)</f>
        <v>2764.2886378927014</v>
      </c>
      <c r="P25" s="82">
        <f t="shared" si="2"/>
        <v>2111.2070199017921</v>
      </c>
      <c r="Q25" s="43">
        <f t="shared" ref="Q25:T25" si="3">SUM(Q8:Q24)</f>
        <v>3285.9366283499053</v>
      </c>
      <c r="R25" s="82">
        <f t="shared" si="3"/>
        <v>2509.612195205943</v>
      </c>
      <c r="S25" s="43">
        <f t="shared" si="3"/>
        <v>3414.6940525096697</v>
      </c>
      <c r="T25" s="82">
        <f t="shared" si="3"/>
        <v>4823.0620517184625</v>
      </c>
      <c r="U25" s="43">
        <f t="shared" ref="U25:V25" si="4">SUM(U8:U24)</f>
        <v>3704.0362973029623</v>
      </c>
      <c r="V25" s="82">
        <f t="shared" si="4"/>
        <v>2828.9330302346657</v>
      </c>
      <c r="W25" s="43">
        <f t="shared" ref="W25:X25" si="5">SUM(W8:W24)</f>
        <v>4631.771048189803</v>
      </c>
      <c r="X25" s="269">
        <f t="shared" si="5"/>
        <v>4026.823921473162</v>
      </c>
      <c r="Y25" s="43">
        <f t="shared" ref="Y25:Z25" si="6">SUM(Y8:Y24)</f>
        <v>2932.7788732138833</v>
      </c>
      <c r="Z25" s="82">
        <f t="shared" si="6"/>
        <v>2209.6091998152547</v>
      </c>
      <c r="AA25" s="43">
        <f t="shared" ref="AA25:AB25" si="7">SUM(AA8:AA24)</f>
        <v>2652.0879984659005</v>
      </c>
      <c r="AB25" s="82">
        <f t="shared" si="7"/>
        <v>1862.9894917529148</v>
      </c>
      <c r="AC25" s="43">
        <f t="shared" ref="AC25:AD25" si="8">SUM(AC8:AC24)</f>
        <v>3419.2615600794675</v>
      </c>
      <c r="AD25" s="82">
        <f t="shared" si="8"/>
        <v>3143.339628131946</v>
      </c>
      <c r="AE25" s="43">
        <f t="shared" ref="AE25:AF25" si="9">SUM(AE8:AE24)</f>
        <v>3696.8634487026029</v>
      </c>
      <c r="AF25" s="82">
        <f t="shared" si="9"/>
        <v>2610.8982891354744</v>
      </c>
      <c r="AH25" s="54">
        <f>SUM(AH8:AH24)</f>
        <v>2700</v>
      </c>
      <c r="AI25" s="54">
        <f>SUM(AI8:AI24)</f>
        <v>3870</v>
      </c>
    </row>
    <row r="26" spans="2:35" ht="15.75" thickBot="1" x14ac:dyDescent="0.3">
      <c r="F26" s="189" t="s">
        <v>2447</v>
      </c>
      <c r="H26" s="422" t="s">
        <v>158</v>
      </c>
      <c r="I26" s="422"/>
      <c r="J26" s="422"/>
      <c r="X26" s="270" t="s">
        <v>2791</v>
      </c>
      <c r="Z26" s="421" t="s">
        <v>153</v>
      </c>
      <c r="AA26" s="419"/>
      <c r="AB26" s="420"/>
      <c r="AC26" s="143"/>
      <c r="AD26" s="418" t="s">
        <v>132</v>
      </c>
      <c r="AE26" s="419"/>
      <c r="AF26" s="420"/>
    </row>
    <row r="27" spans="2:35" ht="60.75" thickBot="1" x14ac:dyDescent="0.3">
      <c r="B27" s="26"/>
      <c r="C27" s="29"/>
      <c r="E27" s="26"/>
      <c r="F27" s="189" t="s">
        <v>2448</v>
      </c>
      <c r="H27" s="417" t="s">
        <v>159</v>
      </c>
      <c r="I27" s="417"/>
      <c r="J27" s="417"/>
      <c r="K27" s="26"/>
      <c r="L27" s="29"/>
      <c r="M27" s="26"/>
      <c r="N27" s="29"/>
      <c r="O27" s="26"/>
      <c r="P27" s="29"/>
      <c r="Q27" s="26"/>
      <c r="R27" s="29"/>
      <c r="S27" s="26"/>
      <c r="T27" s="29"/>
      <c r="U27" s="26"/>
      <c r="V27" s="29"/>
      <c r="W27" s="26"/>
      <c r="X27" s="271" t="s">
        <v>2790</v>
      </c>
      <c r="Y27" s="26"/>
      <c r="AA27" s="26"/>
      <c r="AB27" s="29"/>
      <c r="AC27" s="26"/>
      <c r="AD27" s="393" t="s">
        <v>2809</v>
      </c>
      <c r="AE27" s="26"/>
      <c r="AF27" s="29"/>
    </row>
    <row r="28" spans="2:35" ht="30" x14ac:dyDescent="0.25">
      <c r="B28" t="s">
        <v>64</v>
      </c>
      <c r="C28" s="29"/>
      <c r="F28" s="191" t="s">
        <v>2449</v>
      </c>
      <c r="H28" s="417" t="s">
        <v>160</v>
      </c>
      <c r="I28" s="417"/>
      <c r="J28" s="417"/>
      <c r="L28" s="29"/>
      <c r="N28" s="29"/>
      <c r="P28" s="29"/>
      <c r="R28" s="29"/>
      <c r="T28" s="29"/>
      <c r="V28" s="29"/>
      <c r="X28" s="272" t="s">
        <v>2794</v>
      </c>
      <c r="Z28" s="29"/>
      <c r="AB28" s="29"/>
      <c r="AD28" s="29"/>
      <c r="AF28" s="29"/>
    </row>
    <row r="29" spans="2:35" x14ac:dyDescent="0.25">
      <c r="B29" t="s">
        <v>65</v>
      </c>
      <c r="F29" s="189" t="s">
        <v>2450</v>
      </c>
      <c r="X29" s="272" t="s">
        <v>2795</v>
      </c>
    </row>
    <row r="30" spans="2:35" ht="30" x14ac:dyDescent="0.25">
      <c r="B30" t="s">
        <v>66</v>
      </c>
      <c r="P30" s="190" t="s">
        <v>2802</v>
      </c>
      <c r="X30" s="272" t="s">
        <v>2796</v>
      </c>
    </row>
    <row r="31" spans="2:35" ht="30" x14ac:dyDescent="0.25">
      <c r="N31" s="275" t="s">
        <v>4</v>
      </c>
      <c r="P31">
        <v>93</v>
      </c>
      <c r="R31" s="81" cm="1">
        <f t="array" ref="R31:S31">ORÇAMENTO_EXECUTIVO!$B$25/CÁLCULO_MÉDIAS!R$4*P31:Q31</f>
        <v>71.028130043809085</v>
      </c>
      <c r="S31">
        <v>0</v>
      </c>
      <c r="X31" s="272" t="s">
        <v>2797</v>
      </c>
    </row>
    <row r="32" spans="2:35" x14ac:dyDescent="0.25">
      <c r="X32" s="272" t="s">
        <v>2798</v>
      </c>
    </row>
    <row r="33" spans="2:24" ht="30" x14ac:dyDescent="0.25">
      <c r="X33" s="272" t="s">
        <v>2799</v>
      </c>
    </row>
    <row r="34" spans="2:24" x14ac:dyDescent="0.25">
      <c r="X34" s="273" t="s">
        <v>2800</v>
      </c>
    </row>
    <row r="35" spans="2:24" x14ac:dyDescent="0.25">
      <c r="B35" s="87"/>
      <c r="C35" s="88" t="s">
        <v>69</v>
      </c>
      <c r="D35" s="89"/>
      <c r="E35" s="87" t="s">
        <v>70</v>
      </c>
      <c r="F35" s="87"/>
      <c r="G35" s="87"/>
      <c r="I35" s="87"/>
      <c r="X35" s="272" t="s">
        <v>2801</v>
      </c>
    </row>
    <row r="36" spans="2:24" x14ac:dyDescent="0.25">
      <c r="B36" s="87"/>
      <c r="C36" s="88"/>
      <c r="D36" s="90"/>
      <c r="E36" s="87"/>
      <c r="F36" s="87"/>
      <c r="G36" s="87"/>
      <c r="I36" s="87"/>
    </row>
    <row r="37" spans="2:24" x14ac:dyDescent="0.25">
      <c r="B37" s="87"/>
      <c r="C37" s="88"/>
      <c r="D37" s="87"/>
      <c r="E37" s="87"/>
      <c r="F37" s="87"/>
      <c r="G37" s="87"/>
      <c r="I37" s="87"/>
    </row>
    <row r="38" spans="2:24" x14ac:dyDescent="0.25">
      <c r="B38" s="91"/>
      <c r="C38" s="92" t="s">
        <v>71</v>
      </c>
      <c r="D38" s="87"/>
      <c r="E38" s="87"/>
      <c r="F38" s="87"/>
      <c r="G38" s="87"/>
      <c r="I38" s="87"/>
    </row>
    <row r="39" spans="2:24" x14ac:dyDescent="0.25">
      <c r="B39" s="87"/>
      <c r="C39" s="88"/>
      <c r="D39" s="87"/>
      <c r="E39" s="87"/>
      <c r="F39" s="87"/>
      <c r="G39" s="87"/>
      <c r="I39" s="87"/>
    </row>
  </sheetData>
  <mergeCells count="21">
    <mergeCell ref="H27:J27"/>
    <mergeCell ref="H28:J28"/>
    <mergeCell ref="AH6:AI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D26:AF26"/>
    <mergeCell ref="Z26:AB26"/>
    <mergeCell ref="H26:J26"/>
    <mergeCell ref="C6:D6"/>
    <mergeCell ref="E6:F6"/>
    <mergeCell ref="G6:H6"/>
    <mergeCell ref="K6:L6"/>
    <mergeCell ref="I6:J6"/>
  </mergeCells>
  <hyperlinks>
    <hyperlink ref="C38" r:id="rId1" xr:uid="{25D097F9-74DD-4734-9B40-22DE21AB3A13}"/>
  </hyperlinks>
  <pageMargins left="0.511811024" right="0.511811024" top="0.78740157499999996" bottom="0.78740157499999996" header="0.31496062000000002" footer="0.31496062000000002"/>
  <pageSetup paperSize="9"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F67E-54EF-4ED6-8242-BAE7E002F400}">
  <dimension ref="A1:R1000"/>
  <sheetViews>
    <sheetView zoomScale="70" zoomScaleNormal="70" workbookViewId="0">
      <selection activeCell="C5" sqref="C5"/>
    </sheetView>
  </sheetViews>
  <sheetFormatPr defaultColWidth="14.42578125" defaultRowHeight="15" x14ac:dyDescent="0.25"/>
  <cols>
    <col min="1" max="1" width="64.42578125" customWidth="1"/>
    <col min="2" max="3" width="21.7109375" customWidth="1"/>
    <col min="4" max="4" width="18.5703125" style="34" bestFit="1" customWidth="1"/>
    <col min="5" max="5" width="15.140625" style="34" customWidth="1"/>
    <col min="6" max="6" width="17.7109375" customWidth="1"/>
    <col min="7" max="7" width="23.85546875" bestFit="1" customWidth="1"/>
    <col min="8" max="8" width="14.28515625" customWidth="1"/>
    <col min="9" max="18" width="9.140625" customWidth="1"/>
  </cols>
  <sheetData>
    <row r="1" spans="1:18" ht="22.5" customHeight="1" thickBot="1" x14ac:dyDescent="0.3">
      <c r="A1" s="60" t="s">
        <v>0</v>
      </c>
      <c r="B1" s="60" t="s">
        <v>72</v>
      </c>
      <c r="C1" s="60" t="s">
        <v>73</v>
      </c>
      <c r="D1" s="61" t="s">
        <v>74</v>
      </c>
      <c r="E1" s="61" t="s">
        <v>75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2.5" customHeight="1" thickBot="1" x14ac:dyDescent="0.3">
      <c r="A2" s="57" t="s">
        <v>35</v>
      </c>
      <c r="B2" s="58">
        <v>9723475.3390906285</v>
      </c>
      <c r="C2" s="58">
        <f>'ANÁLISE_CUSTOS PARCIAL'!B3</f>
        <v>0</v>
      </c>
      <c r="D2" s="93">
        <f>C2-B2</f>
        <v>-9723475.3390906285</v>
      </c>
      <c r="E2" s="98" t="e">
        <f>D2/C2</f>
        <v>#DIV/0!</v>
      </c>
      <c r="F2" s="9"/>
      <c r="G2" s="37" t="s">
        <v>43</v>
      </c>
      <c r="H2" s="38">
        <v>7950.33</v>
      </c>
      <c r="I2" s="39" t="s">
        <v>44</v>
      </c>
      <c r="J2" s="9"/>
      <c r="K2" s="9"/>
      <c r="L2" s="9"/>
      <c r="M2" s="9"/>
      <c r="N2" s="9"/>
      <c r="O2" s="9"/>
      <c r="P2" s="9"/>
      <c r="Q2" s="9"/>
      <c r="R2" s="9"/>
    </row>
    <row r="3" spans="1:18" ht="19.5" customHeight="1" x14ac:dyDescent="0.25">
      <c r="A3" s="2" t="s">
        <v>4</v>
      </c>
      <c r="B3" s="13">
        <v>445700.739</v>
      </c>
      <c r="C3" s="13">
        <f>'ANÁLISE_CUSTOS PARCIAL'!B4</f>
        <v>0</v>
      </c>
      <c r="D3" s="94">
        <f t="shared" ref="D3:D4" si="0">C3-B3</f>
        <v>-445700.739</v>
      </c>
      <c r="E3" s="99" t="e">
        <f t="shared" ref="E3:E5" si="1">D3/C3</f>
        <v>#DIV/0!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9.5" customHeight="1" x14ac:dyDescent="0.25">
      <c r="A4" s="10" t="s">
        <v>5</v>
      </c>
      <c r="B4" s="11">
        <v>3966312.2978423662</v>
      </c>
      <c r="C4" s="11">
        <f>'ANÁLISE_CUSTOS PARCIAL'!B5</f>
        <v>0</v>
      </c>
      <c r="D4" s="95">
        <f t="shared" si="0"/>
        <v>-3966312.2978423662</v>
      </c>
      <c r="E4" s="100" t="e">
        <f t="shared" si="1"/>
        <v>#DIV/0!</v>
      </c>
      <c r="F4" s="9"/>
      <c r="G4" s="15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9.5" customHeight="1" x14ac:dyDescent="0.25">
      <c r="A5" s="2" t="s">
        <v>6</v>
      </c>
      <c r="B5" s="13"/>
      <c r="C5" s="13">
        <f>'ANÁLISE_CUSTOS PARCIAL'!B6</f>
        <v>0</v>
      </c>
      <c r="D5" s="94"/>
      <c r="E5" s="99" t="e">
        <f t="shared" si="1"/>
        <v>#DIV/0!</v>
      </c>
      <c r="F5" s="9"/>
      <c r="G5" s="15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9.5" customHeight="1" x14ac:dyDescent="0.25">
      <c r="A6" s="10" t="s">
        <v>7</v>
      </c>
      <c r="B6" s="11"/>
      <c r="C6" s="11"/>
      <c r="D6" s="95"/>
      <c r="E6" s="100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19.5" customHeight="1" x14ac:dyDescent="0.25">
      <c r="A7" s="2" t="s">
        <v>8</v>
      </c>
      <c r="B7" s="13"/>
      <c r="C7" s="13"/>
      <c r="D7" s="94"/>
      <c r="E7" s="99"/>
      <c r="F7" s="9"/>
      <c r="G7" s="17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19.5" customHeight="1" x14ac:dyDescent="0.25">
      <c r="A8" s="10" t="s">
        <v>40</v>
      </c>
      <c r="B8" s="30"/>
      <c r="C8" s="30"/>
      <c r="D8" s="95"/>
      <c r="E8" s="100"/>
      <c r="F8" s="31"/>
      <c r="G8" s="18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19.5" customHeight="1" x14ac:dyDescent="0.25">
      <c r="A9" s="2" t="s">
        <v>9</v>
      </c>
      <c r="B9" s="13"/>
      <c r="C9" s="13"/>
      <c r="D9" s="94"/>
      <c r="E9" s="99"/>
      <c r="F9" s="9"/>
      <c r="G9" s="17"/>
      <c r="H9" s="35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9.5" customHeight="1" x14ac:dyDescent="0.25">
      <c r="A10" s="10" t="s">
        <v>36</v>
      </c>
      <c r="B10" s="11"/>
      <c r="C10" s="11"/>
      <c r="D10" s="95"/>
      <c r="E10" s="100"/>
      <c r="F10" s="9"/>
      <c r="G10" s="16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ht="19.5" customHeight="1" x14ac:dyDescent="0.25">
      <c r="A11" s="2" t="s">
        <v>37</v>
      </c>
      <c r="B11" s="13"/>
      <c r="C11" s="13"/>
      <c r="D11" s="94"/>
      <c r="E11" s="99"/>
      <c r="F11" s="9"/>
      <c r="G11" s="9"/>
      <c r="H11" s="36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ht="19.5" customHeight="1" x14ac:dyDescent="0.25">
      <c r="A12" s="10" t="s">
        <v>10</v>
      </c>
      <c r="B12" s="11"/>
      <c r="C12" s="11"/>
      <c r="D12" s="95"/>
      <c r="E12" s="100"/>
      <c r="F12" s="9"/>
      <c r="G12" s="9"/>
      <c r="H12" s="16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ht="19.5" customHeight="1" x14ac:dyDescent="0.25">
      <c r="A13" s="2" t="s">
        <v>11</v>
      </c>
      <c r="B13" s="13"/>
      <c r="C13" s="13"/>
      <c r="D13" s="94"/>
      <c r="E13" s="9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18" ht="19.5" customHeight="1" x14ac:dyDescent="0.25">
      <c r="A14" s="10" t="s">
        <v>12</v>
      </c>
      <c r="B14" s="11"/>
      <c r="C14" s="11"/>
      <c r="D14" s="95"/>
      <c r="E14" s="100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ht="19.5" customHeight="1" x14ac:dyDescent="0.25">
      <c r="A15" s="2" t="s">
        <v>39</v>
      </c>
      <c r="B15" s="13"/>
      <c r="C15" s="13"/>
      <c r="D15" s="94"/>
      <c r="E15" s="9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ht="19.5" customHeight="1" x14ac:dyDescent="0.25">
      <c r="A16" s="10" t="s">
        <v>13</v>
      </c>
      <c r="B16" s="11"/>
      <c r="C16" s="11"/>
      <c r="D16" s="95"/>
      <c r="E16" s="10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19.5" customHeight="1" x14ac:dyDescent="0.25">
      <c r="A17" s="2" t="s">
        <v>14</v>
      </c>
      <c r="B17" s="13"/>
      <c r="C17" s="13"/>
      <c r="D17" s="94"/>
      <c r="E17" s="9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9.5" customHeight="1" x14ac:dyDescent="0.25">
      <c r="A18" s="62" t="s">
        <v>38</v>
      </c>
      <c r="B18" s="63"/>
      <c r="C18" s="63"/>
      <c r="D18" s="96"/>
      <c r="E18" s="101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ht="19.5" customHeight="1" x14ac:dyDescent="0.25">
      <c r="A19" s="60" t="s">
        <v>15</v>
      </c>
      <c r="B19" s="66">
        <f>SUM(B2:B18)</f>
        <v>14135488.375932995</v>
      </c>
      <c r="C19" s="66"/>
      <c r="D19" s="97">
        <f>SUM(D2:D18)</f>
        <v>-14135488.375932995</v>
      </c>
      <c r="E19" s="102" t="e">
        <f>SUM(E2:E18)</f>
        <v>#DIV/0!</v>
      </c>
      <c r="F19" s="1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ht="19.5" customHeight="1" x14ac:dyDescent="0.25">
      <c r="A20" s="1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8" ht="22.5" customHeight="1" x14ac:dyDescent="0.25">
      <c r="A21" s="9"/>
      <c r="B21" s="16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8" ht="22.5" customHeight="1" x14ac:dyDescent="0.25">
      <c r="A22" s="9"/>
      <c r="B22" s="16"/>
      <c r="C22" s="16"/>
      <c r="D22" s="17"/>
      <c r="E22" s="17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15" customHeight="1" x14ac:dyDescent="0.25">
      <c r="A23" s="9"/>
      <c r="B23" s="9"/>
      <c r="C23" s="9"/>
      <c r="D23" s="17"/>
      <c r="E23" s="17"/>
      <c r="F23" s="9"/>
      <c r="G23" s="1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9.5" customHeight="1" x14ac:dyDescent="0.25">
      <c r="A24" s="9"/>
      <c r="B24" s="9"/>
      <c r="C24" s="9"/>
      <c r="D24" s="17"/>
      <c r="E24" s="17"/>
      <c r="F24" s="18"/>
      <c r="G24" s="9"/>
      <c r="H24" s="16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9.5" customHeight="1" x14ac:dyDescent="0.45">
      <c r="A25" s="9"/>
      <c r="B25" s="9"/>
      <c r="C25" s="9"/>
      <c r="D25" s="17"/>
      <c r="E25" s="17"/>
      <c r="F25" s="19"/>
      <c r="G25" s="16"/>
      <c r="H25" s="16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9.5" customHeight="1" x14ac:dyDescent="0.25">
      <c r="A26" s="9"/>
      <c r="B26" s="9"/>
      <c r="C26" s="9"/>
      <c r="D26" s="17"/>
      <c r="E26" s="17"/>
      <c r="F26" s="20"/>
      <c r="G26" s="2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19.5" customHeight="1" x14ac:dyDescent="0.25">
      <c r="A27" s="9"/>
      <c r="B27" s="9"/>
      <c r="C27" s="9"/>
      <c r="D27" s="17"/>
      <c r="E27" s="17"/>
      <c r="F27" s="9"/>
      <c r="G27" s="2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9.5" customHeight="1" x14ac:dyDescent="0.25">
      <c r="A28" s="9"/>
      <c r="B28" s="9"/>
      <c r="C28" s="9"/>
      <c r="D28" s="17"/>
      <c r="E28" s="17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9.5" customHeight="1" x14ac:dyDescent="0.25">
      <c r="A29" s="9"/>
      <c r="B29" s="9"/>
      <c r="C29" s="9"/>
      <c r="D29" s="17"/>
      <c r="E29" s="17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9.5" customHeight="1" x14ac:dyDescent="0.25">
      <c r="A30" s="9"/>
      <c r="B30" s="9"/>
      <c r="C30" s="9"/>
      <c r="D30" s="17"/>
      <c r="E30" s="17"/>
      <c r="F30" s="9"/>
      <c r="G30" s="16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ht="19.5" customHeight="1" x14ac:dyDescent="0.25">
      <c r="A31" s="9"/>
      <c r="B31" s="9"/>
      <c r="C31" s="9"/>
      <c r="D31" s="17"/>
      <c r="E31" s="17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9.5" customHeight="1" x14ac:dyDescent="0.25">
      <c r="A32" s="9"/>
      <c r="B32" s="9"/>
      <c r="C32" s="9"/>
      <c r="D32" s="17"/>
      <c r="E32" s="17"/>
      <c r="F32" s="9"/>
      <c r="G32" s="16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ht="19.5" customHeight="1" x14ac:dyDescent="0.25">
      <c r="A33" s="9"/>
      <c r="B33" s="9"/>
      <c r="C33" s="9"/>
      <c r="D33" s="17"/>
      <c r="E33" s="17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ht="19.5" customHeight="1" x14ac:dyDescent="0.25">
      <c r="A34" s="9"/>
      <c r="B34" s="9"/>
      <c r="C34" s="9"/>
      <c r="D34" s="17"/>
      <c r="E34" s="17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19.5" customHeight="1" x14ac:dyDescent="0.25">
      <c r="A35" s="9"/>
      <c r="B35" s="9"/>
      <c r="C35" s="9"/>
      <c r="D35" s="17"/>
      <c r="E35" s="17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19.5" customHeight="1" x14ac:dyDescent="0.25">
      <c r="A36" s="9"/>
      <c r="B36" s="9"/>
      <c r="C36" s="9"/>
      <c r="D36" s="17"/>
      <c r="E36" s="17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19.5" customHeight="1" x14ac:dyDescent="0.25">
      <c r="A37" s="9"/>
      <c r="B37" s="9"/>
      <c r="C37" s="9"/>
      <c r="D37" s="17"/>
      <c r="E37" s="17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19.5" customHeight="1" x14ac:dyDescent="0.25">
      <c r="A38" s="9"/>
      <c r="B38" s="9"/>
      <c r="C38" s="9"/>
      <c r="D38" s="17"/>
      <c r="E38" s="1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19.5" customHeight="1" x14ac:dyDescent="0.25">
      <c r="A39" s="9"/>
      <c r="B39" s="9"/>
      <c r="C39" s="9"/>
      <c r="D39" s="17"/>
      <c r="E39" s="17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19.5" customHeight="1" x14ac:dyDescent="0.25">
      <c r="A40" s="9"/>
      <c r="B40" s="9"/>
      <c r="C40" s="9"/>
      <c r="D40" s="17"/>
      <c r="E40" s="17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19.5" customHeight="1" x14ac:dyDescent="0.25">
      <c r="A41" s="9"/>
      <c r="B41" s="9"/>
      <c r="C41" s="9"/>
      <c r="D41" s="17"/>
      <c r="E41" s="17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19.5" customHeight="1" x14ac:dyDescent="0.25">
      <c r="A42" s="9"/>
      <c r="B42" s="9"/>
      <c r="C42" s="9"/>
      <c r="D42" s="17"/>
      <c r="E42" s="17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19.5" customHeight="1" x14ac:dyDescent="0.25">
      <c r="A43" s="9"/>
      <c r="B43" s="9"/>
      <c r="C43" s="9"/>
      <c r="D43" s="17"/>
      <c r="E43" s="17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19.5" customHeight="1" x14ac:dyDescent="0.25">
      <c r="A44" s="9"/>
      <c r="B44" s="9"/>
      <c r="C44" s="9"/>
      <c r="D44" s="17"/>
      <c r="E44" s="17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19.5" customHeight="1" x14ac:dyDescent="0.25">
      <c r="A45" s="9"/>
      <c r="B45" s="9"/>
      <c r="C45" s="9"/>
      <c r="D45" s="17"/>
      <c r="E45" s="17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19.5" customHeight="1" x14ac:dyDescent="0.25">
      <c r="A46" s="9"/>
      <c r="B46" s="9"/>
      <c r="C46" s="9"/>
      <c r="D46" s="17"/>
      <c r="E46" s="17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19.5" customHeight="1" x14ac:dyDescent="0.25">
      <c r="A47" s="9"/>
      <c r="B47" s="9"/>
      <c r="C47" s="9"/>
      <c r="D47" s="17"/>
      <c r="E47" s="17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19.5" customHeight="1" x14ac:dyDescent="0.25">
      <c r="A48" s="9"/>
      <c r="B48" s="9"/>
      <c r="C48" s="9"/>
      <c r="D48" s="17"/>
      <c r="E48" s="17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19.5" customHeight="1" x14ac:dyDescent="0.25">
      <c r="A49" s="9"/>
      <c r="B49" s="9"/>
      <c r="C49" s="9"/>
      <c r="D49" s="17"/>
      <c r="E49" s="17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19.5" customHeight="1" x14ac:dyDescent="0.25">
      <c r="A50" s="9"/>
      <c r="B50" s="9"/>
      <c r="C50" s="9"/>
      <c r="D50" s="17"/>
      <c r="E50" s="17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19.5" customHeight="1" x14ac:dyDescent="0.25">
      <c r="A51" s="9"/>
      <c r="B51" s="9"/>
      <c r="C51" s="9"/>
      <c r="D51" s="17"/>
      <c r="E51" s="17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19.5" customHeight="1" x14ac:dyDescent="0.25">
      <c r="A52" s="9"/>
      <c r="B52" s="9"/>
      <c r="C52" s="9"/>
      <c r="D52" s="17"/>
      <c r="E52" s="17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19.5" customHeight="1" x14ac:dyDescent="0.25">
      <c r="A53" s="9"/>
      <c r="B53" s="9"/>
      <c r="C53" s="9"/>
      <c r="D53" s="17"/>
      <c r="E53" s="17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1:18" ht="19.5" customHeight="1" x14ac:dyDescent="0.25">
      <c r="A54" s="9"/>
      <c r="B54" s="9"/>
      <c r="C54" s="9"/>
      <c r="D54" s="17"/>
      <c r="E54" s="17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1:18" ht="19.5" customHeight="1" x14ac:dyDescent="0.25">
      <c r="A55" s="9"/>
      <c r="B55" s="9"/>
      <c r="C55" s="9"/>
      <c r="D55" s="17"/>
      <c r="E55" s="17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1:18" ht="19.5" customHeight="1" x14ac:dyDescent="0.25">
      <c r="A56" s="9"/>
      <c r="B56" s="9"/>
      <c r="C56" s="9"/>
      <c r="D56" s="17"/>
      <c r="E56" s="17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1:18" ht="19.5" customHeight="1" x14ac:dyDescent="0.25">
      <c r="A57" s="9"/>
      <c r="B57" s="9"/>
      <c r="C57" s="9"/>
      <c r="D57" s="17"/>
      <c r="E57" s="17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1:18" ht="19.5" customHeight="1" x14ac:dyDescent="0.25">
      <c r="A58" s="9"/>
      <c r="B58" s="9"/>
      <c r="C58" s="9"/>
      <c r="D58" s="17"/>
      <c r="E58" s="17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1:18" ht="19.5" customHeight="1" x14ac:dyDescent="0.25">
      <c r="A59" s="9"/>
      <c r="B59" s="9"/>
      <c r="C59" s="9"/>
      <c r="D59" s="17"/>
      <c r="E59" s="17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1:18" ht="19.5" customHeight="1" x14ac:dyDescent="0.25">
      <c r="A60" s="9"/>
      <c r="B60" s="9"/>
      <c r="C60" s="9"/>
      <c r="D60" s="17"/>
      <c r="E60" s="17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1:18" ht="19.5" customHeight="1" x14ac:dyDescent="0.25">
      <c r="A61" s="9"/>
      <c r="B61" s="9"/>
      <c r="C61" s="9"/>
      <c r="D61" s="17"/>
      <c r="E61" s="17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1:18" ht="19.5" customHeight="1" x14ac:dyDescent="0.25">
      <c r="A62" s="9"/>
      <c r="B62" s="9"/>
      <c r="C62" s="9"/>
      <c r="D62" s="17"/>
      <c r="E62" s="17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1:18" ht="19.5" customHeight="1" x14ac:dyDescent="0.25">
      <c r="A63" s="9"/>
      <c r="B63" s="9"/>
      <c r="C63" s="9"/>
      <c r="D63" s="17"/>
      <c r="E63" s="17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1:18" ht="19.5" customHeight="1" x14ac:dyDescent="0.25">
      <c r="A64" s="9"/>
      <c r="B64" s="9"/>
      <c r="C64" s="9"/>
      <c r="D64" s="17"/>
      <c r="E64" s="17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1:18" ht="19.5" customHeight="1" x14ac:dyDescent="0.25">
      <c r="A65" s="9"/>
      <c r="B65" s="9"/>
      <c r="C65" s="9"/>
      <c r="D65" s="17"/>
      <c r="E65" s="17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1:18" ht="19.5" customHeight="1" x14ac:dyDescent="0.25">
      <c r="A66" s="9"/>
      <c r="B66" s="9"/>
      <c r="C66" s="9"/>
      <c r="D66" s="17"/>
      <c r="E66" s="17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1:18" ht="19.5" customHeight="1" x14ac:dyDescent="0.25">
      <c r="A67" s="9"/>
      <c r="B67" s="9"/>
      <c r="C67" s="9"/>
      <c r="D67" s="17"/>
      <c r="E67" s="17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1:18" ht="19.5" customHeight="1" x14ac:dyDescent="0.25">
      <c r="A68" s="9"/>
      <c r="B68" s="9"/>
      <c r="C68" s="9"/>
      <c r="D68" s="17"/>
      <c r="E68" s="17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1:18" ht="19.5" customHeight="1" x14ac:dyDescent="0.25">
      <c r="A69" s="9"/>
      <c r="B69" s="9"/>
      <c r="C69" s="9"/>
      <c r="D69" s="17"/>
      <c r="E69" s="17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1:18" ht="19.5" customHeight="1" x14ac:dyDescent="0.25">
      <c r="A70" s="9"/>
      <c r="B70" s="9"/>
      <c r="C70" s="9"/>
      <c r="D70" s="17"/>
      <c r="E70" s="17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1:18" ht="19.5" customHeight="1" x14ac:dyDescent="0.25">
      <c r="A71" s="9"/>
      <c r="B71" s="9"/>
      <c r="C71" s="9"/>
      <c r="D71" s="17"/>
      <c r="E71" s="17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1:18" ht="19.5" customHeight="1" x14ac:dyDescent="0.25">
      <c r="A72" s="9"/>
      <c r="B72" s="9"/>
      <c r="C72" s="9"/>
      <c r="D72" s="17"/>
      <c r="E72" s="17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1:18" ht="19.5" customHeight="1" x14ac:dyDescent="0.25">
      <c r="A73" s="9"/>
      <c r="B73" s="9"/>
      <c r="C73" s="9"/>
      <c r="D73" s="17"/>
      <c r="E73" s="17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1:18" ht="19.5" customHeight="1" x14ac:dyDescent="0.25">
      <c r="A74" s="9"/>
      <c r="B74" s="9"/>
      <c r="C74" s="9"/>
      <c r="D74" s="17"/>
      <c r="E74" s="17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1:18" ht="19.5" customHeight="1" x14ac:dyDescent="0.25">
      <c r="A75" s="9"/>
      <c r="B75" s="9"/>
      <c r="C75" s="9"/>
      <c r="D75" s="17"/>
      <c r="E75" s="17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1:18" ht="19.5" customHeight="1" x14ac:dyDescent="0.25">
      <c r="A76" s="9"/>
      <c r="B76" s="9"/>
      <c r="C76" s="9"/>
      <c r="D76" s="17"/>
      <c r="E76" s="17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1:18" ht="19.5" customHeight="1" x14ac:dyDescent="0.25">
      <c r="A77" s="9"/>
      <c r="B77" s="9"/>
      <c r="C77" s="9"/>
      <c r="D77" s="17"/>
      <c r="E77" s="17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1:18" ht="19.5" customHeight="1" x14ac:dyDescent="0.25">
      <c r="A78" s="9"/>
      <c r="B78" s="9"/>
      <c r="C78" s="9"/>
      <c r="D78" s="17"/>
      <c r="E78" s="17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19.5" customHeight="1" x14ac:dyDescent="0.25">
      <c r="A79" s="9"/>
      <c r="B79" s="9"/>
      <c r="C79" s="9"/>
      <c r="D79" s="17"/>
      <c r="E79" s="17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19.5" customHeight="1" x14ac:dyDescent="0.25">
      <c r="A80" s="9"/>
      <c r="B80" s="9"/>
      <c r="C80" s="9"/>
      <c r="D80" s="17"/>
      <c r="E80" s="17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19.5" customHeight="1" x14ac:dyDescent="0.25">
      <c r="A81" s="9"/>
      <c r="B81" s="9"/>
      <c r="C81" s="9"/>
      <c r="D81" s="17"/>
      <c r="E81" s="17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19.5" customHeight="1" x14ac:dyDescent="0.25">
      <c r="A82" s="9"/>
      <c r="B82" s="9"/>
      <c r="C82" s="9"/>
      <c r="D82" s="17"/>
      <c r="E82" s="17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19.5" customHeight="1" x14ac:dyDescent="0.25">
      <c r="A83" s="9"/>
      <c r="B83" s="9"/>
      <c r="C83" s="9"/>
      <c r="D83" s="17"/>
      <c r="E83" s="1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19.5" customHeight="1" x14ac:dyDescent="0.25">
      <c r="A84" s="9"/>
      <c r="B84" s="9"/>
      <c r="C84" s="9"/>
      <c r="D84" s="17"/>
      <c r="E84" s="17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19.5" customHeight="1" x14ac:dyDescent="0.25">
      <c r="A85" s="9"/>
      <c r="B85" s="9"/>
      <c r="C85" s="9"/>
      <c r="D85" s="17"/>
      <c r="E85" s="17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19.5" customHeight="1" x14ac:dyDescent="0.25">
      <c r="A86" s="9"/>
      <c r="B86" s="9"/>
      <c r="C86" s="9"/>
      <c r="D86" s="17"/>
      <c r="E86" s="17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19.5" customHeight="1" x14ac:dyDescent="0.25">
      <c r="A87" s="9"/>
      <c r="B87" s="9"/>
      <c r="C87" s="9"/>
      <c r="D87" s="17"/>
      <c r="E87" s="17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19.5" customHeight="1" x14ac:dyDescent="0.25">
      <c r="A88" s="9"/>
      <c r="B88" s="9"/>
      <c r="C88" s="9"/>
      <c r="D88" s="17"/>
      <c r="E88" s="17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19.5" customHeight="1" x14ac:dyDescent="0.25">
      <c r="A89" s="9"/>
      <c r="B89" s="9"/>
      <c r="C89" s="9"/>
      <c r="D89" s="17"/>
      <c r="E89" s="17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19.5" customHeight="1" x14ac:dyDescent="0.25">
      <c r="A90" s="9"/>
      <c r="B90" s="9"/>
      <c r="C90" s="9"/>
      <c r="D90" s="17"/>
      <c r="E90" s="17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19.5" customHeight="1" x14ac:dyDescent="0.25">
      <c r="A91" s="9"/>
      <c r="B91" s="9"/>
      <c r="C91" s="9"/>
      <c r="D91" s="17"/>
      <c r="E91" s="17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19.5" customHeight="1" x14ac:dyDescent="0.25">
      <c r="A92" s="9"/>
      <c r="B92" s="9"/>
      <c r="C92" s="9"/>
      <c r="D92" s="17"/>
      <c r="E92" s="17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19.5" customHeight="1" x14ac:dyDescent="0.25">
      <c r="A93" s="9"/>
      <c r="B93" s="9"/>
      <c r="C93" s="9"/>
      <c r="D93" s="17"/>
      <c r="E93" s="17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19.5" customHeight="1" x14ac:dyDescent="0.25">
      <c r="A94" s="9"/>
      <c r="B94" s="9"/>
      <c r="C94" s="9"/>
      <c r="D94" s="17"/>
      <c r="E94" s="17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19.5" customHeight="1" x14ac:dyDescent="0.25">
      <c r="A95" s="9"/>
      <c r="B95" s="9"/>
      <c r="C95" s="9"/>
      <c r="D95" s="17"/>
      <c r="E95" s="17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19.5" customHeight="1" x14ac:dyDescent="0.25">
      <c r="A96" s="9"/>
      <c r="B96" s="9"/>
      <c r="C96" s="9"/>
      <c r="D96" s="17"/>
      <c r="E96" s="17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19.5" customHeight="1" x14ac:dyDescent="0.25">
      <c r="A97" s="9"/>
      <c r="B97" s="9"/>
      <c r="C97" s="9"/>
      <c r="D97" s="17"/>
      <c r="E97" s="17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19.5" customHeight="1" x14ac:dyDescent="0.25">
      <c r="A98" s="9"/>
      <c r="B98" s="9"/>
      <c r="C98" s="9"/>
      <c r="D98" s="17"/>
      <c r="E98" s="17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19.5" customHeight="1" x14ac:dyDescent="0.25">
      <c r="A99" s="9"/>
      <c r="B99" s="9"/>
      <c r="C99" s="9"/>
      <c r="D99" s="17"/>
      <c r="E99" s="17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19.5" customHeight="1" x14ac:dyDescent="0.25">
      <c r="A100" s="9"/>
      <c r="B100" s="9"/>
      <c r="C100" s="9"/>
      <c r="D100" s="17"/>
      <c r="E100" s="17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19.5" customHeight="1" x14ac:dyDescent="0.25">
      <c r="A101" s="9"/>
      <c r="B101" s="9"/>
      <c r="C101" s="9"/>
      <c r="D101" s="17"/>
      <c r="E101" s="17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19.5" customHeight="1" x14ac:dyDescent="0.25">
      <c r="A102" s="9"/>
      <c r="B102" s="9"/>
      <c r="C102" s="9"/>
      <c r="D102" s="17"/>
      <c r="E102" s="17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19.5" customHeight="1" x14ac:dyDescent="0.25">
      <c r="A103" s="9"/>
      <c r="B103" s="9"/>
      <c r="C103" s="9"/>
      <c r="D103" s="17"/>
      <c r="E103" s="17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9.5" customHeight="1" x14ac:dyDescent="0.25">
      <c r="A104" s="9"/>
      <c r="B104" s="9"/>
      <c r="C104" s="9"/>
      <c r="D104" s="17"/>
      <c r="E104" s="17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19.5" customHeight="1" x14ac:dyDescent="0.25">
      <c r="A105" s="9"/>
      <c r="B105" s="9"/>
      <c r="C105" s="9"/>
      <c r="D105" s="17"/>
      <c r="E105" s="17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19.5" customHeight="1" x14ac:dyDescent="0.25">
      <c r="A106" s="9"/>
      <c r="B106" s="9"/>
      <c r="C106" s="9"/>
      <c r="D106" s="17"/>
      <c r="E106" s="17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19.5" customHeight="1" x14ac:dyDescent="0.25">
      <c r="A107" s="9"/>
      <c r="B107" s="9"/>
      <c r="C107" s="9"/>
      <c r="D107" s="17"/>
      <c r="E107" s="17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19.5" customHeight="1" x14ac:dyDescent="0.25">
      <c r="A108" s="9"/>
      <c r="B108" s="9"/>
      <c r="C108" s="9"/>
      <c r="D108" s="17"/>
      <c r="E108" s="17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19.5" customHeight="1" x14ac:dyDescent="0.25">
      <c r="A109" s="9"/>
      <c r="B109" s="9"/>
      <c r="C109" s="9"/>
      <c r="D109" s="17"/>
      <c r="E109" s="17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19.5" customHeight="1" x14ac:dyDescent="0.25">
      <c r="A110" s="9"/>
      <c r="B110" s="9"/>
      <c r="C110" s="9"/>
      <c r="D110" s="17"/>
      <c r="E110" s="17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19.5" customHeight="1" x14ac:dyDescent="0.25">
      <c r="A111" s="9"/>
      <c r="B111" s="9"/>
      <c r="C111" s="9"/>
      <c r="D111" s="17"/>
      <c r="E111" s="17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19.5" customHeight="1" x14ac:dyDescent="0.25">
      <c r="A112" s="9"/>
      <c r="B112" s="9"/>
      <c r="C112" s="9"/>
      <c r="D112" s="17"/>
      <c r="E112" s="17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19.5" customHeight="1" x14ac:dyDescent="0.25">
      <c r="A113" s="9"/>
      <c r="B113" s="9"/>
      <c r="C113" s="9"/>
      <c r="D113" s="17"/>
      <c r="E113" s="17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19.5" customHeight="1" x14ac:dyDescent="0.25">
      <c r="A114" s="9"/>
      <c r="B114" s="9"/>
      <c r="C114" s="9"/>
      <c r="D114" s="17"/>
      <c r="E114" s="17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19.5" customHeight="1" x14ac:dyDescent="0.25">
      <c r="A115" s="9"/>
      <c r="B115" s="9"/>
      <c r="C115" s="9"/>
      <c r="D115" s="17"/>
      <c r="E115" s="17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19.5" customHeight="1" x14ac:dyDescent="0.25">
      <c r="A116" s="9"/>
      <c r="B116" s="9"/>
      <c r="C116" s="9"/>
      <c r="D116" s="17"/>
      <c r="E116" s="17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19.5" customHeight="1" x14ac:dyDescent="0.25">
      <c r="A117" s="9"/>
      <c r="B117" s="9"/>
      <c r="C117" s="9"/>
      <c r="D117" s="17"/>
      <c r="E117" s="17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19.5" customHeight="1" x14ac:dyDescent="0.25">
      <c r="A118" s="9"/>
      <c r="B118" s="9"/>
      <c r="C118" s="9"/>
      <c r="D118" s="17"/>
      <c r="E118" s="17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19.5" customHeight="1" x14ac:dyDescent="0.25">
      <c r="A119" s="9"/>
      <c r="B119" s="9"/>
      <c r="C119" s="9"/>
      <c r="D119" s="17"/>
      <c r="E119" s="17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19.5" customHeight="1" x14ac:dyDescent="0.25">
      <c r="A120" s="9"/>
      <c r="B120" s="9"/>
      <c r="C120" s="9"/>
      <c r="D120" s="17"/>
      <c r="E120" s="17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19.5" customHeight="1" x14ac:dyDescent="0.25">
      <c r="A121" s="9"/>
      <c r="B121" s="9"/>
      <c r="C121" s="9"/>
      <c r="D121" s="17"/>
      <c r="E121" s="17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19.5" customHeight="1" x14ac:dyDescent="0.25">
      <c r="A122" s="9"/>
      <c r="B122" s="9"/>
      <c r="C122" s="9"/>
      <c r="D122" s="17"/>
      <c r="E122" s="17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19.5" customHeight="1" x14ac:dyDescent="0.25">
      <c r="A123" s="9"/>
      <c r="B123" s="9"/>
      <c r="C123" s="9"/>
      <c r="D123" s="17"/>
      <c r="E123" s="17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19.5" customHeight="1" x14ac:dyDescent="0.25">
      <c r="A124" s="9"/>
      <c r="B124" s="9"/>
      <c r="C124" s="9"/>
      <c r="D124" s="17"/>
      <c r="E124" s="17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19.5" customHeight="1" x14ac:dyDescent="0.25">
      <c r="A125" s="9"/>
      <c r="B125" s="9"/>
      <c r="C125" s="9"/>
      <c r="D125" s="17"/>
      <c r="E125" s="17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19.5" customHeight="1" x14ac:dyDescent="0.25">
      <c r="A126" s="9"/>
      <c r="B126" s="9"/>
      <c r="C126" s="9"/>
      <c r="D126" s="17"/>
      <c r="E126" s="17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19.5" customHeight="1" x14ac:dyDescent="0.25">
      <c r="A127" s="9"/>
      <c r="B127" s="9"/>
      <c r="C127" s="9"/>
      <c r="D127" s="17"/>
      <c r="E127" s="17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19.5" customHeight="1" x14ac:dyDescent="0.25">
      <c r="A128" s="9"/>
      <c r="B128" s="9"/>
      <c r="C128" s="9"/>
      <c r="D128" s="17"/>
      <c r="E128" s="17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19.5" customHeight="1" x14ac:dyDescent="0.25">
      <c r="A129" s="9"/>
      <c r="B129" s="9"/>
      <c r="C129" s="9"/>
      <c r="D129" s="17"/>
      <c r="E129" s="17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19.5" customHeight="1" x14ac:dyDescent="0.25">
      <c r="A130" s="9"/>
      <c r="B130" s="9"/>
      <c r="C130" s="9"/>
      <c r="D130" s="17"/>
      <c r="E130" s="17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19.5" customHeight="1" x14ac:dyDescent="0.25">
      <c r="A131" s="9"/>
      <c r="B131" s="9"/>
      <c r="C131" s="9"/>
      <c r="D131" s="17"/>
      <c r="E131" s="17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19.5" customHeight="1" x14ac:dyDescent="0.25">
      <c r="A132" s="9"/>
      <c r="B132" s="9"/>
      <c r="C132" s="9"/>
      <c r="D132" s="17"/>
      <c r="E132" s="17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19.5" customHeight="1" x14ac:dyDescent="0.25">
      <c r="A133" s="9"/>
      <c r="B133" s="9"/>
      <c r="C133" s="9"/>
      <c r="D133" s="17"/>
      <c r="E133" s="17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19.5" customHeight="1" x14ac:dyDescent="0.25">
      <c r="A134" s="9"/>
      <c r="B134" s="9"/>
      <c r="C134" s="9"/>
      <c r="D134" s="17"/>
      <c r="E134" s="17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19.5" customHeight="1" x14ac:dyDescent="0.25">
      <c r="A135" s="9"/>
      <c r="B135" s="9"/>
      <c r="C135" s="9"/>
      <c r="D135" s="17"/>
      <c r="E135" s="17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19.5" customHeight="1" x14ac:dyDescent="0.25">
      <c r="A136" s="9"/>
      <c r="B136" s="9"/>
      <c r="C136" s="9"/>
      <c r="D136" s="17"/>
      <c r="E136" s="17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19.5" customHeight="1" x14ac:dyDescent="0.25">
      <c r="A137" s="9"/>
      <c r="B137" s="9"/>
      <c r="C137" s="9"/>
      <c r="D137" s="17"/>
      <c r="E137" s="17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19.5" customHeight="1" x14ac:dyDescent="0.25">
      <c r="A138" s="9"/>
      <c r="B138" s="9"/>
      <c r="C138" s="9"/>
      <c r="D138" s="17"/>
      <c r="E138" s="17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19.5" customHeight="1" x14ac:dyDescent="0.25">
      <c r="A139" s="9"/>
      <c r="B139" s="9"/>
      <c r="C139" s="9"/>
      <c r="D139" s="17"/>
      <c r="E139" s="17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19.5" customHeight="1" x14ac:dyDescent="0.25">
      <c r="A140" s="9"/>
      <c r="B140" s="9"/>
      <c r="C140" s="9"/>
      <c r="D140" s="17"/>
      <c r="E140" s="17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19.5" customHeight="1" x14ac:dyDescent="0.25">
      <c r="A141" s="9"/>
      <c r="B141" s="9"/>
      <c r="C141" s="9"/>
      <c r="D141" s="17"/>
      <c r="E141" s="17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19.5" customHeight="1" x14ac:dyDescent="0.25">
      <c r="A142" s="9"/>
      <c r="B142" s="9"/>
      <c r="C142" s="9"/>
      <c r="D142" s="17"/>
      <c r="E142" s="17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19.5" customHeight="1" x14ac:dyDescent="0.25">
      <c r="A143" s="9"/>
      <c r="B143" s="9"/>
      <c r="C143" s="9"/>
      <c r="D143" s="17"/>
      <c r="E143" s="17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19.5" customHeight="1" x14ac:dyDescent="0.25">
      <c r="A144" s="9"/>
      <c r="B144" s="9"/>
      <c r="C144" s="9"/>
      <c r="D144" s="17"/>
      <c r="E144" s="17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19.5" customHeight="1" x14ac:dyDescent="0.25">
      <c r="A145" s="9"/>
      <c r="B145" s="9"/>
      <c r="C145" s="9"/>
      <c r="D145" s="17"/>
      <c r="E145" s="17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19.5" customHeight="1" x14ac:dyDescent="0.25">
      <c r="A146" s="9"/>
      <c r="B146" s="9"/>
      <c r="C146" s="9"/>
      <c r="D146" s="17"/>
      <c r="E146" s="17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19.5" customHeight="1" x14ac:dyDescent="0.25">
      <c r="A147" s="9"/>
      <c r="B147" s="9"/>
      <c r="C147" s="9"/>
      <c r="D147" s="17"/>
      <c r="E147" s="17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ht="19.5" customHeight="1" x14ac:dyDescent="0.25">
      <c r="A148" s="9"/>
      <c r="B148" s="9"/>
      <c r="C148" s="9"/>
      <c r="D148" s="17"/>
      <c r="E148" s="17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ht="19.5" customHeight="1" x14ac:dyDescent="0.25">
      <c r="A149" s="9"/>
      <c r="B149" s="9"/>
      <c r="C149" s="9"/>
      <c r="D149" s="17"/>
      <c r="E149" s="17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ht="19.5" customHeight="1" x14ac:dyDescent="0.25">
      <c r="A150" s="9"/>
      <c r="B150" s="9"/>
      <c r="C150" s="9"/>
      <c r="D150" s="17"/>
      <c r="E150" s="17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 ht="19.5" customHeight="1" x14ac:dyDescent="0.25">
      <c r="A151" s="9"/>
      <c r="B151" s="9"/>
      <c r="C151" s="9"/>
      <c r="D151" s="17"/>
      <c r="E151" s="17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19.5" customHeight="1" x14ac:dyDescent="0.25">
      <c r="A152" s="9"/>
      <c r="B152" s="9"/>
      <c r="C152" s="9"/>
      <c r="D152" s="17"/>
      <c r="E152" s="17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ht="19.5" customHeight="1" x14ac:dyDescent="0.25">
      <c r="A153" s="9"/>
      <c r="B153" s="9"/>
      <c r="C153" s="9"/>
      <c r="D153" s="17"/>
      <c r="E153" s="17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 ht="19.5" customHeight="1" x14ac:dyDescent="0.25">
      <c r="A154" s="9"/>
      <c r="B154" s="9"/>
      <c r="C154" s="9"/>
      <c r="D154" s="17"/>
      <c r="E154" s="17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19.5" customHeight="1" x14ac:dyDescent="0.25">
      <c r="A155" s="9"/>
      <c r="B155" s="9"/>
      <c r="C155" s="9"/>
      <c r="D155" s="17"/>
      <c r="E155" s="17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ht="19.5" customHeight="1" x14ac:dyDescent="0.25">
      <c r="A156" s="9"/>
      <c r="B156" s="9"/>
      <c r="C156" s="9"/>
      <c r="D156" s="17"/>
      <c r="E156" s="17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ht="19.5" customHeight="1" x14ac:dyDescent="0.25">
      <c r="A157" s="9"/>
      <c r="B157" s="9"/>
      <c r="C157" s="9"/>
      <c r="D157" s="17"/>
      <c r="E157" s="17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ht="19.5" customHeight="1" x14ac:dyDescent="0.25">
      <c r="A158" s="9"/>
      <c r="B158" s="9"/>
      <c r="C158" s="9"/>
      <c r="D158" s="17"/>
      <c r="E158" s="17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ht="19.5" customHeight="1" x14ac:dyDescent="0.25">
      <c r="A159" s="9"/>
      <c r="B159" s="9"/>
      <c r="C159" s="9"/>
      <c r="D159" s="17"/>
      <c r="E159" s="17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19.5" customHeight="1" x14ac:dyDescent="0.25">
      <c r="A160" s="9"/>
      <c r="B160" s="9"/>
      <c r="C160" s="9"/>
      <c r="D160" s="17"/>
      <c r="E160" s="17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ht="19.5" customHeight="1" x14ac:dyDescent="0.25">
      <c r="A161" s="9"/>
      <c r="B161" s="9"/>
      <c r="C161" s="9"/>
      <c r="D161" s="17"/>
      <c r="E161" s="17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ht="19.5" customHeight="1" x14ac:dyDescent="0.25">
      <c r="A162" s="9"/>
      <c r="B162" s="9"/>
      <c r="C162" s="9"/>
      <c r="D162" s="17"/>
      <c r="E162" s="17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19.5" customHeight="1" x14ac:dyDescent="0.25">
      <c r="A163" s="9"/>
      <c r="B163" s="9"/>
      <c r="C163" s="9"/>
      <c r="D163" s="17"/>
      <c r="E163" s="17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ht="19.5" customHeight="1" x14ac:dyDescent="0.25">
      <c r="A164" s="9"/>
      <c r="B164" s="9"/>
      <c r="C164" s="9"/>
      <c r="D164" s="17"/>
      <c r="E164" s="17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ht="19.5" customHeight="1" x14ac:dyDescent="0.25">
      <c r="A165" s="9"/>
      <c r="B165" s="9"/>
      <c r="C165" s="9"/>
      <c r="D165" s="17"/>
      <c r="E165" s="17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ht="19.5" customHeight="1" x14ac:dyDescent="0.25">
      <c r="A166" s="9"/>
      <c r="B166" s="9"/>
      <c r="C166" s="9"/>
      <c r="D166" s="17"/>
      <c r="E166" s="17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19.5" customHeight="1" x14ac:dyDescent="0.25">
      <c r="A167" s="9"/>
      <c r="B167" s="9"/>
      <c r="C167" s="9"/>
      <c r="D167" s="17"/>
      <c r="E167" s="17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ht="19.5" customHeight="1" x14ac:dyDescent="0.25">
      <c r="A168" s="9"/>
      <c r="B168" s="9"/>
      <c r="C168" s="9"/>
      <c r="D168" s="17"/>
      <c r="E168" s="17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ht="19.5" customHeight="1" x14ac:dyDescent="0.25">
      <c r="A169" s="9"/>
      <c r="B169" s="9"/>
      <c r="C169" s="9"/>
      <c r="D169" s="17"/>
      <c r="E169" s="17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ht="19.5" customHeight="1" x14ac:dyDescent="0.25">
      <c r="A170" s="9"/>
      <c r="B170" s="9"/>
      <c r="C170" s="9"/>
      <c r="D170" s="17"/>
      <c r="E170" s="17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ht="19.5" customHeight="1" x14ac:dyDescent="0.25">
      <c r="A171" s="9"/>
      <c r="B171" s="9"/>
      <c r="C171" s="9"/>
      <c r="D171" s="17"/>
      <c r="E171" s="17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ht="19.5" customHeight="1" x14ac:dyDescent="0.25">
      <c r="A172" s="9"/>
      <c r="B172" s="9"/>
      <c r="C172" s="9"/>
      <c r="D172" s="17"/>
      <c r="E172" s="17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ht="19.5" customHeight="1" x14ac:dyDescent="0.25">
      <c r="A173" s="9"/>
      <c r="B173" s="9"/>
      <c r="C173" s="9"/>
      <c r="D173" s="17"/>
      <c r="E173" s="17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19.5" customHeight="1" x14ac:dyDescent="0.25">
      <c r="A174" s="9"/>
      <c r="B174" s="9"/>
      <c r="C174" s="9"/>
      <c r="D174" s="17"/>
      <c r="E174" s="17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ht="19.5" customHeight="1" x14ac:dyDescent="0.25">
      <c r="A175" s="9"/>
      <c r="B175" s="9"/>
      <c r="C175" s="9"/>
      <c r="D175" s="17"/>
      <c r="E175" s="17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ht="19.5" customHeight="1" x14ac:dyDescent="0.25">
      <c r="A176" s="9"/>
      <c r="B176" s="9"/>
      <c r="C176" s="9"/>
      <c r="D176" s="17"/>
      <c r="E176" s="17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ht="19.5" customHeight="1" x14ac:dyDescent="0.25">
      <c r="A177" s="9"/>
      <c r="B177" s="9"/>
      <c r="C177" s="9"/>
      <c r="D177" s="17"/>
      <c r="E177" s="17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ht="19.5" customHeight="1" x14ac:dyDescent="0.25">
      <c r="A178" s="9"/>
      <c r="B178" s="9"/>
      <c r="C178" s="9"/>
      <c r="D178" s="17"/>
      <c r="E178" s="17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19.5" customHeight="1" x14ac:dyDescent="0.25">
      <c r="A179" s="9"/>
      <c r="B179" s="9"/>
      <c r="C179" s="9"/>
      <c r="D179" s="17"/>
      <c r="E179" s="17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1:18" ht="19.5" customHeight="1" x14ac:dyDescent="0.25">
      <c r="A180" s="9"/>
      <c r="B180" s="9"/>
      <c r="C180" s="9"/>
      <c r="D180" s="17"/>
      <c r="E180" s="17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1:18" ht="19.5" customHeight="1" x14ac:dyDescent="0.25">
      <c r="A181" s="9"/>
      <c r="B181" s="9"/>
      <c r="C181" s="9"/>
      <c r="D181" s="17"/>
      <c r="E181" s="17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19.5" customHeight="1" x14ac:dyDescent="0.25">
      <c r="A182" s="9"/>
      <c r="B182" s="9"/>
      <c r="C182" s="9"/>
      <c r="D182" s="17"/>
      <c r="E182" s="17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1:18" ht="19.5" customHeight="1" x14ac:dyDescent="0.25">
      <c r="A183" s="9"/>
      <c r="B183" s="9"/>
      <c r="C183" s="9"/>
      <c r="D183" s="17"/>
      <c r="E183" s="17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1:18" ht="19.5" customHeight="1" x14ac:dyDescent="0.25">
      <c r="A184" s="9"/>
      <c r="B184" s="9"/>
      <c r="C184" s="9"/>
      <c r="D184" s="17"/>
      <c r="E184" s="17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19.5" customHeight="1" x14ac:dyDescent="0.25">
      <c r="A185" s="9"/>
      <c r="B185" s="9"/>
      <c r="C185" s="9"/>
      <c r="D185" s="17"/>
      <c r="E185" s="17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 ht="19.5" customHeight="1" x14ac:dyDescent="0.25">
      <c r="A186" s="9"/>
      <c r="B186" s="9"/>
      <c r="C186" s="9"/>
      <c r="D186" s="17"/>
      <c r="E186" s="17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 ht="19.5" customHeight="1" x14ac:dyDescent="0.25">
      <c r="A187" s="9"/>
      <c r="B187" s="9"/>
      <c r="C187" s="9"/>
      <c r="D187" s="17"/>
      <c r="E187" s="17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19.5" customHeight="1" x14ac:dyDescent="0.25">
      <c r="A188" s="9"/>
      <c r="B188" s="9"/>
      <c r="C188" s="9"/>
      <c r="D188" s="17"/>
      <c r="E188" s="17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1:18" ht="19.5" customHeight="1" x14ac:dyDescent="0.25">
      <c r="A189" s="9"/>
      <c r="B189" s="9"/>
      <c r="C189" s="9"/>
      <c r="D189" s="17"/>
      <c r="E189" s="17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1:18" ht="19.5" customHeight="1" x14ac:dyDescent="0.25">
      <c r="A190" s="9"/>
      <c r="B190" s="9"/>
      <c r="C190" s="9"/>
      <c r="D190" s="17"/>
      <c r="E190" s="17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1:18" ht="19.5" customHeight="1" x14ac:dyDescent="0.25">
      <c r="A191" s="9"/>
      <c r="B191" s="9"/>
      <c r="C191" s="9"/>
      <c r="D191" s="17"/>
      <c r="E191" s="17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ht="19.5" customHeight="1" x14ac:dyDescent="0.25">
      <c r="A192" s="9"/>
      <c r="B192" s="9"/>
      <c r="C192" s="9"/>
      <c r="D192" s="17"/>
      <c r="E192" s="17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1:18" ht="19.5" customHeight="1" x14ac:dyDescent="0.25">
      <c r="A193" s="9"/>
      <c r="B193" s="9"/>
      <c r="C193" s="9"/>
      <c r="D193" s="17"/>
      <c r="E193" s="17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1:18" ht="19.5" customHeight="1" x14ac:dyDescent="0.25">
      <c r="A194" s="9"/>
      <c r="B194" s="9"/>
      <c r="C194" s="9"/>
      <c r="D194" s="17"/>
      <c r="E194" s="17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1:18" ht="19.5" customHeight="1" x14ac:dyDescent="0.25">
      <c r="A195" s="9"/>
      <c r="B195" s="9"/>
      <c r="C195" s="9"/>
      <c r="D195" s="17"/>
      <c r="E195" s="17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1:18" ht="19.5" customHeight="1" x14ac:dyDescent="0.25">
      <c r="A196" s="9"/>
      <c r="B196" s="9"/>
      <c r="C196" s="9"/>
      <c r="D196" s="17"/>
      <c r="E196" s="17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1:18" ht="19.5" customHeight="1" x14ac:dyDescent="0.25">
      <c r="A197" s="9"/>
      <c r="B197" s="9"/>
      <c r="C197" s="9"/>
      <c r="D197" s="17"/>
      <c r="E197" s="17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1:18" ht="19.5" customHeight="1" x14ac:dyDescent="0.25">
      <c r="A198" s="9"/>
      <c r="B198" s="9"/>
      <c r="C198" s="9"/>
      <c r="D198" s="17"/>
      <c r="E198" s="17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ht="19.5" customHeight="1" x14ac:dyDescent="0.25">
      <c r="A199" s="9"/>
      <c r="B199" s="9"/>
      <c r="C199" s="9"/>
      <c r="D199" s="17"/>
      <c r="E199" s="17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1:18" ht="19.5" customHeight="1" x14ac:dyDescent="0.25">
      <c r="A200" s="9"/>
      <c r="B200" s="9"/>
      <c r="C200" s="9"/>
      <c r="D200" s="17"/>
      <c r="E200" s="17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1:18" ht="19.5" customHeight="1" x14ac:dyDescent="0.25">
      <c r="A201" s="9"/>
      <c r="B201" s="9"/>
      <c r="C201" s="9"/>
      <c r="D201" s="17"/>
      <c r="E201" s="17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1:18" ht="19.5" customHeight="1" x14ac:dyDescent="0.25">
      <c r="A202" s="9"/>
      <c r="B202" s="9"/>
      <c r="C202" s="9"/>
      <c r="D202" s="17"/>
      <c r="E202" s="17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1:18" ht="19.5" customHeight="1" x14ac:dyDescent="0.25">
      <c r="A203" s="9"/>
      <c r="B203" s="9"/>
      <c r="C203" s="9"/>
      <c r="D203" s="17"/>
      <c r="E203" s="17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1:18" ht="19.5" customHeight="1" x14ac:dyDescent="0.25">
      <c r="A204" s="9"/>
      <c r="B204" s="9"/>
      <c r="C204" s="9"/>
      <c r="D204" s="17"/>
      <c r="E204" s="17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1:18" ht="19.5" customHeight="1" x14ac:dyDescent="0.25">
      <c r="A205" s="9"/>
      <c r="B205" s="9"/>
      <c r="C205" s="9"/>
      <c r="D205" s="17"/>
      <c r="E205" s="17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ht="19.5" customHeight="1" x14ac:dyDescent="0.25">
      <c r="A206" s="9"/>
      <c r="B206" s="9"/>
      <c r="C206" s="9"/>
      <c r="D206" s="17"/>
      <c r="E206" s="17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1:18" ht="19.5" customHeight="1" x14ac:dyDescent="0.25">
      <c r="A207" s="9"/>
      <c r="B207" s="9"/>
      <c r="C207" s="9"/>
      <c r="D207" s="17"/>
      <c r="E207" s="17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1:18" ht="19.5" customHeight="1" x14ac:dyDescent="0.25">
      <c r="A208" s="9"/>
      <c r="B208" s="9"/>
      <c r="C208" s="9"/>
      <c r="D208" s="17"/>
      <c r="E208" s="17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1:18" ht="19.5" customHeight="1" x14ac:dyDescent="0.25">
      <c r="A209" s="9"/>
      <c r="B209" s="9"/>
      <c r="C209" s="9"/>
      <c r="D209" s="17"/>
      <c r="E209" s="17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1:18" ht="19.5" customHeight="1" x14ac:dyDescent="0.25">
      <c r="A210" s="9"/>
      <c r="B210" s="9"/>
      <c r="C210" s="9"/>
      <c r="D210" s="17"/>
      <c r="E210" s="17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1:18" ht="19.5" customHeight="1" x14ac:dyDescent="0.25">
      <c r="A211" s="9"/>
      <c r="B211" s="9"/>
      <c r="C211" s="9"/>
      <c r="D211" s="17"/>
      <c r="E211" s="17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1:18" ht="19.5" customHeight="1" x14ac:dyDescent="0.25">
      <c r="A212" s="9"/>
      <c r="B212" s="9"/>
      <c r="C212" s="9"/>
      <c r="D212" s="17"/>
      <c r="E212" s="17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ht="19.5" customHeight="1" x14ac:dyDescent="0.25">
      <c r="A213" s="9"/>
      <c r="B213" s="9"/>
      <c r="C213" s="9"/>
      <c r="D213" s="17"/>
      <c r="E213" s="17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1:18" ht="19.5" customHeight="1" x14ac:dyDescent="0.25">
      <c r="A214" s="9"/>
      <c r="B214" s="9"/>
      <c r="C214" s="9"/>
      <c r="D214" s="17"/>
      <c r="E214" s="17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1:18" ht="19.5" customHeight="1" x14ac:dyDescent="0.25">
      <c r="A215" s="9"/>
      <c r="B215" s="9"/>
      <c r="C215" s="9"/>
      <c r="D215" s="17"/>
      <c r="E215" s="17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1:18" ht="19.5" customHeight="1" x14ac:dyDescent="0.25">
      <c r="A216" s="9"/>
      <c r="B216" s="9"/>
      <c r="C216" s="9"/>
      <c r="D216" s="17"/>
      <c r="E216" s="17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1:18" ht="19.5" customHeight="1" x14ac:dyDescent="0.25">
      <c r="A217" s="9"/>
      <c r="B217" s="9"/>
      <c r="C217" s="9"/>
      <c r="D217" s="17"/>
      <c r="E217" s="17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1:18" ht="19.5" customHeight="1" x14ac:dyDescent="0.25">
      <c r="A218" s="9"/>
      <c r="B218" s="9"/>
      <c r="C218" s="9"/>
      <c r="D218" s="17"/>
      <c r="E218" s="17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1:18" ht="19.5" customHeight="1" x14ac:dyDescent="0.25">
      <c r="A219" s="9"/>
      <c r="B219" s="9"/>
      <c r="C219" s="9"/>
      <c r="D219" s="17"/>
      <c r="E219" s="17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ht="19.5" customHeight="1" x14ac:dyDescent="0.25">
      <c r="A220" s="9"/>
      <c r="B220" s="9"/>
      <c r="C220" s="9"/>
      <c r="D220" s="17"/>
      <c r="E220" s="17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1:18" ht="19.5" customHeight="1" x14ac:dyDescent="0.25">
      <c r="A221" s="9"/>
      <c r="B221" s="9"/>
      <c r="C221" s="9"/>
      <c r="D221" s="17"/>
      <c r="E221" s="17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1:18" ht="19.5" customHeight="1" x14ac:dyDescent="0.25">
      <c r="A222" s="9"/>
      <c r="B222" s="9"/>
      <c r="C222" s="9"/>
      <c r="D222" s="17"/>
      <c r="E222" s="17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1:18" ht="19.5" customHeight="1" x14ac:dyDescent="0.25">
      <c r="A223" s="9"/>
      <c r="B223" s="9"/>
      <c r="C223" s="9"/>
      <c r="D223" s="17"/>
      <c r="E223" s="17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1:18" ht="19.5" customHeight="1" x14ac:dyDescent="0.25">
      <c r="A224" s="9"/>
      <c r="B224" s="9"/>
      <c r="C224" s="9"/>
      <c r="D224" s="17"/>
      <c r="E224" s="17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1:18" ht="19.5" customHeight="1" x14ac:dyDescent="0.25">
      <c r="A225" s="9"/>
      <c r="B225" s="9"/>
      <c r="C225" s="9"/>
      <c r="D225" s="17"/>
      <c r="E225" s="17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1:18" ht="19.5" customHeight="1" x14ac:dyDescent="0.25">
      <c r="A226" s="9"/>
      <c r="B226" s="9"/>
      <c r="C226" s="9"/>
      <c r="D226" s="17"/>
      <c r="E226" s="17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1:18" ht="19.5" customHeight="1" x14ac:dyDescent="0.25">
      <c r="A227" s="9"/>
      <c r="B227" s="9"/>
      <c r="C227" s="9"/>
      <c r="D227" s="17"/>
      <c r="E227" s="17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1:18" ht="19.5" customHeight="1" x14ac:dyDescent="0.25">
      <c r="A228" s="9"/>
      <c r="B228" s="9"/>
      <c r="C228" s="9"/>
      <c r="D228" s="17"/>
      <c r="E228" s="17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1:18" ht="19.5" customHeight="1" x14ac:dyDescent="0.25">
      <c r="A229" s="9"/>
      <c r="B229" s="9"/>
      <c r="C229" s="9"/>
      <c r="D229" s="17"/>
      <c r="E229" s="17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1:18" ht="19.5" customHeight="1" x14ac:dyDescent="0.25">
      <c r="A230" s="9"/>
      <c r="B230" s="9"/>
      <c r="C230" s="9"/>
      <c r="D230" s="17"/>
      <c r="E230" s="17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1:18" ht="19.5" customHeight="1" x14ac:dyDescent="0.25">
      <c r="A231" s="9"/>
      <c r="B231" s="9"/>
      <c r="C231" s="9"/>
      <c r="D231" s="17"/>
      <c r="E231" s="17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1:18" ht="19.5" customHeight="1" x14ac:dyDescent="0.25">
      <c r="A232" s="9"/>
      <c r="B232" s="9"/>
      <c r="C232" s="9"/>
      <c r="D232" s="17"/>
      <c r="E232" s="17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1:18" ht="19.5" customHeight="1" x14ac:dyDescent="0.25">
      <c r="A233" s="9"/>
      <c r="B233" s="9"/>
      <c r="C233" s="9"/>
      <c r="D233" s="17"/>
      <c r="E233" s="17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1:18" ht="19.5" customHeight="1" x14ac:dyDescent="0.25">
      <c r="A234" s="9"/>
      <c r="B234" s="9"/>
      <c r="C234" s="9"/>
      <c r="D234" s="17"/>
      <c r="E234" s="17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1:18" ht="19.5" customHeight="1" x14ac:dyDescent="0.25">
      <c r="A235" s="9"/>
      <c r="B235" s="9"/>
      <c r="C235" s="9"/>
      <c r="D235" s="17"/>
      <c r="E235" s="17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1:18" ht="19.5" customHeight="1" x14ac:dyDescent="0.25">
      <c r="A236" s="9"/>
      <c r="B236" s="9"/>
      <c r="C236" s="9"/>
      <c r="D236" s="17"/>
      <c r="E236" s="17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1:18" ht="19.5" customHeight="1" x14ac:dyDescent="0.25">
      <c r="A237" s="9"/>
      <c r="B237" s="9"/>
      <c r="C237" s="9"/>
      <c r="D237" s="17"/>
      <c r="E237" s="17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1:18" ht="19.5" customHeight="1" x14ac:dyDescent="0.25">
      <c r="A238" s="9"/>
      <c r="B238" s="9"/>
      <c r="C238" s="9"/>
      <c r="D238" s="17"/>
      <c r="E238" s="17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1:18" ht="19.5" customHeight="1" x14ac:dyDescent="0.25">
      <c r="A239" s="9"/>
      <c r="B239" s="9"/>
      <c r="C239" s="9"/>
      <c r="D239" s="17"/>
      <c r="E239" s="17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1:18" ht="19.5" customHeight="1" x14ac:dyDescent="0.25">
      <c r="A240" s="9"/>
      <c r="B240" s="9"/>
      <c r="C240" s="9"/>
      <c r="D240" s="17"/>
      <c r="E240" s="17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1:18" ht="19.5" customHeight="1" x14ac:dyDescent="0.25">
      <c r="A241" s="9"/>
      <c r="B241" s="9"/>
      <c r="C241" s="9"/>
      <c r="D241" s="17"/>
      <c r="E241" s="17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19.5" customHeight="1" x14ac:dyDescent="0.25">
      <c r="A242" s="9"/>
      <c r="B242" s="9"/>
      <c r="C242" s="9"/>
      <c r="D242" s="17"/>
      <c r="E242" s="17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1:18" ht="19.5" customHeight="1" x14ac:dyDescent="0.25">
      <c r="A243" s="9"/>
      <c r="B243" s="9"/>
      <c r="C243" s="9"/>
      <c r="D243" s="17"/>
      <c r="E243" s="17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1:18" ht="19.5" customHeight="1" x14ac:dyDescent="0.25">
      <c r="A244" s="9"/>
      <c r="B244" s="9"/>
      <c r="C244" s="9"/>
      <c r="D244" s="17"/>
      <c r="E244" s="17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1:18" ht="19.5" customHeight="1" x14ac:dyDescent="0.25">
      <c r="A245" s="9"/>
      <c r="B245" s="9"/>
      <c r="C245" s="9"/>
      <c r="D245" s="17"/>
      <c r="E245" s="17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1:18" ht="19.5" customHeight="1" x14ac:dyDescent="0.25">
      <c r="A246" s="9"/>
      <c r="B246" s="9"/>
      <c r="C246" s="9"/>
      <c r="D246" s="17"/>
      <c r="E246" s="17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1:18" ht="19.5" customHeight="1" x14ac:dyDescent="0.25">
      <c r="A247" s="9"/>
      <c r="B247" s="9"/>
      <c r="C247" s="9"/>
      <c r="D247" s="17"/>
      <c r="E247" s="17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1:18" ht="19.5" customHeight="1" x14ac:dyDescent="0.25">
      <c r="A248" s="9"/>
      <c r="B248" s="9"/>
      <c r="C248" s="9"/>
      <c r="D248" s="17"/>
      <c r="E248" s="17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1:18" ht="19.5" customHeight="1" x14ac:dyDescent="0.25">
      <c r="A249" s="9"/>
      <c r="B249" s="9"/>
      <c r="C249" s="9"/>
      <c r="D249" s="17"/>
      <c r="E249" s="17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1:18" ht="19.5" customHeight="1" x14ac:dyDescent="0.25">
      <c r="A250" s="9"/>
      <c r="B250" s="9"/>
      <c r="C250" s="9"/>
      <c r="D250" s="17"/>
      <c r="E250" s="17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1:18" ht="19.5" customHeight="1" x14ac:dyDescent="0.25">
      <c r="A251" s="9"/>
      <c r="B251" s="9"/>
      <c r="C251" s="9"/>
      <c r="D251" s="17"/>
      <c r="E251" s="17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1:18" ht="19.5" customHeight="1" x14ac:dyDescent="0.25">
      <c r="A252" s="9"/>
      <c r="B252" s="9"/>
      <c r="C252" s="9"/>
      <c r="D252" s="17"/>
      <c r="E252" s="17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1:18" ht="19.5" customHeight="1" x14ac:dyDescent="0.25">
      <c r="A253" s="9"/>
      <c r="B253" s="9"/>
      <c r="C253" s="9"/>
      <c r="D253" s="17"/>
      <c r="E253" s="17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1:18" ht="19.5" customHeight="1" x14ac:dyDescent="0.25">
      <c r="A254" s="9"/>
      <c r="B254" s="9"/>
      <c r="C254" s="9"/>
      <c r="D254" s="17"/>
      <c r="E254" s="17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1:18" ht="19.5" customHeight="1" x14ac:dyDescent="0.25">
      <c r="A255" s="9"/>
      <c r="B255" s="9"/>
      <c r="C255" s="9"/>
      <c r="D255" s="17"/>
      <c r="E255" s="17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1:18" ht="19.5" customHeight="1" x14ac:dyDescent="0.25">
      <c r="A256" s="9"/>
      <c r="B256" s="9"/>
      <c r="C256" s="9"/>
      <c r="D256" s="17"/>
      <c r="E256" s="17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1:18" ht="19.5" customHeight="1" x14ac:dyDescent="0.25">
      <c r="A257" s="9"/>
      <c r="B257" s="9"/>
      <c r="C257" s="9"/>
      <c r="D257" s="17"/>
      <c r="E257" s="17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1:18" ht="19.5" customHeight="1" x14ac:dyDescent="0.25">
      <c r="A258" s="9"/>
      <c r="B258" s="9"/>
      <c r="C258" s="9"/>
      <c r="D258" s="17"/>
      <c r="E258" s="17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1:18" ht="19.5" customHeight="1" x14ac:dyDescent="0.25">
      <c r="A259" s="9"/>
      <c r="B259" s="9"/>
      <c r="C259" s="9"/>
      <c r="D259" s="17"/>
      <c r="E259" s="17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1:18" ht="19.5" customHeight="1" x14ac:dyDescent="0.25">
      <c r="A260" s="9"/>
      <c r="B260" s="9"/>
      <c r="C260" s="9"/>
      <c r="D260" s="17"/>
      <c r="E260" s="17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1:18" ht="19.5" customHeight="1" x14ac:dyDescent="0.25">
      <c r="A261" s="9"/>
      <c r="B261" s="9"/>
      <c r="C261" s="9"/>
      <c r="D261" s="17"/>
      <c r="E261" s="17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1:18" ht="19.5" customHeight="1" x14ac:dyDescent="0.25">
      <c r="A262" s="9"/>
      <c r="B262" s="9"/>
      <c r="C262" s="9"/>
      <c r="D262" s="17"/>
      <c r="E262" s="17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1:18" ht="19.5" customHeight="1" x14ac:dyDescent="0.25">
      <c r="A263" s="9"/>
      <c r="B263" s="9"/>
      <c r="C263" s="9"/>
      <c r="D263" s="17"/>
      <c r="E263" s="17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1:18" ht="19.5" customHeight="1" x14ac:dyDescent="0.25">
      <c r="A264" s="9"/>
      <c r="B264" s="9"/>
      <c r="C264" s="9"/>
      <c r="D264" s="17"/>
      <c r="E264" s="17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1:18" ht="19.5" customHeight="1" x14ac:dyDescent="0.25">
      <c r="A265" s="9"/>
      <c r="B265" s="9"/>
      <c r="C265" s="9"/>
      <c r="D265" s="17"/>
      <c r="E265" s="17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1:18" ht="19.5" customHeight="1" x14ac:dyDescent="0.25">
      <c r="A266" s="9"/>
      <c r="B266" s="9"/>
      <c r="C266" s="9"/>
      <c r="D266" s="17"/>
      <c r="E266" s="17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1:18" ht="19.5" customHeight="1" x14ac:dyDescent="0.25">
      <c r="A267" s="9"/>
      <c r="B267" s="9"/>
      <c r="C267" s="9"/>
      <c r="D267" s="17"/>
      <c r="E267" s="17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1:18" ht="19.5" customHeight="1" x14ac:dyDescent="0.25">
      <c r="A268" s="9"/>
      <c r="B268" s="9"/>
      <c r="C268" s="9"/>
      <c r="D268" s="17"/>
      <c r="E268" s="17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1:18" ht="19.5" customHeight="1" x14ac:dyDescent="0.25">
      <c r="A269" s="9"/>
      <c r="B269" s="9"/>
      <c r="C269" s="9"/>
      <c r="D269" s="17"/>
      <c r="E269" s="17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1:18" ht="19.5" customHeight="1" x14ac:dyDescent="0.25">
      <c r="A270" s="9"/>
      <c r="B270" s="9"/>
      <c r="C270" s="9"/>
      <c r="D270" s="17"/>
      <c r="E270" s="17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1:18" ht="19.5" customHeight="1" x14ac:dyDescent="0.25">
      <c r="A271" s="9"/>
      <c r="B271" s="9"/>
      <c r="C271" s="9"/>
      <c r="D271" s="17"/>
      <c r="E271" s="17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1:18" ht="19.5" customHeight="1" x14ac:dyDescent="0.25">
      <c r="A272" s="9"/>
      <c r="B272" s="9"/>
      <c r="C272" s="9"/>
      <c r="D272" s="17"/>
      <c r="E272" s="17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1:18" ht="19.5" customHeight="1" x14ac:dyDescent="0.25">
      <c r="A273" s="9"/>
      <c r="B273" s="9"/>
      <c r="C273" s="9"/>
      <c r="D273" s="17"/>
      <c r="E273" s="17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1:18" ht="19.5" customHeight="1" x14ac:dyDescent="0.25">
      <c r="A274" s="9"/>
      <c r="B274" s="9"/>
      <c r="C274" s="9"/>
      <c r="D274" s="17"/>
      <c r="E274" s="17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1:18" ht="19.5" customHeight="1" x14ac:dyDescent="0.25">
      <c r="A275" s="9"/>
      <c r="B275" s="9"/>
      <c r="C275" s="9"/>
      <c r="D275" s="17"/>
      <c r="E275" s="17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1:18" ht="19.5" customHeight="1" x14ac:dyDescent="0.25">
      <c r="A276" s="9"/>
      <c r="B276" s="9"/>
      <c r="C276" s="9"/>
      <c r="D276" s="17"/>
      <c r="E276" s="17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1:18" ht="19.5" customHeight="1" x14ac:dyDescent="0.25">
      <c r="A277" s="9"/>
      <c r="B277" s="9"/>
      <c r="C277" s="9"/>
      <c r="D277" s="17"/>
      <c r="E277" s="17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1:18" ht="19.5" customHeight="1" x14ac:dyDescent="0.25">
      <c r="A278" s="9"/>
      <c r="B278" s="9"/>
      <c r="C278" s="9"/>
      <c r="D278" s="17"/>
      <c r="E278" s="17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1:18" ht="19.5" customHeight="1" x14ac:dyDescent="0.25">
      <c r="A279" s="9"/>
      <c r="B279" s="9"/>
      <c r="C279" s="9"/>
      <c r="D279" s="17"/>
      <c r="E279" s="17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1:18" ht="19.5" customHeight="1" x14ac:dyDescent="0.25">
      <c r="A280" s="9"/>
      <c r="B280" s="9"/>
      <c r="C280" s="9"/>
      <c r="D280" s="17"/>
      <c r="E280" s="17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1:18" ht="19.5" customHeight="1" x14ac:dyDescent="0.25">
      <c r="A281" s="9"/>
      <c r="B281" s="9"/>
      <c r="C281" s="9"/>
      <c r="D281" s="17"/>
      <c r="E281" s="17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1:18" ht="19.5" customHeight="1" x14ac:dyDescent="0.25">
      <c r="A282" s="9"/>
      <c r="B282" s="9"/>
      <c r="C282" s="9"/>
      <c r="D282" s="17"/>
      <c r="E282" s="17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1:18" ht="19.5" customHeight="1" x14ac:dyDescent="0.25">
      <c r="A283" s="9"/>
      <c r="B283" s="9"/>
      <c r="C283" s="9"/>
      <c r="D283" s="17"/>
      <c r="E283" s="17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1:18" ht="19.5" customHeight="1" x14ac:dyDescent="0.25">
      <c r="A284" s="9"/>
      <c r="B284" s="9"/>
      <c r="C284" s="9"/>
      <c r="D284" s="17"/>
      <c r="E284" s="17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1:18" ht="19.5" customHeight="1" x14ac:dyDescent="0.25">
      <c r="A285" s="9"/>
      <c r="B285" s="9"/>
      <c r="C285" s="9"/>
      <c r="D285" s="17"/>
      <c r="E285" s="17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1:18" ht="19.5" customHeight="1" x14ac:dyDescent="0.25">
      <c r="A286" s="9"/>
      <c r="B286" s="9"/>
      <c r="C286" s="9"/>
      <c r="D286" s="17"/>
      <c r="E286" s="17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1:18" ht="19.5" customHeight="1" x14ac:dyDescent="0.25">
      <c r="A287" s="9"/>
      <c r="B287" s="9"/>
      <c r="C287" s="9"/>
      <c r="D287" s="17"/>
      <c r="E287" s="17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1:18" ht="19.5" customHeight="1" x14ac:dyDescent="0.25">
      <c r="A288" s="9"/>
      <c r="B288" s="9"/>
      <c r="C288" s="9"/>
      <c r="D288" s="17"/>
      <c r="E288" s="17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1:18" ht="19.5" customHeight="1" x14ac:dyDescent="0.25">
      <c r="A289" s="9"/>
      <c r="B289" s="9"/>
      <c r="C289" s="9"/>
      <c r="D289" s="17"/>
      <c r="E289" s="17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1:18" ht="19.5" customHeight="1" x14ac:dyDescent="0.25">
      <c r="A290" s="9"/>
      <c r="B290" s="9"/>
      <c r="C290" s="9"/>
      <c r="D290" s="17"/>
      <c r="E290" s="17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1:18" ht="19.5" customHeight="1" x14ac:dyDescent="0.25">
      <c r="A291" s="9"/>
      <c r="B291" s="9"/>
      <c r="C291" s="9"/>
      <c r="D291" s="17"/>
      <c r="E291" s="17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1:18" ht="19.5" customHeight="1" x14ac:dyDescent="0.25">
      <c r="A292" s="9"/>
      <c r="B292" s="9"/>
      <c r="C292" s="9"/>
      <c r="D292" s="17"/>
      <c r="E292" s="17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1:18" ht="19.5" customHeight="1" x14ac:dyDescent="0.25">
      <c r="A293" s="9"/>
      <c r="B293" s="9"/>
      <c r="C293" s="9"/>
      <c r="D293" s="17"/>
      <c r="E293" s="17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1:18" ht="19.5" customHeight="1" x14ac:dyDescent="0.25">
      <c r="A294" s="9"/>
      <c r="B294" s="9"/>
      <c r="C294" s="9"/>
      <c r="D294" s="17"/>
      <c r="E294" s="17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1:18" ht="19.5" customHeight="1" x14ac:dyDescent="0.25">
      <c r="A295" s="9"/>
      <c r="B295" s="9"/>
      <c r="C295" s="9"/>
      <c r="D295" s="17"/>
      <c r="E295" s="17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1:18" ht="19.5" customHeight="1" x14ac:dyDescent="0.25">
      <c r="A296" s="9"/>
      <c r="B296" s="9"/>
      <c r="C296" s="9"/>
      <c r="D296" s="17"/>
      <c r="E296" s="17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1:18" ht="19.5" customHeight="1" x14ac:dyDescent="0.25">
      <c r="A297" s="9"/>
      <c r="B297" s="9"/>
      <c r="C297" s="9"/>
      <c r="D297" s="17"/>
      <c r="E297" s="17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1:18" ht="19.5" customHeight="1" x14ac:dyDescent="0.25">
      <c r="A298" s="9"/>
      <c r="B298" s="9"/>
      <c r="C298" s="9"/>
      <c r="D298" s="17"/>
      <c r="E298" s="17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1:18" ht="19.5" customHeight="1" x14ac:dyDescent="0.25">
      <c r="A299" s="9"/>
      <c r="B299" s="9"/>
      <c r="C299" s="9"/>
      <c r="D299" s="17"/>
      <c r="E299" s="17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1:18" ht="19.5" customHeight="1" x14ac:dyDescent="0.25">
      <c r="A300" s="9"/>
      <c r="B300" s="9"/>
      <c r="C300" s="9"/>
      <c r="D300" s="17"/>
      <c r="E300" s="17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1:18" ht="19.5" customHeight="1" x14ac:dyDescent="0.25">
      <c r="A301" s="9"/>
      <c r="B301" s="9"/>
      <c r="C301" s="9"/>
      <c r="D301" s="17"/>
      <c r="E301" s="17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1:18" ht="19.5" customHeight="1" x14ac:dyDescent="0.25">
      <c r="A302" s="9"/>
      <c r="B302" s="9"/>
      <c r="C302" s="9"/>
      <c r="D302" s="17"/>
      <c r="E302" s="17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1:18" ht="19.5" customHeight="1" x14ac:dyDescent="0.25">
      <c r="A303" s="9"/>
      <c r="B303" s="9"/>
      <c r="C303" s="9"/>
      <c r="D303" s="17"/>
      <c r="E303" s="17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1:18" ht="19.5" customHeight="1" x14ac:dyDescent="0.25">
      <c r="A304" s="9"/>
      <c r="B304" s="9"/>
      <c r="C304" s="9"/>
      <c r="D304" s="17"/>
      <c r="E304" s="17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1:18" ht="19.5" customHeight="1" x14ac:dyDescent="0.25">
      <c r="A305" s="9"/>
      <c r="B305" s="9"/>
      <c r="C305" s="9"/>
      <c r="D305" s="17"/>
      <c r="E305" s="17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1:18" ht="19.5" customHeight="1" x14ac:dyDescent="0.25">
      <c r="A306" s="9"/>
      <c r="B306" s="9"/>
      <c r="C306" s="9"/>
      <c r="D306" s="17"/>
      <c r="E306" s="17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1:18" ht="19.5" customHeight="1" x14ac:dyDescent="0.25">
      <c r="A307" s="9"/>
      <c r="B307" s="9"/>
      <c r="C307" s="9"/>
      <c r="D307" s="17"/>
      <c r="E307" s="17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1:18" ht="19.5" customHeight="1" x14ac:dyDescent="0.25">
      <c r="A308" s="9"/>
      <c r="B308" s="9"/>
      <c r="C308" s="9"/>
      <c r="D308" s="17"/>
      <c r="E308" s="17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1:18" ht="19.5" customHeight="1" x14ac:dyDescent="0.25">
      <c r="A309" s="9"/>
      <c r="B309" s="9"/>
      <c r="C309" s="9"/>
      <c r="D309" s="17"/>
      <c r="E309" s="17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1:18" ht="19.5" customHeight="1" x14ac:dyDescent="0.25">
      <c r="A310" s="9"/>
      <c r="B310" s="9"/>
      <c r="C310" s="9"/>
      <c r="D310" s="17"/>
      <c r="E310" s="17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1:18" ht="19.5" customHeight="1" x14ac:dyDescent="0.25">
      <c r="A311" s="9"/>
      <c r="B311" s="9"/>
      <c r="C311" s="9"/>
      <c r="D311" s="17"/>
      <c r="E311" s="17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1:18" ht="19.5" customHeight="1" x14ac:dyDescent="0.25">
      <c r="A312" s="9"/>
      <c r="B312" s="9"/>
      <c r="C312" s="9"/>
      <c r="D312" s="17"/>
      <c r="E312" s="17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1:18" ht="19.5" customHeight="1" x14ac:dyDescent="0.25">
      <c r="A313" s="9"/>
      <c r="B313" s="9"/>
      <c r="C313" s="9"/>
      <c r="D313" s="17"/>
      <c r="E313" s="17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1:18" ht="19.5" customHeight="1" x14ac:dyDescent="0.25">
      <c r="A314" s="9"/>
      <c r="B314" s="9"/>
      <c r="C314" s="9"/>
      <c r="D314" s="17"/>
      <c r="E314" s="17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1:18" ht="19.5" customHeight="1" x14ac:dyDescent="0.25">
      <c r="A315" s="9"/>
      <c r="B315" s="9"/>
      <c r="C315" s="9"/>
      <c r="D315" s="17"/>
      <c r="E315" s="17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1:18" ht="19.5" customHeight="1" x14ac:dyDescent="0.25">
      <c r="A316" s="9"/>
      <c r="B316" s="9"/>
      <c r="C316" s="9"/>
      <c r="D316" s="17"/>
      <c r="E316" s="17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1:18" ht="19.5" customHeight="1" x14ac:dyDescent="0.25">
      <c r="A317" s="9"/>
      <c r="B317" s="9"/>
      <c r="C317" s="9"/>
      <c r="D317" s="17"/>
      <c r="E317" s="17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1:18" ht="19.5" customHeight="1" x14ac:dyDescent="0.25">
      <c r="A318" s="9"/>
      <c r="B318" s="9"/>
      <c r="C318" s="9"/>
      <c r="D318" s="17"/>
      <c r="E318" s="17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1:18" ht="19.5" customHeight="1" x14ac:dyDescent="0.25">
      <c r="A319" s="9"/>
      <c r="B319" s="9"/>
      <c r="C319" s="9"/>
      <c r="D319" s="17"/>
      <c r="E319" s="17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1:18" ht="19.5" customHeight="1" x14ac:dyDescent="0.25">
      <c r="A320" s="9"/>
      <c r="B320" s="9"/>
      <c r="C320" s="9"/>
      <c r="D320" s="17"/>
      <c r="E320" s="17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1:18" ht="19.5" customHeight="1" x14ac:dyDescent="0.25">
      <c r="A321" s="9"/>
      <c r="B321" s="9"/>
      <c r="C321" s="9"/>
      <c r="D321" s="17"/>
      <c r="E321" s="17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1:18" ht="19.5" customHeight="1" x14ac:dyDescent="0.25">
      <c r="A322" s="9"/>
      <c r="B322" s="9"/>
      <c r="C322" s="9"/>
      <c r="D322" s="17"/>
      <c r="E322" s="17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1:18" ht="19.5" customHeight="1" x14ac:dyDescent="0.25">
      <c r="A323" s="9"/>
      <c r="B323" s="9"/>
      <c r="C323" s="9"/>
      <c r="D323" s="17"/>
      <c r="E323" s="17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1:18" ht="19.5" customHeight="1" x14ac:dyDescent="0.25">
      <c r="A324" s="9"/>
      <c r="B324" s="9"/>
      <c r="C324" s="9"/>
      <c r="D324" s="17"/>
      <c r="E324" s="17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1:18" ht="19.5" customHeight="1" x14ac:dyDescent="0.25">
      <c r="A325" s="9"/>
      <c r="B325" s="9"/>
      <c r="C325" s="9"/>
      <c r="D325" s="17"/>
      <c r="E325" s="17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1:18" ht="19.5" customHeight="1" x14ac:dyDescent="0.25">
      <c r="A326" s="9"/>
      <c r="B326" s="9"/>
      <c r="C326" s="9"/>
      <c r="D326" s="17"/>
      <c r="E326" s="17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1:18" ht="19.5" customHeight="1" x14ac:dyDescent="0.25">
      <c r="A327" s="9"/>
      <c r="B327" s="9"/>
      <c r="C327" s="9"/>
      <c r="D327" s="17"/>
      <c r="E327" s="17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1:18" ht="19.5" customHeight="1" x14ac:dyDescent="0.25">
      <c r="A328" s="9"/>
      <c r="B328" s="9"/>
      <c r="C328" s="9"/>
      <c r="D328" s="17"/>
      <c r="E328" s="17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1:18" ht="19.5" customHeight="1" x14ac:dyDescent="0.25">
      <c r="A329" s="9"/>
      <c r="B329" s="9"/>
      <c r="C329" s="9"/>
      <c r="D329" s="17"/>
      <c r="E329" s="17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1:18" ht="19.5" customHeight="1" x14ac:dyDescent="0.25">
      <c r="A330" s="9"/>
      <c r="B330" s="9"/>
      <c r="C330" s="9"/>
      <c r="D330" s="17"/>
      <c r="E330" s="17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1:18" ht="19.5" customHeight="1" x14ac:dyDescent="0.25">
      <c r="A331" s="9"/>
      <c r="B331" s="9"/>
      <c r="C331" s="9"/>
      <c r="D331" s="17"/>
      <c r="E331" s="17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1:18" ht="19.5" customHeight="1" x14ac:dyDescent="0.25">
      <c r="A332" s="9"/>
      <c r="B332" s="9"/>
      <c r="C332" s="9"/>
      <c r="D332" s="17"/>
      <c r="E332" s="17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1:18" ht="19.5" customHeight="1" x14ac:dyDescent="0.25">
      <c r="A333" s="9"/>
      <c r="B333" s="9"/>
      <c r="C333" s="9"/>
      <c r="D333" s="17"/>
      <c r="E333" s="17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1:18" ht="19.5" customHeight="1" x14ac:dyDescent="0.25">
      <c r="A334" s="9"/>
      <c r="B334" s="9"/>
      <c r="C334" s="9"/>
      <c r="D334" s="17"/>
      <c r="E334" s="17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1:18" ht="19.5" customHeight="1" x14ac:dyDescent="0.25">
      <c r="A335" s="9"/>
      <c r="B335" s="9"/>
      <c r="C335" s="9"/>
      <c r="D335" s="17"/>
      <c r="E335" s="17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1:18" ht="19.5" customHeight="1" x14ac:dyDescent="0.25">
      <c r="A336" s="9"/>
      <c r="B336" s="9"/>
      <c r="C336" s="9"/>
      <c r="D336" s="17"/>
      <c r="E336" s="17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1:18" ht="19.5" customHeight="1" x14ac:dyDescent="0.25">
      <c r="A337" s="9"/>
      <c r="B337" s="9"/>
      <c r="C337" s="9"/>
      <c r="D337" s="17"/>
      <c r="E337" s="17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1:18" ht="19.5" customHeight="1" x14ac:dyDescent="0.25">
      <c r="A338" s="9"/>
      <c r="B338" s="9"/>
      <c r="C338" s="9"/>
      <c r="D338" s="17"/>
      <c r="E338" s="17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1:18" ht="19.5" customHeight="1" x14ac:dyDescent="0.25">
      <c r="A339" s="9"/>
      <c r="B339" s="9"/>
      <c r="C339" s="9"/>
      <c r="D339" s="17"/>
      <c r="E339" s="17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1:18" ht="19.5" customHeight="1" x14ac:dyDescent="0.25">
      <c r="A340" s="9"/>
      <c r="B340" s="9"/>
      <c r="C340" s="9"/>
      <c r="D340" s="17"/>
      <c r="E340" s="17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1:18" ht="19.5" customHeight="1" x14ac:dyDescent="0.25">
      <c r="A341" s="9"/>
      <c r="B341" s="9"/>
      <c r="C341" s="9"/>
      <c r="D341" s="17"/>
      <c r="E341" s="17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1:18" ht="19.5" customHeight="1" x14ac:dyDescent="0.25">
      <c r="A342" s="9"/>
      <c r="B342" s="9"/>
      <c r="C342" s="9"/>
      <c r="D342" s="17"/>
      <c r="E342" s="17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1:18" ht="19.5" customHeight="1" x14ac:dyDescent="0.25">
      <c r="A343" s="9"/>
      <c r="B343" s="9"/>
      <c r="C343" s="9"/>
      <c r="D343" s="17"/>
      <c r="E343" s="17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1:18" ht="19.5" customHeight="1" x14ac:dyDescent="0.25">
      <c r="A344" s="9"/>
      <c r="B344" s="9"/>
      <c r="C344" s="9"/>
      <c r="D344" s="17"/>
      <c r="E344" s="17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1:18" ht="19.5" customHeight="1" x14ac:dyDescent="0.25">
      <c r="A345" s="9"/>
      <c r="B345" s="9"/>
      <c r="C345" s="9"/>
      <c r="D345" s="17"/>
      <c r="E345" s="17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1:18" ht="19.5" customHeight="1" x14ac:dyDescent="0.25">
      <c r="A346" s="9"/>
      <c r="B346" s="9"/>
      <c r="C346" s="9"/>
      <c r="D346" s="17"/>
      <c r="E346" s="17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1:18" ht="19.5" customHeight="1" x14ac:dyDescent="0.25">
      <c r="A347" s="9"/>
      <c r="B347" s="9"/>
      <c r="C347" s="9"/>
      <c r="D347" s="17"/>
      <c r="E347" s="17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1:18" ht="19.5" customHeight="1" x14ac:dyDescent="0.25">
      <c r="A348" s="9"/>
      <c r="B348" s="9"/>
      <c r="C348" s="9"/>
      <c r="D348" s="17"/>
      <c r="E348" s="17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1:18" ht="19.5" customHeight="1" x14ac:dyDescent="0.25">
      <c r="A349" s="9"/>
      <c r="B349" s="9"/>
      <c r="C349" s="9"/>
      <c r="D349" s="17"/>
      <c r="E349" s="17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1:18" ht="19.5" customHeight="1" x14ac:dyDescent="0.25">
      <c r="A350" s="9"/>
      <c r="B350" s="9"/>
      <c r="C350" s="9"/>
      <c r="D350" s="17"/>
      <c r="E350" s="17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1:18" ht="19.5" customHeight="1" x14ac:dyDescent="0.25">
      <c r="A351" s="9"/>
      <c r="B351" s="9"/>
      <c r="C351" s="9"/>
      <c r="D351" s="17"/>
      <c r="E351" s="17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1:18" ht="19.5" customHeight="1" x14ac:dyDescent="0.25">
      <c r="A352" s="9"/>
      <c r="B352" s="9"/>
      <c r="C352" s="9"/>
      <c r="D352" s="17"/>
      <c r="E352" s="17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1:18" ht="19.5" customHeight="1" x14ac:dyDescent="0.25">
      <c r="A353" s="9"/>
      <c r="B353" s="9"/>
      <c r="C353" s="9"/>
      <c r="D353" s="17"/>
      <c r="E353" s="17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1:18" ht="19.5" customHeight="1" x14ac:dyDescent="0.25">
      <c r="A354" s="9"/>
      <c r="B354" s="9"/>
      <c r="C354" s="9"/>
      <c r="D354" s="17"/>
      <c r="E354" s="17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1:18" ht="19.5" customHeight="1" x14ac:dyDescent="0.25">
      <c r="A355" s="9"/>
      <c r="B355" s="9"/>
      <c r="C355" s="9"/>
      <c r="D355" s="17"/>
      <c r="E355" s="17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1:18" ht="19.5" customHeight="1" x14ac:dyDescent="0.25">
      <c r="A356" s="9"/>
      <c r="B356" s="9"/>
      <c r="C356" s="9"/>
      <c r="D356" s="17"/>
      <c r="E356" s="17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1:18" ht="19.5" customHeight="1" x14ac:dyDescent="0.25">
      <c r="A357" s="9"/>
      <c r="B357" s="9"/>
      <c r="C357" s="9"/>
      <c r="D357" s="17"/>
      <c r="E357" s="17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1:18" ht="19.5" customHeight="1" x14ac:dyDescent="0.25">
      <c r="A358" s="9"/>
      <c r="B358" s="9"/>
      <c r="C358" s="9"/>
      <c r="D358" s="17"/>
      <c r="E358" s="17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1:18" ht="19.5" customHeight="1" x14ac:dyDescent="0.25">
      <c r="A359" s="9"/>
      <c r="B359" s="9"/>
      <c r="C359" s="9"/>
      <c r="D359" s="17"/>
      <c r="E359" s="17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1:18" ht="19.5" customHeight="1" x14ac:dyDescent="0.25">
      <c r="A360" s="9"/>
      <c r="B360" s="9"/>
      <c r="C360" s="9"/>
      <c r="D360" s="17"/>
      <c r="E360" s="17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1:18" ht="19.5" customHeight="1" x14ac:dyDescent="0.25">
      <c r="A361" s="9"/>
      <c r="B361" s="9"/>
      <c r="C361" s="9"/>
      <c r="D361" s="17"/>
      <c r="E361" s="17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1:18" ht="19.5" customHeight="1" x14ac:dyDescent="0.25">
      <c r="A362" s="9"/>
      <c r="B362" s="9"/>
      <c r="C362" s="9"/>
      <c r="D362" s="17"/>
      <c r="E362" s="17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1:18" ht="19.5" customHeight="1" x14ac:dyDescent="0.25">
      <c r="A363" s="9"/>
      <c r="B363" s="9"/>
      <c r="C363" s="9"/>
      <c r="D363" s="17"/>
      <c r="E363" s="17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1:18" ht="19.5" customHeight="1" x14ac:dyDescent="0.25">
      <c r="A364" s="9"/>
      <c r="B364" s="9"/>
      <c r="C364" s="9"/>
      <c r="D364" s="17"/>
      <c r="E364" s="17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1:18" ht="19.5" customHeight="1" x14ac:dyDescent="0.25">
      <c r="A365" s="9"/>
      <c r="B365" s="9"/>
      <c r="C365" s="9"/>
      <c r="D365" s="17"/>
      <c r="E365" s="17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1:18" ht="19.5" customHeight="1" x14ac:dyDescent="0.25">
      <c r="A366" s="9"/>
      <c r="B366" s="9"/>
      <c r="C366" s="9"/>
      <c r="D366" s="17"/>
      <c r="E366" s="17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1:18" ht="19.5" customHeight="1" x14ac:dyDescent="0.25">
      <c r="A367" s="9"/>
      <c r="B367" s="9"/>
      <c r="C367" s="9"/>
      <c r="D367" s="17"/>
      <c r="E367" s="17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1:18" ht="19.5" customHeight="1" x14ac:dyDescent="0.25">
      <c r="A368" s="9"/>
      <c r="B368" s="9"/>
      <c r="C368" s="9"/>
      <c r="D368" s="17"/>
      <c r="E368" s="17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1:18" ht="19.5" customHeight="1" x14ac:dyDescent="0.25">
      <c r="A369" s="9"/>
      <c r="B369" s="9"/>
      <c r="C369" s="9"/>
      <c r="D369" s="17"/>
      <c r="E369" s="17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1:18" ht="19.5" customHeight="1" x14ac:dyDescent="0.25">
      <c r="A370" s="9"/>
      <c r="B370" s="9"/>
      <c r="C370" s="9"/>
      <c r="D370" s="17"/>
      <c r="E370" s="17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1:18" ht="19.5" customHeight="1" x14ac:dyDescent="0.25">
      <c r="A371" s="9"/>
      <c r="B371" s="9"/>
      <c r="C371" s="9"/>
      <c r="D371" s="17"/>
      <c r="E371" s="17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1:18" ht="19.5" customHeight="1" x14ac:dyDescent="0.25">
      <c r="A372" s="9"/>
      <c r="B372" s="9"/>
      <c r="C372" s="9"/>
      <c r="D372" s="17"/>
      <c r="E372" s="17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1:18" ht="19.5" customHeight="1" x14ac:dyDescent="0.25">
      <c r="A373" s="9"/>
      <c r="B373" s="9"/>
      <c r="C373" s="9"/>
      <c r="D373" s="17"/>
      <c r="E373" s="17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1:18" ht="19.5" customHeight="1" x14ac:dyDescent="0.25">
      <c r="A374" s="9"/>
      <c r="B374" s="9"/>
      <c r="C374" s="9"/>
      <c r="D374" s="17"/>
      <c r="E374" s="17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1:18" ht="19.5" customHeight="1" x14ac:dyDescent="0.25">
      <c r="A375" s="9"/>
      <c r="B375" s="9"/>
      <c r="C375" s="9"/>
      <c r="D375" s="17"/>
      <c r="E375" s="17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1:18" ht="19.5" customHeight="1" x14ac:dyDescent="0.25">
      <c r="A376" s="9"/>
      <c r="B376" s="9"/>
      <c r="C376" s="9"/>
      <c r="D376" s="17"/>
      <c r="E376" s="17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1:18" ht="19.5" customHeight="1" x14ac:dyDescent="0.25">
      <c r="A377" s="9"/>
      <c r="B377" s="9"/>
      <c r="C377" s="9"/>
      <c r="D377" s="17"/>
      <c r="E377" s="17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1:18" ht="19.5" customHeight="1" x14ac:dyDescent="0.25">
      <c r="A378" s="9"/>
      <c r="B378" s="9"/>
      <c r="C378" s="9"/>
      <c r="D378" s="17"/>
      <c r="E378" s="17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1:18" ht="19.5" customHeight="1" x14ac:dyDescent="0.25">
      <c r="A379" s="9"/>
      <c r="B379" s="9"/>
      <c r="C379" s="9"/>
      <c r="D379" s="17"/>
      <c r="E379" s="17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1:18" ht="19.5" customHeight="1" x14ac:dyDescent="0.25">
      <c r="A380" s="9"/>
      <c r="B380" s="9"/>
      <c r="C380" s="9"/>
      <c r="D380" s="17"/>
      <c r="E380" s="17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1:18" ht="19.5" customHeight="1" x14ac:dyDescent="0.25">
      <c r="A381" s="9"/>
      <c r="B381" s="9"/>
      <c r="C381" s="9"/>
      <c r="D381" s="17"/>
      <c r="E381" s="17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1:18" ht="19.5" customHeight="1" x14ac:dyDescent="0.25">
      <c r="A382" s="9"/>
      <c r="B382" s="9"/>
      <c r="C382" s="9"/>
      <c r="D382" s="17"/>
      <c r="E382" s="17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1:18" ht="19.5" customHeight="1" x14ac:dyDescent="0.25">
      <c r="A383" s="9"/>
      <c r="B383" s="9"/>
      <c r="C383" s="9"/>
      <c r="D383" s="17"/>
      <c r="E383" s="17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1:18" ht="19.5" customHeight="1" x14ac:dyDescent="0.25">
      <c r="A384" s="9"/>
      <c r="B384" s="9"/>
      <c r="C384" s="9"/>
      <c r="D384" s="17"/>
      <c r="E384" s="17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1:18" ht="19.5" customHeight="1" x14ac:dyDescent="0.25">
      <c r="A385" s="9"/>
      <c r="B385" s="9"/>
      <c r="C385" s="9"/>
      <c r="D385" s="17"/>
      <c r="E385" s="17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1:18" ht="19.5" customHeight="1" x14ac:dyDescent="0.25">
      <c r="A386" s="9"/>
      <c r="B386" s="9"/>
      <c r="C386" s="9"/>
      <c r="D386" s="17"/>
      <c r="E386" s="17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1:18" ht="19.5" customHeight="1" x14ac:dyDescent="0.25">
      <c r="A387" s="9"/>
      <c r="B387" s="9"/>
      <c r="C387" s="9"/>
      <c r="D387" s="17"/>
      <c r="E387" s="17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1:18" ht="19.5" customHeight="1" x14ac:dyDescent="0.25">
      <c r="A388" s="9"/>
      <c r="B388" s="9"/>
      <c r="C388" s="9"/>
      <c r="D388" s="17"/>
      <c r="E388" s="17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1:18" ht="19.5" customHeight="1" x14ac:dyDescent="0.25">
      <c r="A389" s="9"/>
      <c r="B389" s="9"/>
      <c r="C389" s="9"/>
      <c r="D389" s="17"/>
      <c r="E389" s="17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1:18" ht="19.5" customHeight="1" x14ac:dyDescent="0.25">
      <c r="A390" s="9"/>
      <c r="B390" s="9"/>
      <c r="C390" s="9"/>
      <c r="D390" s="17"/>
      <c r="E390" s="17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1:18" ht="19.5" customHeight="1" x14ac:dyDescent="0.25">
      <c r="A391" s="9"/>
      <c r="B391" s="9"/>
      <c r="C391" s="9"/>
      <c r="D391" s="17"/>
      <c r="E391" s="17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1:18" ht="19.5" customHeight="1" x14ac:dyDescent="0.25">
      <c r="A392" s="9"/>
      <c r="B392" s="9"/>
      <c r="C392" s="9"/>
      <c r="D392" s="17"/>
      <c r="E392" s="17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1:18" ht="19.5" customHeight="1" x14ac:dyDescent="0.25">
      <c r="A393" s="9"/>
      <c r="B393" s="9"/>
      <c r="C393" s="9"/>
      <c r="D393" s="17"/>
      <c r="E393" s="17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1:18" ht="19.5" customHeight="1" x14ac:dyDescent="0.25">
      <c r="A394" s="9"/>
      <c r="B394" s="9"/>
      <c r="C394" s="9"/>
      <c r="D394" s="17"/>
      <c r="E394" s="17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1:18" ht="19.5" customHeight="1" x14ac:dyDescent="0.25">
      <c r="A395" s="9"/>
      <c r="B395" s="9"/>
      <c r="C395" s="9"/>
      <c r="D395" s="17"/>
      <c r="E395" s="17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1:18" ht="19.5" customHeight="1" x14ac:dyDescent="0.25">
      <c r="A396" s="9"/>
      <c r="B396" s="9"/>
      <c r="C396" s="9"/>
      <c r="D396" s="17"/>
      <c r="E396" s="17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1:18" ht="19.5" customHeight="1" x14ac:dyDescent="0.25">
      <c r="A397" s="9"/>
      <c r="B397" s="9"/>
      <c r="C397" s="9"/>
      <c r="D397" s="17"/>
      <c r="E397" s="17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1:18" ht="19.5" customHeight="1" x14ac:dyDescent="0.25">
      <c r="A398" s="9"/>
      <c r="B398" s="9"/>
      <c r="C398" s="9"/>
      <c r="D398" s="17"/>
      <c r="E398" s="17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1:18" ht="19.5" customHeight="1" x14ac:dyDescent="0.25">
      <c r="A399" s="9"/>
      <c r="B399" s="9"/>
      <c r="C399" s="9"/>
      <c r="D399" s="17"/>
      <c r="E399" s="17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1:18" ht="19.5" customHeight="1" x14ac:dyDescent="0.25">
      <c r="A400" s="9"/>
      <c r="B400" s="9"/>
      <c r="C400" s="9"/>
      <c r="D400" s="17"/>
      <c r="E400" s="17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1:18" ht="19.5" customHeight="1" x14ac:dyDescent="0.25">
      <c r="A401" s="9"/>
      <c r="B401" s="9"/>
      <c r="C401" s="9"/>
      <c r="D401" s="17"/>
      <c r="E401" s="17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1:18" ht="19.5" customHeight="1" x14ac:dyDescent="0.25">
      <c r="A402" s="9"/>
      <c r="B402" s="9"/>
      <c r="C402" s="9"/>
      <c r="D402" s="17"/>
      <c r="E402" s="17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1:18" ht="19.5" customHeight="1" x14ac:dyDescent="0.25">
      <c r="A403" s="9"/>
      <c r="B403" s="9"/>
      <c r="C403" s="9"/>
      <c r="D403" s="17"/>
      <c r="E403" s="17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1:18" ht="19.5" customHeight="1" x14ac:dyDescent="0.25">
      <c r="A404" s="9"/>
      <c r="B404" s="9"/>
      <c r="C404" s="9"/>
      <c r="D404" s="17"/>
      <c r="E404" s="17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1:18" ht="19.5" customHeight="1" x14ac:dyDescent="0.25">
      <c r="A405" s="9"/>
      <c r="B405" s="9"/>
      <c r="C405" s="9"/>
      <c r="D405" s="17"/>
      <c r="E405" s="17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1:18" ht="19.5" customHeight="1" x14ac:dyDescent="0.25">
      <c r="A406" s="9"/>
      <c r="B406" s="9"/>
      <c r="C406" s="9"/>
      <c r="D406" s="17"/>
      <c r="E406" s="17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1:18" ht="19.5" customHeight="1" x14ac:dyDescent="0.25">
      <c r="A407" s="9"/>
      <c r="B407" s="9"/>
      <c r="C407" s="9"/>
      <c r="D407" s="17"/>
      <c r="E407" s="17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1:18" ht="19.5" customHeight="1" x14ac:dyDescent="0.25">
      <c r="A408" s="9"/>
      <c r="B408" s="9"/>
      <c r="C408" s="9"/>
      <c r="D408" s="17"/>
      <c r="E408" s="17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1:18" ht="19.5" customHeight="1" x14ac:dyDescent="0.25">
      <c r="A409" s="9"/>
      <c r="B409" s="9"/>
      <c r="C409" s="9"/>
      <c r="D409" s="17"/>
      <c r="E409" s="17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1:18" ht="19.5" customHeight="1" x14ac:dyDescent="0.25">
      <c r="A410" s="9"/>
      <c r="B410" s="9"/>
      <c r="C410" s="9"/>
      <c r="D410" s="17"/>
      <c r="E410" s="17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1:18" ht="19.5" customHeight="1" x14ac:dyDescent="0.25">
      <c r="A411" s="9"/>
      <c r="B411" s="9"/>
      <c r="C411" s="9"/>
      <c r="D411" s="17"/>
      <c r="E411" s="17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1:18" ht="19.5" customHeight="1" x14ac:dyDescent="0.25">
      <c r="A412" s="9"/>
      <c r="B412" s="9"/>
      <c r="C412" s="9"/>
      <c r="D412" s="17"/>
      <c r="E412" s="17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1:18" ht="19.5" customHeight="1" x14ac:dyDescent="0.25">
      <c r="A413" s="9"/>
      <c r="B413" s="9"/>
      <c r="C413" s="9"/>
      <c r="D413" s="17"/>
      <c r="E413" s="17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1:18" ht="19.5" customHeight="1" x14ac:dyDescent="0.25">
      <c r="A414" s="9"/>
      <c r="B414" s="9"/>
      <c r="C414" s="9"/>
      <c r="D414" s="17"/>
      <c r="E414" s="17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1:18" ht="19.5" customHeight="1" x14ac:dyDescent="0.25">
      <c r="A415" s="9"/>
      <c r="B415" s="9"/>
      <c r="C415" s="9"/>
      <c r="D415" s="17"/>
      <c r="E415" s="17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1:18" ht="19.5" customHeight="1" x14ac:dyDescent="0.25">
      <c r="A416" s="9"/>
      <c r="B416" s="9"/>
      <c r="C416" s="9"/>
      <c r="D416" s="17"/>
      <c r="E416" s="17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1:18" ht="19.5" customHeight="1" x14ac:dyDescent="0.25">
      <c r="A417" s="9"/>
      <c r="B417" s="9"/>
      <c r="C417" s="9"/>
      <c r="D417" s="17"/>
      <c r="E417" s="17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1:18" ht="19.5" customHeight="1" x14ac:dyDescent="0.25">
      <c r="A418" s="9"/>
      <c r="B418" s="9"/>
      <c r="C418" s="9"/>
      <c r="D418" s="17"/>
      <c r="E418" s="17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1:18" ht="19.5" customHeight="1" x14ac:dyDescent="0.25">
      <c r="A419" s="9"/>
      <c r="B419" s="9"/>
      <c r="C419" s="9"/>
      <c r="D419" s="17"/>
      <c r="E419" s="17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1:18" ht="19.5" customHeight="1" x14ac:dyDescent="0.25">
      <c r="A420" s="9"/>
      <c r="B420" s="9"/>
      <c r="C420" s="9"/>
      <c r="D420" s="17"/>
      <c r="E420" s="17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1:18" ht="19.5" customHeight="1" x14ac:dyDescent="0.25">
      <c r="A421" s="9"/>
      <c r="B421" s="9"/>
      <c r="C421" s="9"/>
      <c r="D421" s="17"/>
      <c r="E421" s="17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1:18" ht="19.5" customHeight="1" x14ac:dyDescent="0.25">
      <c r="A422" s="9"/>
      <c r="B422" s="9"/>
      <c r="C422" s="9"/>
      <c r="D422" s="17"/>
      <c r="E422" s="17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1:18" ht="19.5" customHeight="1" x14ac:dyDescent="0.25">
      <c r="A423" s="9"/>
      <c r="B423" s="9"/>
      <c r="C423" s="9"/>
      <c r="D423" s="17"/>
      <c r="E423" s="17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1:18" ht="19.5" customHeight="1" x14ac:dyDescent="0.25">
      <c r="A424" s="9"/>
      <c r="B424" s="9"/>
      <c r="C424" s="9"/>
      <c r="D424" s="17"/>
      <c r="E424" s="17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1:18" ht="19.5" customHeight="1" x14ac:dyDescent="0.25">
      <c r="A425" s="9"/>
      <c r="B425" s="9"/>
      <c r="C425" s="9"/>
      <c r="D425" s="17"/>
      <c r="E425" s="17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1:18" ht="19.5" customHeight="1" x14ac:dyDescent="0.25">
      <c r="A426" s="9"/>
      <c r="B426" s="9"/>
      <c r="C426" s="9"/>
      <c r="D426" s="17"/>
      <c r="E426" s="17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1:18" ht="19.5" customHeight="1" x14ac:dyDescent="0.25">
      <c r="A427" s="9"/>
      <c r="B427" s="9"/>
      <c r="C427" s="9"/>
      <c r="D427" s="17"/>
      <c r="E427" s="17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1:18" ht="19.5" customHeight="1" x14ac:dyDescent="0.25">
      <c r="A428" s="9"/>
      <c r="B428" s="9"/>
      <c r="C428" s="9"/>
      <c r="D428" s="17"/>
      <c r="E428" s="17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1:18" ht="19.5" customHeight="1" x14ac:dyDescent="0.25">
      <c r="A429" s="9"/>
      <c r="B429" s="9"/>
      <c r="C429" s="9"/>
      <c r="D429" s="17"/>
      <c r="E429" s="17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1:18" ht="19.5" customHeight="1" x14ac:dyDescent="0.25">
      <c r="A430" s="9"/>
      <c r="B430" s="9"/>
      <c r="C430" s="9"/>
      <c r="D430" s="17"/>
      <c r="E430" s="17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1:18" ht="19.5" customHeight="1" x14ac:dyDescent="0.25">
      <c r="A431" s="9"/>
      <c r="B431" s="9"/>
      <c r="C431" s="9"/>
      <c r="D431" s="17"/>
      <c r="E431" s="17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1:18" ht="19.5" customHeight="1" x14ac:dyDescent="0.25">
      <c r="A432" s="9"/>
      <c r="B432" s="9"/>
      <c r="C432" s="9"/>
      <c r="D432" s="17"/>
      <c r="E432" s="17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1:18" ht="19.5" customHeight="1" x14ac:dyDescent="0.25">
      <c r="A433" s="9"/>
      <c r="B433" s="9"/>
      <c r="C433" s="9"/>
      <c r="D433" s="17"/>
      <c r="E433" s="17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1:18" ht="19.5" customHeight="1" x14ac:dyDescent="0.25">
      <c r="A434" s="9"/>
      <c r="B434" s="9"/>
      <c r="C434" s="9"/>
      <c r="D434" s="17"/>
      <c r="E434" s="17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1:18" ht="19.5" customHeight="1" x14ac:dyDescent="0.25">
      <c r="A435" s="9"/>
      <c r="B435" s="9"/>
      <c r="C435" s="9"/>
      <c r="D435" s="17"/>
      <c r="E435" s="17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1:18" ht="19.5" customHeight="1" x14ac:dyDescent="0.25">
      <c r="A436" s="9"/>
      <c r="B436" s="9"/>
      <c r="C436" s="9"/>
      <c r="D436" s="17"/>
      <c r="E436" s="17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1:18" ht="19.5" customHeight="1" x14ac:dyDescent="0.25">
      <c r="A437" s="9"/>
      <c r="B437" s="9"/>
      <c r="C437" s="9"/>
      <c r="D437" s="17"/>
      <c r="E437" s="17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1:18" ht="19.5" customHeight="1" x14ac:dyDescent="0.25">
      <c r="A438" s="9"/>
      <c r="B438" s="9"/>
      <c r="C438" s="9"/>
      <c r="D438" s="17"/>
      <c r="E438" s="17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1:18" ht="19.5" customHeight="1" x14ac:dyDescent="0.25">
      <c r="A439" s="9"/>
      <c r="B439" s="9"/>
      <c r="C439" s="9"/>
      <c r="D439" s="17"/>
      <c r="E439" s="17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1:18" ht="19.5" customHeight="1" x14ac:dyDescent="0.25">
      <c r="A440" s="9"/>
      <c r="B440" s="9"/>
      <c r="C440" s="9"/>
      <c r="D440" s="17"/>
      <c r="E440" s="17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1:18" ht="19.5" customHeight="1" x14ac:dyDescent="0.25">
      <c r="A441" s="9"/>
      <c r="B441" s="9"/>
      <c r="C441" s="9"/>
      <c r="D441" s="17"/>
      <c r="E441" s="17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1:18" ht="19.5" customHeight="1" x14ac:dyDescent="0.25">
      <c r="A442" s="9"/>
      <c r="B442" s="9"/>
      <c r="C442" s="9"/>
      <c r="D442" s="17"/>
      <c r="E442" s="17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1:18" ht="19.5" customHeight="1" x14ac:dyDescent="0.25">
      <c r="A443" s="9"/>
      <c r="B443" s="9"/>
      <c r="C443" s="9"/>
      <c r="D443" s="17"/>
      <c r="E443" s="17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1:18" ht="19.5" customHeight="1" x14ac:dyDescent="0.25">
      <c r="A444" s="9"/>
      <c r="B444" s="9"/>
      <c r="C444" s="9"/>
      <c r="D444" s="17"/>
      <c r="E444" s="17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1:18" ht="19.5" customHeight="1" x14ac:dyDescent="0.25">
      <c r="A445" s="9"/>
      <c r="B445" s="9"/>
      <c r="C445" s="9"/>
      <c r="D445" s="17"/>
      <c r="E445" s="17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1:18" ht="19.5" customHeight="1" x14ac:dyDescent="0.25">
      <c r="A446" s="9"/>
      <c r="B446" s="9"/>
      <c r="C446" s="9"/>
      <c r="D446" s="17"/>
      <c r="E446" s="17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1:18" ht="19.5" customHeight="1" x14ac:dyDescent="0.25">
      <c r="A447" s="9"/>
      <c r="B447" s="9"/>
      <c r="C447" s="9"/>
      <c r="D447" s="17"/>
      <c r="E447" s="17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1:18" ht="19.5" customHeight="1" x14ac:dyDescent="0.25">
      <c r="A448" s="9"/>
      <c r="B448" s="9"/>
      <c r="C448" s="9"/>
      <c r="D448" s="17"/>
      <c r="E448" s="17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1:18" ht="19.5" customHeight="1" x14ac:dyDescent="0.25">
      <c r="A449" s="9"/>
      <c r="B449" s="9"/>
      <c r="C449" s="9"/>
      <c r="D449" s="17"/>
      <c r="E449" s="17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1:18" ht="19.5" customHeight="1" x14ac:dyDescent="0.25">
      <c r="A450" s="9"/>
      <c r="B450" s="9"/>
      <c r="C450" s="9"/>
      <c r="D450" s="17"/>
      <c r="E450" s="17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1:18" ht="19.5" customHeight="1" x14ac:dyDescent="0.25">
      <c r="A451" s="9"/>
      <c r="B451" s="9"/>
      <c r="C451" s="9"/>
      <c r="D451" s="17"/>
      <c r="E451" s="17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1:18" ht="19.5" customHeight="1" x14ac:dyDescent="0.25">
      <c r="A452" s="9"/>
      <c r="B452" s="9"/>
      <c r="C452" s="9"/>
      <c r="D452" s="17"/>
      <c r="E452" s="17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1:18" ht="19.5" customHeight="1" x14ac:dyDescent="0.25">
      <c r="A453" s="9"/>
      <c r="B453" s="9"/>
      <c r="C453" s="9"/>
      <c r="D453" s="17"/>
      <c r="E453" s="17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1:18" ht="19.5" customHeight="1" x14ac:dyDescent="0.25">
      <c r="A454" s="9"/>
      <c r="B454" s="9"/>
      <c r="C454" s="9"/>
      <c r="D454" s="17"/>
      <c r="E454" s="17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1:18" ht="19.5" customHeight="1" x14ac:dyDescent="0.25">
      <c r="A455" s="9"/>
      <c r="B455" s="9"/>
      <c r="C455" s="9"/>
      <c r="D455" s="17"/>
      <c r="E455" s="17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1:18" ht="19.5" customHeight="1" x14ac:dyDescent="0.25">
      <c r="A456" s="9"/>
      <c r="B456" s="9"/>
      <c r="C456" s="9"/>
      <c r="D456" s="17"/>
      <c r="E456" s="17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1:18" ht="19.5" customHeight="1" x14ac:dyDescent="0.25">
      <c r="A457" s="9"/>
      <c r="B457" s="9"/>
      <c r="C457" s="9"/>
      <c r="D457" s="17"/>
      <c r="E457" s="17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1:18" ht="19.5" customHeight="1" x14ac:dyDescent="0.25">
      <c r="A458" s="9"/>
      <c r="B458" s="9"/>
      <c r="C458" s="9"/>
      <c r="D458" s="17"/>
      <c r="E458" s="17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1:18" ht="19.5" customHeight="1" x14ac:dyDescent="0.25">
      <c r="A459" s="9"/>
      <c r="B459" s="9"/>
      <c r="C459" s="9"/>
      <c r="D459" s="17"/>
      <c r="E459" s="17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1:18" ht="19.5" customHeight="1" x14ac:dyDescent="0.25">
      <c r="A460" s="9"/>
      <c r="B460" s="9"/>
      <c r="C460" s="9"/>
      <c r="D460" s="17"/>
      <c r="E460" s="17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1:18" ht="19.5" customHeight="1" x14ac:dyDescent="0.25">
      <c r="A461" s="9"/>
      <c r="B461" s="9"/>
      <c r="C461" s="9"/>
      <c r="D461" s="17"/>
      <c r="E461" s="17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1:18" ht="19.5" customHeight="1" x14ac:dyDescent="0.25">
      <c r="A462" s="9"/>
      <c r="B462" s="9"/>
      <c r="C462" s="9"/>
      <c r="D462" s="17"/>
      <c r="E462" s="17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1:18" ht="19.5" customHeight="1" x14ac:dyDescent="0.25">
      <c r="A463" s="9"/>
      <c r="B463" s="9"/>
      <c r="C463" s="9"/>
      <c r="D463" s="17"/>
      <c r="E463" s="17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1:18" ht="19.5" customHeight="1" x14ac:dyDescent="0.25">
      <c r="A464" s="9"/>
      <c r="B464" s="9"/>
      <c r="C464" s="9"/>
      <c r="D464" s="17"/>
      <c r="E464" s="17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1:18" ht="19.5" customHeight="1" x14ac:dyDescent="0.25">
      <c r="A465" s="9"/>
      <c r="B465" s="9"/>
      <c r="C465" s="9"/>
      <c r="D465" s="17"/>
      <c r="E465" s="17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1:18" ht="19.5" customHeight="1" x14ac:dyDescent="0.25">
      <c r="A466" s="9"/>
      <c r="B466" s="9"/>
      <c r="C466" s="9"/>
      <c r="D466" s="17"/>
      <c r="E466" s="17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1:18" ht="19.5" customHeight="1" x14ac:dyDescent="0.25">
      <c r="A467" s="9"/>
      <c r="B467" s="9"/>
      <c r="C467" s="9"/>
      <c r="D467" s="17"/>
      <c r="E467" s="17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1:18" ht="19.5" customHeight="1" x14ac:dyDescent="0.25">
      <c r="A468" s="9"/>
      <c r="B468" s="9"/>
      <c r="C468" s="9"/>
      <c r="D468" s="17"/>
      <c r="E468" s="17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1:18" ht="19.5" customHeight="1" x14ac:dyDescent="0.25">
      <c r="A469" s="9"/>
      <c r="B469" s="9"/>
      <c r="C469" s="9"/>
      <c r="D469" s="17"/>
      <c r="E469" s="17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1:18" ht="19.5" customHeight="1" x14ac:dyDescent="0.25">
      <c r="A470" s="9"/>
      <c r="B470" s="9"/>
      <c r="C470" s="9"/>
      <c r="D470" s="17"/>
      <c r="E470" s="17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1:18" ht="19.5" customHeight="1" x14ac:dyDescent="0.25">
      <c r="A471" s="9"/>
      <c r="B471" s="9"/>
      <c r="C471" s="9"/>
      <c r="D471" s="17"/>
      <c r="E471" s="17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1:18" ht="19.5" customHeight="1" x14ac:dyDescent="0.25">
      <c r="A472" s="9"/>
      <c r="B472" s="9"/>
      <c r="C472" s="9"/>
      <c r="D472" s="17"/>
      <c r="E472" s="17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1:18" ht="19.5" customHeight="1" x14ac:dyDescent="0.25">
      <c r="A473" s="9"/>
      <c r="B473" s="9"/>
      <c r="C473" s="9"/>
      <c r="D473" s="17"/>
      <c r="E473" s="17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1:18" ht="19.5" customHeight="1" x14ac:dyDescent="0.25">
      <c r="A474" s="9"/>
      <c r="B474" s="9"/>
      <c r="C474" s="9"/>
      <c r="D474" s="17"/>
      <c r="E474" s="17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1:18" ht="19.5" customHeight="1" x14ac:dyDescent="0.25">
      <c r="A475" s="9"/>
      <c r="B475" s="9"/>
      <c r="C475" s="9"/>
      <c r="D475" s="17"/>
      <c r="E475" s="17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1:18" ht="19.5" customHeight="1" x14ac:dyDescent="0.25">
      <c r="A476" s="9"/>
      <c r="B476" s="9"/>
      <c r="C476" s="9"/>
      <c r="D476" s="17"/>
      <c r="E476" s="17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1:18" ht="19.5" customHeight="1" x14ac:dyDescent="0.25">
      <c r="A477" s="9"/>
      <c r="B477" s="9"/>
      <c r="C477" s="9"/>
      <c r="D477" s="17"/>
      <c r="E477" s="17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1:18" ht="19.5" customHeight="1" x14ac:dyDescent="0.25">
      <c r="A478" s="9"/>
      <c r="B478" s="9"/>
      <c r="C478" s="9"/>
      <c r="D478" s="17"/>
      <c r="E478" s="17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1:18" ht="19.5" customHeight="1" x14ac:dyDescent="0.25">
      <c r="A479" s="9"/>
      <c r="B479" s="9"/>
      <c r="C479" s="9"/>
      <c r="D479" s="17"/>
      <c r="E479" s="17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1:18" ht="19.5" customHeight="1" x14ac:dyDescent="0.25">
      <c r="A480" s="9"/>
      <c r="B480" s="9"/>
      <c r="C480" s="9"/>
      <c r="D480" s="17"/>
      <c r="E480" s="17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1:18" ht="19.5" customHeight="1" x14ac:dyDescent="0.25">
      <c r="A481" s="9"/>
      <c r="B481" s="9"/>
      <c r="C481" s="9"/>
      <c r="D481" s="17"/>
      <c r="E481" s="17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1:18" ht="19.5" customHeight="1" x14ac:dyDescent="0.25">
      <c r="A482" s="9"/>
      <c r="B482" s="9"/>
      <c r="C482" s="9"/>
      <c r="D482" s="17"/>
      <c r="E482" s="17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1:18" ht="19.5" customHeight="1" x14ac:dyDescent="0.25">
      <c r="A483" s="9"/>
      <c r="B483" s="9"/>
      <c r="C483" s="9"/>
      <c r="D483" s="17"/>
      <c r="E483" s="17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1:18" ht="19.5" customHeight="1" x14ac:dyDescent="0.25">
      <c r="A484" s="9"/>
      <c r="B484" s="9"/>
      <c r="C484" s="9"/>
      <c r="D484" s="17"/>
      <c r="E484" s="17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1:18" ht="19.5" customHeight="1" x14ac:dyDescent="0.25">
      <c r="A485" s="9"/>
      <c r="B485" s="9"/>
      <c r="C485" s="9"/>
      <c r="D485" s="17"/>
      <c r="E485" s="17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1:18" ht="19.5" customHeight="1" x14ac:dyDescent="0.25">
      <c r="A486" s="9"/>
      <c r="B486" s="9"/>
      <c r="C486" s="9"/>
      <c r="D486" s="17"/>
      <c r="E486" s="17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1:18" ht="19.5" customHeight="1" x14ac:dyDescent="0.25">
      <c r="A487" s="9"/>
      <c r="B487" s="9"/>
      <c r="C487" s="9"/>
      <c r="D487" s="17"/>
      <c r="E487" s="17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1:18" ht="19.5" customHeight="1" x14ac:dyDescent="0.25">
      <c r="A488" s="9"/>
      <c r="B488" s="9"/>
      <c r="C488" s="9"/>
      <c r="D488" s="17"/>
      <c r="E488" s="17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1:18" ht="19.5" customHeight="1" x14ac:dyDescent="0.25">
      <c r="A489" s="9"/>
      <c r="B489" s="9"/>
      <c r="C489" s="9"/>
      <c r="D489" s="17"/>
      <c r="E489" s="17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1:18" ht="19.5" customHeight="1" x14ac:dyDescent="0.25">
      <c r="A490" s="9"/>
      <c r="B490" s="9"/>
      <c r="C490" s="9"/>
      <c r="D490" s="17"/>
      <c r="E490" s="17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19.5" customHeight="1" x14ac:dyDescent="0.25">
      <c r="A491" s="9"/>
      <c r="B491" s="9"/>
      <c r="C491" s="9"/>
      <c r="D491" s="17"/>
      <c r="E491" s="17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1:18" ht="19.5" customHeight="1" x14ac:dyDescent="0.25">
      <c r="A492" s="9"/>
      <c r="B492" s="9"/>
      <c r="C492" s="9"/>
      <c r="D492" s="17"/>
      <c r="E492" s="17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1:18" ht="19.5" customHeight="1" x14ac:dyDescent="0.25">
      <c r="A493" s="9"/>
      <c r="B493" s="9"/>
      <c r="C493" s="9"/>
      <c r="D493" s="17"/>
      <c r="E493" s="17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1:18" ht="19.5" customHeight="1" x14ac:dyDescent="0.25">
      <c r="A494" s="9"/>
      <c r="B494" s="9"/>
      <c r="C494" s="9"/>
      <c r="D494" s="17"/>
      <c r="E494" s="17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1:18" ht="19.5" customHeight="1" x14ac:dyDescent="0.25">
      <c r="A495" s="9"/>
      <c r="B495" s="9"/>
      <c r="C495" s="9"/>
      <c r="D495" s="17"/>
      <c r="E495" s="17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1:18" ht="19.5" customHeight="1" x14ac:dyDescent="0.25">
      <c r="A496" s="9"/>
      <c r="B496" s="9"/>
      <c r="C496" s="9"/>
      <c r="D496" s="17"/>
      <c r="E496" s="17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1:18" ht="19.5" customHeight="1" x14ac:dyDescent="0.25">
      <c r="A497" s="9"/>
      <c r="B497" s="9"/>
      <c r="C497" s="9"/>
      <c r="D497" s="17"/>
      <c r="E497" s="17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1:18" ht="19.5" customHeight="1" x14ac:dyDescent="0.25">
      <c r="A498" s="9"/>
      <c r="B498" s="9"/>
      <c r="C498" s="9"/>
      <c r="D498" s="17"/>
      <c r="E498" s="17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1:18" ht="19.5" customHeight="1" x14ac:dyDescent="0.25">
      <c r="A499" s="9"/>
      <c r="B499" s="9"/>
      <c r="C499" s="9"/>
      <c r="D499" s="17"/>
      <c r="E499" s="17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1:18" ht="19.5" customHeight="1" x14ac:dyDescent="0.25">
      <c r="A500" s="9"/>
      <c r="B500" s="9"/>
      <c r="C500" s="9"/>
      <c r="D500" s="17"/>
      <c r="E500" s="17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1:18" ht="19.5" customHeight="1" x14ac:dyDescent="0.25">
      <c r="A501" s="9"/>
      <c r="B501" s="9"/>
      <c r="C501" s="9"/>
      <c r="D501" s="17"/>
      <c r="E501" s="17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1:18" ht="19.5" customHeight="1" x14ac:dyDescent="0.25">
      <c r="A502" s="9"/>
      <c r="B502" s="9"/>
      <c r="C502" s="9"/>
      <c r="D502" s="17"/>
      <c r="E502" s="17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1:18" ht="19.5" customHeight="1" x14ac:dyDescent="0.25">
      <c r="A503" s="9"/>
      <c r="B503" s="9"/>
      <c r="C503" s="9"/>
      <c r="D503" s="17"/>
      <c r="E503" s="17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1:18" ht="19.5" customHeight="1" x14ac:dyDescent="0.25">
      <c r="A504" s="9"/>
      <c r="B504" s="9"/>
      <c r="C504" s="9"/>
      <c r="D504" s="17"/>
      <c r="E504" s="17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1:18" ht="19.5" customHeight="1" x14ac:dyDescent="0.25">
      <c r="A505" s="9"/>
      <c r="B505" s="9"/>
      <c r="C505" s="9"/>
      <c r="D505" s="17"/>
      <c r="E505" s="17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1:18" ht="19.5" customHeight="1" x14ac:dyDescent="0.25">
      <c r="A506" s="9"/>
      <c r="B506" s="9"/>
      <c r="C506" s="9"/>
      <c r="D506" s="17"/>
      <c r="E506" s="17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1:18" ht="19.5" customHeight="1" x14ac:dyDescent="0.25">
      <c r="A507" s="9"/>
      <c r="B507" s="9"/>
      <c r="C507" s="9"/>
      <c r="D507" s="17"/>
      <c r="E507" s="17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1:18" ht="19.5" customHeight="1" x14ac:dyDescent="0.25">
      <c r="A508" s="9"/>
      <c r="B508" s="9"/>
      <c r="C508" s="9"/>
      <c r="D508" s="17"/>
      <c r="E508" s="17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1:18" ht="19.5" customHeight="1" x14ac:dyDescent="0.25">
      <c r="A509" s="9"/>
      <c r="B509" s="9"/>
      <c r="C509" s="9"/>
      <c r="D509" s="17"/>
      <c r="E509" s="17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1:18" ht="19.5" customHeight="1" x14ac:dyDescent="0.25">
      <c r="A510" s="9"/>
      <c r="B510" s="9"/>
      <c r="C510" s="9"/>
      <c r="D510" s="17"/>
      <c r="E510" s="17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1:18" ht="19.5" customHeight="1" x14ac:dyDescent="0.25">
      <c r="A511" s="9"/>
      <c r="B511" s="9"/>
      <c r="C511" s="9"/>
      <c r="D511" s="17"/>
      <c r="E511" s="17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1:18" ht="19.5" customHeight="1" x14ac:dyDescent="0.25">
      <c r="A512" s="9"/>
      <c r="B512" s="9"/>
      <c r="C512" s="9"/>
      <c r="D512" s="17"/>
      <c r="E512" s="17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1:18" ht="19.5" customHeight="1" x14ac:dyDescent="0.25">
      <c r="A513" s="9"/>
      <c r="B513" s="9"/>
      <c r="C513" s="9"/>
      <c r="D513" s="17"/>
      <c r="E513" s="17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1:18" ht="19.5" customHeight="1" x14ac:dyDescent="0.25">
      <c r="A514" s="9"/>
      <c r="B514" s="9"/>
      <c r="C514" s="9"/>
      <c r="D514" s="17"/>
      <c r="E514" s="17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1:18" ht="19.5" customHeight="1" x14ac:dyDescent="0.25">
      <c r="A515" s="9"/>
      <c r="B515" s="9"/>
      <c r="C515" s="9"/>
      <c r="D515" s="17"/>
      <c r="E515" s="17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1:18" ht="19.5" customHeight="1" x14ac:dyDescent="0.25">
      <c r="A516" s="9"/>
      <c r="B516" s="9"/>
      <c r="C516" s="9"/>
      <c r="D516" s="17"/>
      <c r="E516" s="17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1:18" ht="19.5" customHeight="1" x14ac:dyDescent="0.25">
      <c r="A517" s="9"/>
      <c r="B517" s="9"/>
      <c r="C517" s="9"/>
      <c r="D517" s="17"/>
      <c r="E517" s="17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1:18" ht="19.5" customHeight="1" x14ac:dyDescent="0.25">
      <c r="A518" s="9"/>
      <c r="B518" s="9"/>
      <c r="C518" s="9"/>
      <c r="D518" s="17"/>
      <c r="E518" s="17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1:18" ht="19.5" customHeight="1" x14ac:dyDescent="0.25">
      <c r="A519" s="9"/>
      <c r="B519" s="9"/>
      <c r="C519" s="9"/>
      <c r="D519" s="17"/>
      <c r="E519" s="17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1:18" ht="19.5" customHeight="1" x14ac:dyDescent="0.25">
      <c r="A520" s="9"/>
      <c r="B520" s="9"/>
      <c r="C520" s="9"/>
      <c r="D520" s="17"/>
      <c r="E520" s="17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1:18" ht="19.5" customHeight="1" x14ac:dyDescent="0.25">
      <c r="A521" s="9"/>
      <c r="B521" s="9"/>
      <c r="C521" s="9"/>
      <c r="D521" s="17"/>
      <c r="E521" s="17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1:18" ht="19.5" customHeight="1" x14ac:dyDescent="0.25">
      <c r="A522" s="9"/>
      <c r="B522" s="9"/>
      <c r="C522" s="9"/>
      <c r="D522" s="17"/>
      <c r="E522" s="17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1:18" ht="19.5" customHeight="1" x14ac:dyDescent="0.25">
      <c r="A523" s="9"/>
      <c r="B523" s="9"/>
      <c r="C523" s="9"/>
      <c r="D523" s="17"/>
      <c r="E523" s="17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1:18" ht="19.5" customHeight="1" x14ac:dyDescent="0.25">
      <c r="A524" s="9"/>
      <c r="B524" s="9"/>
      <c r="C524" s="9"/>
      <c r="D524" s="17"/>
      <c r="E524" s="17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1:18" ht="19.5" customHeight="1" x14ac:dyDescent="0.25">
      <c r="A525" s="9"/>
      <c r="B525" s="9"/>
      <c r="C525" s="9"/>
      <c r="D525" s="17"/>
      <c r="E525" s="17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1:18" ht="19.5" customHeight="1" x14ac:dyDescent="0.25">
      <c r="A526" s="9"/>
      <c r="B526" s="9"/>
      <c r="C526" s="9"/>
      <c r="D526" s="17"/>
      <c r="E526" s="17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1:18" ht="19.5" customHeight="1" x14ac:dyDescent="0.25">
      <c r="A527" s="9"/>
      <c r="B527" s="9"/>
      <c r="C527" s="9"/>
      <c r="D527" s="17"/>
      <c r="E527" s="17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1:18" ht="19.5" customHeight="1" x14ac:dyDescent="0.25">
      <c r="A528" s="9"/>
      <c r="B528" s="9"/>
      <c r="C528" s="9"/>
      <c r="D528" s="17"/>
      <c r="E528" s="17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1:18" ht="19.5" customHeight="1" x14ac:dyDescent="0.25">
      <c r="A529" s="9"/>
      <c r="B529" s="9"/>
      <c r="C529" s="9"/>
      <c r="D529" s="17"/>
      <c r="E529" s="17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1:18" ht="19.5" customHeight="1" x14ac:dyDescent="0.25">
      <c r="A530" s="9"/>
      <c r="B530" s="9"/>
      <c r="C530" s="9"/>
      <c r="D530" s="17"/>
      <c r="E530" s="17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1:18" ht="19.5" customHeight="1" x14ac:dyDescent="0.25">
      <c r="A531" s="9"/>
      <c r="B531" s="9"/>
      <c r="C531" s="9"/>
      <c r="D531" s="17"/>
      <c r="E531" s="17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1:18" ht="19.5" customHeight="1" x14ac:dyDescent="0.25">
      <c r="A532" s="9"/>
      <c r="B532" s="9"/>
      <c r="C532" s="9"/>
      <c r="D532" s="17"/>
      <c r="E532" s="17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1:18" ht="19.5" customHeight="1" x14ac:dyDescent="0.25">
      <c r="A533" s="9"/>
      <c r="B533" s="9"/>
      <c r="C533" s="9"/>
      <c r="D533" s="17"/>
      <c r="E533" s="17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1:18" ht="19.5" customHeight="1" x14ac:dyDescent="0.25">
      <c r="A534" s="9"/>
      <c r="B534" s="9"/>
      <c r="C534" s="9"/>
      <c r="D534" s="17"/>
      <c r="E534" s="17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1:18" ht="19.5" customHeight="1" x14ac:dyDescent="0.25">
      <c r="A535" s="9"/>
      <c r="B535" s="9"/>
      <c r="C535" s="9"/>
      <c r="D535" s="17"/>
      <c r="E535" s="17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1:18" ht="19.5" customHeight="1" x14ac:dyDescent="0.25">
      <c r="A536" s="9"/>
      <c r="B536" s="9"/>
      <c r="C536" s="9"/>
      <c r="D536" s="17"/>
      <c r="E536" s="17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1:18" ht="19.5" customHeight="1" x14ac:dyDescent="0.25">
      <c r="A537" s="9"/>
      <c r="B537" s="9"/>
      <c r="C537" s="9"/>
      <c r="D537" s="17"/>
      <c r="E537" s="17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1:18" ht="19.5" customHeight="1" x14ac:dyDescent="0.25">
      <c r="A538" s="9"/>
      <c r="B538" s="9"/>
      <c r="C538" s="9"/>
      <c r="D538" s="17"/>
      <c r="E538" s="17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1:18" ht="19.5" customHeight="1" x14ac:dyDescent="0.25">
      <c r="A539" s="9"/>
      <c r="B539" s="9"/>
      <c r="C539" s="9"/>
      <c r="D539" s="17"/>
      <c r="E539" s="17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1:18" ht="19.5" customHeight="1" x14ac:dyDescent="0.25">
      <c r="A540" s="9"/>
      <c r="B540" s="9"/>
      <c r="C540" s="9"/>
      <c r="D540" s="17"/>
      <c r="E540" s="17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1:18" ht="19.5" customHeight="1" x14ac:dyDescent="0.25">
      <c r="A541" s="9"/>
      <c r="B541" s="9"/>
      <c r="C541" s="9"/>
      <c r="D541" s="17"/>
      <c r="E541" s="17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1:18" ht="19.5" customHeight="1" x14ac:dyDescent="0.25">
      <c r="A542" s="9"/>
      <c r="B542" s="9"/>
      <c r="C542" s="9"/>
      <c r="D542" s="17"/>
      <c r="E542" s="17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1:18" ht="19.5" customHeight="1" x14ac:dyDescent="0.25">
      <c r="A543" s="9"/>
      <c r="B543" s="9"/>
      <c r="C543" s="9"/>
      <c r="D543" s="17"/>
      <c r="E543" s="17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1:18" ht="19.5" customHeight="1" x14ac:dyDescent="0.25">
      <c r="A544" s="9"/>
      <c r="B544" s="9"/>
      <c r="C544" s="9"/>
      <c r="D544" s="17"/>
      <c r="E544" s="17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1:18" ht="19.5" customHeight="1" x14ac:dyDescent="0.25">
      <c r="A545" s="9"/>
      <c r="B545" s="9"/>
      <c r="C545" s="9"/>
      <c r="D545" s="17"/>
      <c r="E545" s="17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1:18" ht="19.5" customHeight="1" x14ac:dyDescent="0.25">
      <c r="A546" s="9"/>
      <c r="B546" s="9"/>
      <c r="C546" s="9"/>
      <c r="D546" s="17"/>
      <c r="E546" s="17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1:18" ht="19.5" customHeight="1" x14ac:dyDescent="0.25">
      <c r="A547" s="9"/>
      <c r="B547" s="9"/>
      <c r="C547" s="9"/>
      <c r="D547" s="17"/>
      <c r="E547" s="17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1:18" ht="19.5" customHeight="1" x14ac:dyDescent="0.25">
      <c r="A548" s="9"/>
      <c r="B548" s="9"/>
      <c r="C548" s="9"/>
      <c r="D548" s="17"/>
      <c r="E548" s="17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1:18" ht="19.5" customHeight="1" x14ac:dyDescent="0.25">
      <c r="A549" s="9"/>
      <c r="B549" s="9"/>
      <c r="C549" s="9"/>
      <c r="D549" s="17"/>
      <c r="E549" s="17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1:18" ht="19.5" customHeight="1" x14ac:dyDescent="0.25">
      <c r="A550" s="9"/>
      <c r="B550" s="9"/>
      <c r="C550" s="9"/>
      <c r="D550" s="17"/>
      <c r="E550" s="17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1:18" ht="19.5" customHeight="1" x14ac:dyDescent="0.25">
      <c r="A551" s="9"/>
      <c r="B551" s="9"/>
      <c r="C551" s="9"/>
      <c r="D551" s="17"/>
      <c r="E551" s="17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1:18" ht="19.5" customHeight="1" x14ac:dyDescent="0.25">
      <c r="A552" s="9"/>
      <c r="B552" s="9"/>
      <c r="C552" s="9"/>
      <c r="D552" s="17"/>
      <c r="E552" s="17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1:18" ht="19.5" customHeight="1" x14ac:dyDescent="0.25">
      <c r="A553" s="9"/>
      <c r="B553" s="9"/>
      <c r="C553" s="9"/>
      <c r="D553" s="17"/>
      <c r="E553" s="17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1:18" ht="19.5" customHeight="1" x14ac:dyDescent="0.25">
      <c r="A554" s="9"/>
      <c r="B554" s="9"/>
      <c r="C554" s="9"/>
      <c r="D554" s="17"/>
      <c r="E554" s="17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1:18" ht="19.5" customHeight="1" x14ac:dyDescent="0.25">
      <c r="A555" s="9"/>
      <c r="B555" s="9"/>
      <c r="C555" s="9"/>
      <c r="D555" s="17"/>
      <c r="E555" s="17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1:18" ht="19.5" customHeight="1" x14ac:dyDescent="0.25">
      <c r="A556" s="9"/>
      <c r="B556" s="9"/>
      <c r="C556" s="9"/>
      <c r="D556" s="17"/>
      <c r="E556" s="17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1:18" ht="19.5" customHeight="1" x14ac:dyDescent="0.25">
      <c r="A557" s="9"/>
      <c r="B557" s="9"/>
      <c r="C557" s="9"/>
      <c r="D557" s="17"/>
      <c r="E557" s="17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1:18" ht="19.5" customHeight="1" x14ac:dyDescent="0.25">
      <c r="A558" s="9"/>
      <c r="B558" s="9"/>
      <c r="C558" s="9"/>
      <c r="D558" s="17"/>
      <c r="E558" s="17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1:18" ht="19.5" customHeight="1" x14ac:dyDescent="0.25">
      <c r="A559" s="9"/>
      <c r="B559" s="9"/>
      <c r="C559" s="9"/>
      <c r="D559" s="17"/>
      <c r="E559" s="17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1:18" ht="19.5" customHeight="1" x14ac:dyDescent="0.25">
      <c r="A560" s="9"/>
      <c r="B560" s="9"/>
      <c r="C560" s="9"/>
      <c r="D560" s="17"/>
      <c r="E560" s="17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1:18" ht="19.5" customHeight="1" x14ac:dyDescent="0.25">
      <c r="A561" s="9"/>
      <c r="B561" s="9"/>
      <c r="C561" s="9"/>
      <c r="D561" s="17"/>
      <c r="E561" s="17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1:18" ht="19.5" customHeight="1" x14ac:dyDescent="0.25">
      <c r="A562" s="9"/>
      <c r="B562" s="9"/>
      <c r="C562" s="9"/>
      <c r="D562" s="17"/>
      <c r="E562" s="17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1:18" ht="19.5" customHeight="1" x14ac:dyDescent="0.25">
      <c r="A563" s="9"/>
      <c r="B563" s="9"/>
      <c r="C563" s="9"/>
      <c r="D563" s="17"/>
      <c r="E563" s="17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1:18" ht="19.5" customHeight="1" x14ac:dyDescent="0.25">
      <c r="A564" s="9"/>
      <c r="B564" s="9"/>
      <c r="C564" s="9"/>
      <c r="D564" s="17"/>
      <c r="E564" s="17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1:18" ht="19.5" customHeight="1" x14ac:dyDescent="0.25">
      <c r="A565" s="9"/>
      <c r="B565" s="9"/>
      <c r="C565" s="9"/>
      <c r="D565" s="17"/>
      <c r="E565" s="17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1:18" ht="19.5" customHeight="1" x14ac:dyDescent="0.25">
      <c r="A566" s="9"/>
      <c r="B566" s="9"/>
      <c r="C566" s="9"/>
      <c r="D566" s="17"/>
      <c r="E566" s="17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1:18" ht="19.5" customHeight="1" x14ac:dyDescent="0.25">
      <c r="A567" s="9"/>
      <c r="B567" s="9"/>
      <c r="C567" s="9"/>
      <c r="D567" s="17"/>
      <c r="E567" s="17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1:18" ht="19.5" customHeight="1" x14ac:dyDescent="0.25">
      <c r="A568" s="9"/>
      <c r="B568" s="9"/>
      <c r="C568" s="9"/>
      <c r="D568" s="17"/>
      <c r="E568" s="17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1:18" ht="19.5" customHeight="1" x14ac:dyDescent="0.25">
      <c r="A569" s="9"/>
      <c r="B569" s="9"/>
      <c r="C569" s="9"/>
      <c r="D569" s="17"/>
      <c r="E569" s="17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1:18" ht="19.5" customHeight="1" x14ac:dyDescent="0.25">
      <c r="A570" s="9"/>
      <c r="B570" s="9"/>
      <c r="C570" s="9"/>
      <c r="D570" s="17"/>
      <c r="E570" s="17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1:18" ht="19.5" customHeight="1" x14ac:dyDescent="0.25">
      <c r="A571" s="9"/>
      <c r="B571" s="9"/>
      <c r="C571" s="9"/>
      <c r="D571" s="17"/>
      <c r="E571" s="17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1:18" ht="19.5" customHeight="1" x14ac:dyDescent="0.25">
      <c r="A572" s="9"/>
      <c r="B572" s="9"/>
      <c r="C572" s="9"/>
      <c r="D572" s="17"/>
      <c r="E572" s="17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1:18" ht="19.5" customHeight="1" x14ac:dyDescent="0.25">
      <c r="A573" s="9"/>
      <c r="B573" s="9"/>
      <c r="C573" s="9"/>
      <c r="D573" s="17"/>
      <c r="E573" s="17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1:18" ht="19.5" customHeight="1" x14ac:dyDescent="0.25">
      <c r="A574" s="9"/>
      <c r="B574" s="9"/>
      <c r="C574" s="9"/>
      <c r="D574" s="17"/>
      <c r="E574" s="17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1:18" ht="19.5" customHeight="1" x14ac:dyDescent="0.25">
      <c r="A575" s="9"/>
      <c r="B575" s="9"/>
      <c r="C575" s="9"/>
      <c r="D575" s="17"/>
      <c r="E575" s="17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1:18" ht="19.5" customHeight="1" x14ac:dyDescent="0.25">
      <c r="A576" s="9"/>
      <c r="B576" s="9"/>
      <c r="C576" s="9"/>
      <c r="D576" s="17"/>
      <c r="E576" s="17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1:18" ht="19.5" customHeight="1" x14ac:dyDescent="0.25">
      <c r="A577" s="9"/>
      <c r="B577" s="9"/>
      <c r="C577" s="9"/>
      <c r="D577" s="17"/>
      <c r="E577" s="17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1:18" ht="19.5" customHeight="1" x14ac:dyDescent="0.25">
      <c r="A578" s="9"/>
      <c r="B578" s="9"/>
      <c r="C578" s="9"/>
      <c r="D578" s="17"/>
      <c r="E578" s="17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1:18" ht="19.5" customHeight="1" x14ac:dyDescent="0.25">
      <c r="A579" s="9"/>
      <c r="B579" s="9"/>
      <c r="C579" s="9"/>
      <c r="D579" s="17"/>
      <c r="E579" s="17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1:18" ht="19.5" customHeight="1" x14ac:dyDescent="0.25">
      <c r="A580" s="9"/>
      <c r="B580" s="9"/>
      <c r="C580" s="9"/>
      <c r="D580" s="17"/>
      <c r="E580" s="17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1:18" ht="19.5" customHeight="1" x14ac:dyDescent="0.25">
      <c r="A581" s="9"/>
      <c r="B581" s="9"/>
      <c r="C581" s="9"/>
      <c r="D581" s="17"/>
      <c r="E581" s="17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1:18" ht="19.5" customHeight="1" x14ac:dyDescent="0.25">
      <c r="A582" s="9"/>
      <c r="B582" s="9"/>
      <c r="C582" s="9"/>
      <c r="D582" s="17"/>
      <c r="E582" s="17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1:18" ht="19.5" customHeight="1" x14ac:dyDescent="0.25">
      <c r="A583" s="9"/>
      <c r="B583" s="9"/>
      <c r="C583" s="9"/>
      <c r="D583" s="17"/>
      <c r="E583" s="17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1:18" ht="19.5" customHeight="1" x14ac:dyDescent="0.25">
      <c r="A584" s="9"/>
      <c r="B584" s="9"/>
      <c r="C584" s="9"/>
      <c r="D584" s="17"/>
      <c r="E584" s="17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1:18" ht="19.5" customHeight="1" x14ac:dyDescent="0.25">
      <c r="A585" s="9"/>
      <c r="B585" s="9"/>
      <c r="C585" s="9"/>
      <c r="D585" s="17"/>
      <c r="E585" s="17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1:18" ht="19.5" customHeight="1" x14ac:dyDescent="0.25">
      <c r="A586" s="9"/>
      <c r="B586" s="9"/>
      <c r="C586" s="9"/>
      <c r="D586" s="17"/>
      <c r="E586" s="17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1:18" ht="19.5" customHeight="1" x14ac:dyDescent="0.25">
      <c r="A587" s="9"/>
      <c r="B587" s="9"/>
      <c r="C587" s="9"/>
      <c r="D587" s="17"/>
      <c r="E587" s="17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1:18" ht="19.5" customHeight="1" x14ac:dyDescent="0.25">
      <c r="A588" s="9"/>
      <c r="B588" s="9"/>
      <c r="C588" s="9"/>
      <c r="D588" s="17"/>
      <c r="E588" s="17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1:18" ht="19.5" customHeight="1" x14ac:dyDescent="0.25">
      <c r="A589" s="9"/>
      <c r="B589" s="9"/>
      <c r="C589" s="9"/>
      <c r="D589" s="17"/>
      <c r="E589" s="17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1:18" ht="19.5" customHeight="1" x14ac:dyDescent="0.25">
      <c r="A590" s="9"/>
      <c r="B590" s="9"/>
      <c r="C590" s="9"/>
      <c r="D590" s="17"/>
      <c r="E590" s="17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1:18" ht="19.5" customHeight="1" x14ac:dyDescent="0.25">
      <c r="A591" s="9"/>
      <c r="B591" s="9"/>
      <c r="C591" s="9"/>
      <c r="D591" s="17"/>
      <c r="E591" s="17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1:18" ht="19.5" customHeight="1" x14ac:dyDescent="0.25">
      <c r="A592" s="9"/>
      <c r="B592" s="9"/>
      <c r="C592" s="9"/>
      <c r="D592" s="17"/>
      <c r="E592" s="17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1:18" ht="19.5" customHeight="1" x14ac:dyDescent="0.25">
      <c r="A593" s="9"/>
      <c r="B593" s="9"/>
      <c r="C593" s="9"/>
      <c r="D593" s="17"/>
      <c r="E593" s="17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1:18" ht="19.5" customHeight="1" x14ac:dyDescent="0.25">
      <c r="A594" s="9"/>
      <c r="B594" s="9"/>
      <c r="C594" s="9"/>
      <c r="D594" s="17"/>
      <c r="E594" s="17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1:18" ht="19.5" customHeight="1" x14ac:dyDescent="0.25">
      <c r="A595" s="9"/>
      <c r="B595" s="9"/>
      <c r="C595" s="9"/>
      <c r="D595" s="17"/>
      <c r="E595" s="17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1:18" ht="19.5" customHeight="1" x14ac:dyDescent="0.25">
      <c r="A596" s="9"/>
      <c r="B596" s="9"/>
      <c r="C596" s="9"/>
      <c r="D596" s="17"/>
      <c r="E596" s="17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1:18" ht="19.5" customHeight="1" x14ac:dyDescent="0.25">
      <c r="A597" s="9"/>
      <c r="B597" s="9"/>
      <c r="C597" s="9"/>
      <c r="D597" s="17"/>
      <c r="E597" s="17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1:18" ht="19.5" customHeight="1" x14ac:dyDescent="0.25">
      <c r="A598" s="9"/>
      <c r="B598" s="9"/>
      <c r="C598" s="9"/>
      <c r="D598" s="17"/>
      <c r="E598" s="17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1:18" ht="19.5" customHeight="1" x14ac:dyDescent="0.25">
      <c r="A599" s="9"/>
      <c r="B599" s="9"/>
      <c r="C599" s="9"/>
      <c r="D599" s="17"/>
      <c r="E599" s="17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1:18" ht="19.5" customHeight="1" x14ac:dyDescent="0.25">
      <c r="A600" s="9"/>
      <c r="B600" s="9"/>
      <c r="C600" s="9"/>
      <c r="D600" s="17"/>
      <c r="E600" s="17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1:18" ht="19.5" customHeight="1" x14ac:dyDescent="0.25">
      <c r="A601" s="9"/>
      <c r="B601" s="9"/>
      <c r="C601" s="9"/>
      <c r="D601" s="17"/>
      <c r="E601" s="17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1:18" ht="19.5" customHeight="1" x14ac:dyDescent="0.25">
      <c r="A602" s="9"/>
      <c r="B602" s="9"/>
      <c r="C602" s="9"/>
      <c r="D602" s="17"/>
      <c r="E602" s="17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1:18" ht="19.5" customHeight="1" x14ac:dyDescent="0.25">
      <c r="A603" s="9"/>
      <c r="B603" s="9"/>
      <c r="C603" s="9"/>
      <c r="D603" s="17"/>
      <c r="E603" s="17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1:18" ht="19.5" customHeight="1" x14ac:dyDescent="0.25">
      <c r="A604" s="9"/>
      <c r="B604" s="9"/>
      <c r="C604" s="9"/>
      <c r="D604" s="17"/>
      <c r="E604" s="17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1:18" ht="19.5" customHeight="1" x14ac:dyDescent="0.25">
      <c r="A605" s="9"/>
      <c r="B605" s="9"/>
      <c r="C605" s="9"/>
      <c r="D605" s="17"/>
      <c r="E605" s="17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1:18" ht="19.5" customHeight="1" x14ac:dyDescent="0.25">
      <c r="A606" s="9"/>
      <c r="B606" s="9"/>
      <c r="C606" s="9"/>
      <c r="D606" s="17"/>
      <c r="E606" s="17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1:18" ht="19.5" customHeight="1" x14ac:dyDescent="0.25">
      <c r="A607" s="9"/>
      <c r="B607" s="9"/>
      <c r="C607" s="9"/>
      <c r="D607" s="17"/>
      <c r="E607" s="17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1:18" ht="19.5" customHeight="1" x14ac:dyDescent="0.25">
      <c r="A608" s="9"/>
      <c r="B608" s="9"/>
      <c r="C608" s="9"/>
      <c r="D608" s="17"/>
      <c r="E608" s="17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1:18" ht="19.5" customHeight="1" x14ac:dyDescent="0.25">
      <c r="A609" s="9"/>
      <c r="B609" s="9"/>
      <c r="C609" s="9"/>
      <c r="D609" s="17"/>
      <c r="E609" s="17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1:18" ht="19.5" customHeight="1" x14ac:dyDescent="0.25">
      <c r="A610" s="9"/>
      <c r="B610" s="9"/>
      <c r="C610" s="9"/>
      <c r="D610" s="17"/>
      <c r="E610" s="17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1:18" ht="19.5" customHeight="1" x14ac:dyDescent="0.25">
      <c r="A611" s="9"/>
      <c r="B611" s="9"/>
      <c r="C611" s="9"/>
      <c r="D611" s="17"/>
      <c r="E611" s="17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1:18" ht="19.5" customHeight="1" x14ac:dyDescent="0.25">
      <c r="A612" s="9"/>
      <c r="B612" s="9"/>
      <c r="C612" s="9"/>
      <c r="D612" s="17"/>
      <c r="E612" s="17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1:18" ht="19.5" customHeight="1" x14ac:dyDescent="0.25">
      <c r="A613" s="9"/>
      <c r="B613" s="9"/>
      <c r="C613" s="9"/>
      <c r="D613" s="17"/>
      <c r="E613" s="17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1:18" ht="19.5" customHeight="1" x14ac:dyDescent="0.25">
      <c r="A614" s="9"/>
      <c r="B614" s="9"/>
      <c r="C614" s="9"/>
      <c r="D614" s="17"/>
      <c r="E614" s="17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1:18" ht="19.5" customHeight="1" x14ac:dyDescent="0.25">
      <c r="A615" s="9"/>
      <c r="B615" s="9"/>
      <c r="C615" s="9"/>
      <c r="D615" s="17"/>
      <c r="E615" s="17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1:18" ht="19.5" customHeight="1" x14ac:dyDescent="0.25">
      <c r="A616" s="9"/>
      <c r="B616" s="9"/>
      <c r="C616" s="9"/>
      <c r="D616" s="17"/>
      <c r="E616" s="17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1:18" ht="19.5" customHeight="1" x14ac:dyDescent="0.25">
      <c r="A617" s="9"/>
      <c r="B617" s="9"/>
      <c r="C617" s="9"/>
      <c r="D617" s="17"/>
      <c r="E617" s="17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1:18" ht="19.5" customHeight="1" x14ac:dyDescent="0.25">
      <c r="A618" s="9"/>
      <c r="B618" s="9"/>
      <c r="C618" s="9"/>
      <c r="D618" s="17"/>
      <c r="E618" s="17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1:18" ht="19.5" customHeight="1" x14ac:dyDescent="0.25">
      <c r="A619" s="9"/>
      <c r="B619" s="9"/>
      <c r="C619" s="9"/>
      <c r="D619" s="17"/>
      <c r="E619" s="17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1:18" ht="19.5" customHeight="1" x14ac:dyDescent="0.25">
      <c r="A620" s="9"/>
      <c r="B620" s="9"/>
      <c r="C620" s="9"/>
      <c r="D620" s="17"/>
      <c r="E620" s="17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1:18" ht="19.5" customHeight="1" x14ac:dyDescent="0.25">
      <c r="A621" s="9"/>
      <c r="B621" s="9"/>
      <c r="C621" s="9"/>
      <c r="D621" s="17"/>
      <c r="E621" s="17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1:18" ht="19.5" customHeight="1" x14ac:dyDescent="0.25">
      <c r="A622" s="9"/>
      <c r="B622" s="9"/>
      <c r="C622" s="9"/>
      <c r="D622" s="17"/>
      <c r="E622" s="17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1:18" ht="19.5" customHeight="1" x14ac:dyDescent="0.25">
      <c r="A623" s="9"/>
      <c r="B623" s="9"/>
      <c r="C623" s="9"/>
      <c r="D623" s="17"/>
      <c r="E623" s="17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1:18" ht="19.5" customHeight="1" x14ac:dyDescent="0.25">
      <c r="A624" s="9"/>
      <c r="B624" s="9"/>
      <c r="C624" s="9"/>
      <c r="D624" s="17"/>
      <c r="E624" s="17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1:18" ht="19.5" customHeight="1" x14ac:dyDescent="0.25">
      <c r="A625" s="9"/>
      <c r="B625" s="9"/>
      <c r="C625" s="9"/>
      <c r="D625" s="17"/>
      <c r="E625" s="17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1:18" ht="19.5" customHeight="1" x14ac:dyDescent="0.25">
      <c r="A626" s="9"/>
      <c r="B626" s="9"/>
      <c r="C626" s="9"/>
      <c r="D626" s="17"/>
      <c r="E626" s="17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1:18" ht="19.5" customHeight="1" x14ac:dyDescent="0.25">
      <c r="A627" s="9"/>
      <c r="B627" s="9"/>
      <c r="C627" s="9"/>
      <c r="D627" s="17"/>
      <c r="E627" s="17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1:18" ht="19.5" customHeight="1" x14ac:dyDescent="0.25">
      <c r="A628" s="9"/>
      <c r="B628" s="9"/>
      <c r="C628" s="9"/>
      <c r="D628" s="17"/>
      <c r="E628" s="17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1:18" ht="19.5" customHeight="1" x14ac:dyDescent="0.25">
      <c r="A629" s="9"/>
      <c r="B629" s="9"/>
      <c r="C629" s="9"/>
      <c r="D629" s="17"/>
      <c r="E629" s="17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1:18" ht="19.5" customHeight="1" x14ac:dyDescent="0.25">
      <c r="A630" s="9"/>
      <c r="B630" s="9"/>
      <c r="C630" s="9"/>
      <c r="D630" s="17"/>
      <c r="E630" s="17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1:18" ht="19.5" customHeight="1" x14ac:dyDescent="0.25">
      <c r="A631" s="9"/>
      <c r="B631" s="9"/>
      <c r="C631" s="9"/>
      <c r="D631" s="17"/>
      <c r="E631" s="17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1:18" ht="19.5" customHeight="1" x14ac:dyDescent="0.25">
      <c r="A632" s="9"/>
      <c r="B632" s="9"/>
      <c r="C632" s="9"/>
      <c r="D632" s="17"/>
      <c r="E632" s="17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1:18" ht="19.5" customHeight="1" x14ac:dyDescent="0.25">
      <c r="A633" s="9"/>
      <c r="B633" s="9"/>
      <c r="C633" s="9"/>
      <c r="D633" s="17"/>
      <c r="E633" s="17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1:18" ht="19.5" customHeight="1" x14ac:dyDescent="0.25">
      <c r="A634" s="9"/>
      <c r="B634" s="9"/>
      <c r="C634" s="9"/>
      <c r="D634" s="17"/>
      <c r="E634" s="17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1:18" ht="19.5" customHeight="1" x14ac:dyDescent="0.25">
      <c r="A635" s="9"/>
      <c r="B635" s="9"/>
      <c r="C635" s="9"/>
      <c r="D635" s="17"/>
      <c r="E635" s="17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1:18" ht="19.5" customHeight="1" x14ac:dyDescent="0.25">
      <c r="A636" s="9"/>
      <c r="B636" s="9"/>
      <c r="C636" s="9"/>
      <c r="D636" s="17"/>
      <c r="E636" s="17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1:18" ht="19.5" customHeight="1" x14ac:dyDescent="0.25">
      <c r="A637" s="9"/>
      <c r="B637" s="9"/>
      <c r="C637" s="9"/>
      <c r="D637" s="17"/>
      <c r="E637" s="17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1:18" ht="19.5" customHeight="1" x14ac:dyDescent="0.25">
      <c r="A638" s="9"/>
      <c r="B638" s="9"/>
      <c r="C638" s="9"/>
      <c r="D638" s="17"/>
      <c r="E638" s="17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1:18" ht="19.5" customHeight="1" x14ac:dyDescent="0.25">
      <c r="A639" s="9"/>
      <c r="B639" s="9"/>
      <c r="C639" s="9"/>
      <c r="D639" s="17"/>
      <c r="E639" s="17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1:18" ht="19.5" customHeight="1" x14ac:dyDescent="0.25">
      <c r="A640" s="9"/>
      <c r="B640" s="9"/>
      <c r="C640" s="9"/>
      <c r="D640" s="17"/>
      <c r="E640" s="17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1:18" ht="19.5" customHeight="1" x14ac:dyDescent="0.25">
      <c r="A641" s="9"/>
      <c r="B641" s="9"/>
      <c r="C641" s="9"/>
      <c r="D641" s="17"/>
      <c r="E641" s="17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1:18" ht="19.5" customHeight="1" x14ac:dyDescent="0.25">
      <c r="A642" s="9"/>
      <c r="B642" s="9"/>
      <c r="C642" s="9"/>
      <c r="D642" s="17"/>
      <c r="E642" s="17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1:18" ht="19.5" customHeight="1" x14ac:dyDescent="0.25">
      <c r="A643" s="9"/>
      <c r="B643" s="9"/>
      <c r="C643" s="9"/>
      <c r="D643" s="17"/>
      <c r="E643" s="17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1:18" ht="19.5" customHeight="1" x14ac:dyDescent="0.25">
      <c r="A644" s="9"/>
      <c r="B644" s="9"/>
      <c r="C644" s="9"/>
      <c r="D644" s="17"/>
      <c r="E644" s="17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1:18" ht="19.5" customHeight="1" x14ac:dyDescent="0.25">
      <c r="A645" s="9"/>
      <c r="B645" s="9"/>
      <c r="C645" s="9"/>
      <c r="D645" s="17"/>
      <c r="E645" s="17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1:18" ht="19.5" customHeight="1" x14ac:dyDescent="0.25">
      <c r="A646" s="9"/>
      <c r="B646" s="9"/>
      <c r="C646" s="9"/>
      <c r="D646" s="17"/>
      <c r="E646" s="17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1:18" ht="19.5" customHeight="1" x14ac:dyDescent="0.25">
      <c r="A647" s="9"/>
      <c r="B647" s="9"/>
      <c r="C647" s="9"/>
      <c r="D647" s="17"/>
      <c r="E647" s="17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1:18" ht="19.5" customHeight="1" x14ac:dyDescent="0.25">
      <c r="A648" s="9"/>
      <c r="B648" s="9"/>
      <c r="C648" s="9"/>
      <c r="D648" s="17"/>
      <c r="E648" s="17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1:18" ht="19.5" customHeight="1" x14ac:dyDescent="0.25">
      <c r="A649" s="9"/>
      <c r="B649" s="9"/>
      <c r="C649" s="9"/>
      <c r="D649" s="17"/>
      <c r="E649" s="17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1:18" ht="19.5" customHeight="1" x14ac:dyDescent="0.25">
      <c r="A650" s="9"/>
      <c r="B650" s="9"/>
      <c r="C650" s="9"/>
      <c r="D650" s="17"/>
      <c r="E650" s="17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1:18" ht="19.5" customHeight="1" x14ac:dyDescent="0.25">
      <c r="A651" s="9"/>
      <c r="B651" s="9"/>
      <c r="C651" s="9"/>
      <c r="D651" s="17"/>
      <c r="E651" s="17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1:18" ht="19.5" customHeight="1" x14ac:dyDescent="0.25">
      <c r="A652" s="9"/>
      <c r="B652" s="9"/>
      <c r="C652" s="9"/>
      <c r="D652" s="17"/>
      <c r="E652" s="17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1:18" ht="19.5" customHeight="1" x14ac:dyDescent="0.25">
      <c r="A653" s="9"/>
      <c r="B653" s="9"/>
      <c r="C653" s="9"/>
      <c r="D653" s="17"/>
      <c r="E653" s="17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1:18" ht="19.5" customHeight="1" x14ac:dyDescent="0.25">
      <c r="A654" s="9"/>
      <c r="B654" s="9"/>
      <c r="C654" s="9"/>
      <c r="D654" s="17"/>
      <c r="E654" s="17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1:18" ht="19.5" customHeight="1" x14ac:dyDescent="0.25">
      <c r="A655" s="9"/>
      <c r="B655" s="9"/>
      <c r="C655" s="9"/>
      <c r="D655" s="17"/>
      <c r="E655" s="17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1:18" ht="19.5" customHeight="1" x14ac:dyDescent="0.25">
      <c r="A656" s="9"/>
      <c r="B656" s="9"/>
      <c r="C656" s="9"/>
      <c r="D656" s="17"/>
      <c r="E656" s="17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1:18" ht="19.5" customHeight="1" x14ac:dyDescent="0.25">
      <c r="A657" s="9"/>
      <c r="B657" s="9"/>
      <c r="C657" s="9"/>
      <c r="D657" s="17"/>
      <c r="E657" s="17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1:18" ht="19.5" customHeight="1" x14ac:dyDescent="0.25">
      <c r="A658" s="9"/>
      <c r="B658" s="9"/>
      <c r="C658" s="9"/>
      <c r="D658" s="17"/>
      <c r="E658" s="17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1:18" ht="19.5" customHeight="1" x14ac:dyDescent="0.25">
      <c r="A659" s="9"/>
      <c r="B659" s="9"/>
      <c r="C659" s="9"/>
      <c r="D659" s="17"/>
      <c r="E659" s="17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1:18" ht="19.5" customHeight="1" x14ac:dyDescent="0.25">
      <c r="A660" s="9"/>
      <c r="B660" s="9"/>
      <c r="C660" s="9"/>
      <c r="D660" s="17"/>
      <c r="E660" s="17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1:18" ht="19.5" customHeight="1" x14ac:dyDescent="0.25">
      <c r="A661" s="9"/>
      <c r="B661" s="9"/>
      <c r="C661" s="9"/>
      <c r="D661" s="17"/>
      <c r="E661" s="17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1:18" ht="19.5" customHeight="1" x14ac:dyDescent="0.25">
      <c r="A662" s="9"/>
      <c r="B662" s="9"/>
      <c r="C662" s="9"/>
      <c r="D662" s="17"/>
      <c r="E662" s="17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1:18" ht="19.5" customHeight="1" x14ac:dyDescent="0.25">
      <c r="A663" s="9"/>
      <c r="B663" s="9"/>
      <c r="C663" s="9"/>
      <c r="D663" s="17"/>
      <c r="E663" s="17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1:18" ht="19.5" customHeight="1" x14ac:dyDescent="0.25">
      <c r="A664" s="9"/>
      <c r="B664" s="9"/>
      <c r="C664" s="9"/>
      <c r="D664" s="17"/>
      <c r="E664" s="17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1:18" ht="19.5" customHeight="1" x14ac:dyDescent="0.25">
      <c r="A665" s="9"/>
      <c r="B665" s="9"/>
      <c r="C665" s="9"/>
      <c r="D665" s="17"/>
      <c r="E665" s="17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1:18" ht="19.5" customHeight="1" x14ac:dyDescent="0.25">
      <c r="A666" s="9"/>
      <c r="B666" s="9"/>
      <c r="C666" s="9"/>
      <c r="D666" s="17"/>
      <c r="E666" s="17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1:18" ht="19.5" customHeight="1" x14ac:dyDescent="0.25">
      <c r="A667" s="9"/>
      <c r="B667" s="9"/>
      <c r="C667" s="9"/>
      <c r="D667" s="17"/>
      <c r="E667" s="17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1:18" ht="19.5" customHeight="1" x14ac:dyDescent="0.25">
      <c r="A668" s="9"/>
      <c r="B668" s="9"/>
      <c r="C668" s="9"/>
      <c r="D668" s="17"/>
      <c r="E668" s="17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1:18" ht="19.5" customHeight="1" x14ac:dyDescent="0.25">
      <c r="A669" s="9"/>
      <c r="B669" s="9"/>
      <c r="C669" s="9"/>
      <c r="D669" s="17"/>
      <c r="E669" s="17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1:18" ht="19.5" customHeight="1" x14ac:dyDescent="0.25">
      <c r="A670" s="9"/>
      <c r="B670" s="9"/>
      <c r="C670" s="9"/>
      <c r="D670" s="17"/>
      <c r="E670" s="17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1:18" ht="19.5" customHeight="1" x14ac:dyDescent="0.25">
      <c r="A671" s="9"/>
      <c r="B671" s="9"/>
      <c r="C671" s="9"/>
      <c r="D671" s="17"/>
      <c r="E671" s="17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1:18" ht="19.5" customHeight="1" x14ac:dyDescent="0.25">
      <c r="A672" s="9"/>
      <c r="B672" s="9"/>
      <c r="C672" s="9"/>
      <c r="D672" s="17"/>
      <c r="E672" s="17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1:18" ht="19.5" customHeight="1" x14ac:dyDescent="0.25">
      <c r="A673" s="9"/>
      <c r="B673" s="9"/>
      <c r="C673" s="9"/>
      <c r="D673" s="17"/>
      <c r="E673" s="17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1:18" ht="19.5" customHeight="1" x14ac:dyDescent="0.25">
      <c r="A674" s="9"/>
      <c r="B674" s="9"/>
      <c r="C674" s="9"/>
      <c r="D674" s="17"/>
      <c r="E674" s="17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1:18" ht="19.5" customHeight="1" x14ac:dyDescent="0.25">
      <c r="A675" s="9"/>
      <c r="B675" s="9"/>
      <c r="C675" s="9"/>
      <c r="D675" s="17"/>
      <c r="E675" s="17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1:18" ht="19.5" customHeight="1" x14ac:dyDescent="0.25">
      <c r="A676" s="9"/>
      <c r="B676" s="9"/>
      <c r="C676" s="9"/>
      <c r="D676" s="17"/>
      <c r="E676" s="17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1:18" ht="19.5" customHeight="1" x14ac:dyDescent="0.25">
      <c r="A677" s="9"/>
      <c r="B677" s="9"/>
      <c r="C677" s="9"/>
      <c r="D677" s="17"/>
      <c r="E677" s="17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1:18" ht="19.5" customHeight="1" x14ac:dyDescent="0.25">
      <c r="A678" s="9"/>
      <c r="B678" s="9"/>
      <c r="C678" s="9"/>
      <c r="D678" s="17"/>
      <c r="E678" s="17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1:18" ht="19.5" customHeight="1" x14ac:dyDescent="0.25">
      <c r="A679" s="9"/>
      <c r="B679" s="9"/>
      <c r="C679" s="9"/>
      <c r="D679" s="17"/>
      <c r="E679" s="17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1:18" ht="19.5" customHeight="1" x14ac:dyDescent="0.25">
      <c r="A680" s="9"/>
      <c r="B680" s="9"/>
      <c r="C680" s="9"/>
      <c r="D680" s="17"/>
      <c r="E680" s="17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1:18" ht="19.5" customHeight="1" x14ac:dyDescent="0.25">
      <c r="A681" s="9"/>
      <c r="B681" s="9"/>
      <c r="C681" s="9"/>
      <c r="D681" s="17"/>
      <c r="E681" s="17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1:18" ht="19.5" customHeight="1" x14ac:dyDescent="0.25">
      <c r="A682" s="9"/>
      <c r="B682" s="9"/>
      <c r="C682" s="9"/>
      <c r="D682" s="17"/>
      <c r="E682" s="17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1:18" ht="19.5" customHeight="1" x14ac:dyDescent="0.25">
      <c r="A683" s="9"/>
      <c r="B683" s="9"/>
      <c r="C683" s="9"/>
      <c r="D683" s="17"/>
      <c r="E683" s="17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1:18" ht="19.5" customHeight="1" x14ac:dyDescent="0.25">
      <c r="A684" s="9"/>
      <c r="B684" s="9"/>
      <c r="C684" s="9"/>
      <c r="D684" s="17"/>
      <c r="E684" s="17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1:18" ht="19.5" customHeight="1" x14ac:dyDescent="0.25">
      <c r="A685" s="9"/>
      <c r="B685" s="9"/>
      <c r="C685" s="9"/>
      <c r="D685" s="17"/>
      <c r="E685" s="17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1:18" ht="19.5" customHeight="1" x14ac:dyDescent="0.25">
      <c r="A686" s="9"/>
      <c r="B686" s="9"/>
      <c r="C686" s="9"/>
      <c r="D686" s="17"/>
      <c r="E686" s="17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1:18" ht="19.5" customHeight="1" x14ac:dyDescent="0.25">
      <c r="A687" s="9"/>
      <c r="B687" s="9"/>
      <c r="C687" s="9"/>
      <c r="D687" s="17"/>
      <c r="E687" s="17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1:18" ht="19.5" customHeight="1" x14ac:dyDescent="0.25">
      <c r="A688" s="9"/>
      <c r="B688" s="9"/>
      <c r="C688" s="9"/>
      <c r="D688" s="17"/>
      <c r="E688" s="17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1:18" ht="19.5" customHeight="1" x14ac:dyDescent="0.25">
      <c r="A689" s="9"/>
      <c r="B689" s="9"/>
      <c r="C689" s="9"/>
      <c r="D689" s="17"/>
      <c r="E689" s="17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1:18" ht="19.5" customHeight="1" x14ac:dyDescent="0.25">
      <c r="A690" s="9"/>
      <c r="B690" s="9"/>
      <c r="C690" s="9"/>
      <c r="D690" s="17"/>
      <c r="E690" s="17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1:18" ht="19.5" customHeight="1" x14ac:dyDescent="0.25">
      <c r="A691" s="9"/>
      <c r="B691" s="9"/>
      <c r="C691" s="9"/>
      <c r="D691" s="17"/>
      <c r="E691" s="17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1:18" ht="19.5" customHeight="1" x14ac:dyDescent="0.25">
      <c r="A692" s="9"/>
      <c r="B692" s="9"/>
      <c r="C692" s="9"/>
      <c r="D692" s="17"/>
      <c r="E692" s="17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1:18" ht="19.5" customHeight="1" x14ac:dyDescent="0.25">
      <c r="A693" s="9"/>
      <c r="B693" s="9"/>
      <c r="C693" s="9"/>
      <c r="D693" s="17"/>
      <c r="E693" s="17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1:18" ht="19.5" customHeight="1" x14ac:dyDescent="0.25">
      <c r="A694" s="9"/>
      <c r="B694" s="9"/>
      <c r="C694" s="9"/>
      <c r="D694" s="17"/>
      <c r="E694" s="17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1:18" ht="19.5" customHeight="1" x14ac:dyDescent="0.25">
      <c r="A695" s="9"/>
      <c r="B695" s="9"/>
      <c r="C695" s="9"/>
      <c r="D695" s="17"/>
      <c r="E695" s="17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1:18" ht="19.5" customHeight="1" x14ac:dyDescent="0.25">
      <c r="A696" s="9"/>
      <c r="B696" s="9"/>
      <c r="C696" s="9"/>
      <c r="D696" s="17"/>
      <c r="E696" s="17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1:18" ht="19.5" customHeight="1" x14ac:dyDescent="0.25">
      <c r="A697" s="9"/>
      <c r="B697" s="9"/>
      <c r="C697" s="9"/>
      <c r="D697" s="17"/>
      <c r="E697" s="17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1:18" ht="19.5" customHeight="1" x14ac:dyDescent="0.25">
      <c r="A698" s="9"/>
      <c r="B698" s="9"/>
      <c r="C698" s="9"/>
      <c r="D698" s="17"/>
      <c r="E698" s="17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1:18" ht="19.5" customHeight="1" x14ac:dyDescent="0.25">
      <c r="A699" s="9"/>
      <c r="B699" s="9"/>
      <c r="C699" s="9"/>
      <c r="D699" s="17"/>
      <c r="E699" s="17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1:18" ht="19.5" customHeight="1" x14ac:dyDescent="0.25">
      <c r="A700" s="9"/>
      <c r="B700" s="9"/>
      <c r="C700" s="9"/>
      <c r="D700" s="17"/>
      <c r="E700" s="17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1:18" ht="19.5" customHeight="1" x14ac:dyDescent="0.25">
      <c r="A701" s="9"/>
      <c r="B701" s="9"/>
      <c r="C701" s="9"/>
      <c r="D701" s="17"/>
      <c r="E701" s="17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1:18" ht="19.5" customHeight="1" x14ac:dyDescent="0.25">
      <c r="A702" s="9"/>
      <c r="B702" s="9"/>
      <c r="C702" s="9"/>
      <c r="D702" s="17"/>
      <c r="E702" s="17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1:18" ht="19.5" customHeight="1" x14ac:dyDescent="0.25">
      <c r="A703" s="9"/>
      <c r="B703" s="9"/>
      <c r="C703" s="9"/>
      <c r="D703" s="17"/>
      <c r="E703" s="17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1:18" ht="19.5" customHeight="1" x14ac:dyDescent="0.25">
      <c r="A704" s="9"/>
      <c r="B704" s="9"/>
      <c r="C704" s="9"/>
      <c r="D704" s="17"/>
      <c r="E704" s="17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1:18" ht="19.5" customHeight="1" x14ac:dyDescent="0.25">
      <c r="A705" s="9"/>
      <c r="B705" s="9"/>
      <c r="C705" s="9"/>
      <c r="D705" s="17"/>
      <c r="E705" s="17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1:18" ht="19.5" customHeight="1" x14ac:dyDescent="0.25">
      <c r="A706" s="9"/>
      <c r="B706" s="9"/>
      <c r="C706" s="9"/>
      <c r="D706" s="17"/>
      <c r="E706" s="17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1:18" ht="19.5" customHeight="1" x14ac:dyDescent="0.25">
      <c r="A707" s="9"/>
      <c r="B707" s="9"/>
      <c r="C707" s="9"/>
      <c r="D707" s="17"/>
      <c r="E707" s="17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1:18" ht="19.5" customHeight="1" x14ac:dyDescent="0.25">
      <c r="A708" s="9"/>
      <c r="B708" s="9"/>
      <c r="C708" s="9"/>
      <c r="D708" s="17"/>
      <c r="E708" s="17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1:18" ht="19.5" customHeight="1" x14ac:dyDescent="0.25">
      <c r="A709" s="9"/>
      <c r="B709" s="9"/>
      <c r="C709" s="9"/>
      <c r="D709" s="17"/>
      <c r="E709" s="17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1:18" ht="19.5" customHeight="1" x14ac:dyDescent="0.25">
      <c r="A710" s="9"/>
      <c r="B710" s="9"/>
      <c r="C710" s="9"/>
      <c r="D710" s="17"/>
      <c r="E710" s="17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1:18" ht="19.5" customHeight="1" x14ac:dyDescent="0.25">
      <c r="A711" s="9"/>
      <c r="B711" s="9"/>
      <c r="C711" s="9"/>
      <c r="D711" s="17"/>
      <c r="E711" s="17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1:18" ht="19.5" customHeight="1" x14ac:dyDescent="0.25">
      <c r="A712" s="9"/>
      <c r="B712" s="9"/>
      <c r="C712" s="9"/>
      <c r="D712" s="17"/>
      <c r="E712" s="17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1:18" ht="19.5" customHeight="1" x14ac:dyDescent="0.25">
      <c r="A713" s="9"/>
      <c r="B713" s="9"/>
      <c r="C713" s="9"/>
      <c r="D713" s="17"/>
      <c r="E713" s="17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1:18" ht="19.5" customHeight="1" x14ac:dyDescent="0.25">
      <c r="A714" s="9"/>
      <c r="B714" s="9"/>
      <c r="C714" s="9"/>
      <c r="D714" s="17"/>
      <c r="E714" s="17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1:18" ht="19.5" customHeight="1" x14ac:dyDescent="0.25">
      <c r="A715" s="9"/>
      <c r="B715" s="9"/>
      <c r="C715" s="9"/>
      <c r="D715" s="17"/>
      <c r="E715" s="17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1:18" ht="19.5" customHeight="1" x14ac:dyDescent="0.25">
      <c r="A716" s="9"/>
      <c r="B716" s="9"/>
      <c r="C716" s="9"/>
      <c r="D716" s="17"/>
      <c r="E716" s="17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1:18" ht="19.5" customHeight="1" x14ac:dyDescent="0.25">
      <c r="A717" s="9"/>
      <c r="B717" s="9"/>
      <c r="C717" s="9"/>
      <c r="D717" s="17"/>
      <c r="E717" s="17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1:18" ht="19.5" customHeight="1" x14ac:dyDescent="0.25">
      <c r="A718" s="9"/>
      <c r="B718" s="9"/>
      <c r="C718" s="9"/>
      <c r="D718" s="17"/>
      <c r="E718" s="17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1:18" ht="19.5" customHeight="1" x14ac:dyDescent="0.25">
      <c r="A719" s="9"/>
      <c r="B719" s="9"/>
      <c r="C719" s="9"/>
      <c r="D719" s="17"/>
      <c r="E719" s="17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1:18" ht="19.5" customHeight="1" x14ac:dyDescent="0.25">
      <c r="A720" s="9"/>
      <c r="B720" s="9"/>
      <c r="C720" s="9"/>
      <c r="D720" s="17"/>
      <c r="E720" s="17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1:18" ht="19.5" customHeight="1" x14ac:dyDescent="0.25">
      <c r="A721" s="9"/>
      <c r="B721" s="9"/>
      <c r="C721" s="9"/>
      <c r="D721" s="17"/>
      <c r="E721" s="17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1:18" ht="19.5" customHeight="1" x14ac:dyDescent="0.25">
      <c r="A722" s="9"/>
      <c r="B722" s="9"/>
      <c r="C722" s="9"/>
      <c r="D722" s="17"/>
      <c r="E722" s="17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1:18" ht="19.5" customHeight="1" x14ac:dyDescent="0.25">
      <c r="A723" s="9"/>
      <c r="B723" s="9"/>
      <c r="C723" s="9"/>
      <c r="D723" s="17"/>
      <c r="E723" s="17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1:18" ht="19.5" customHeight="1" x14ac:dyDescent="0.25">
      <c r="A724" s="9"/>
      <c r="B724" s="9"/>
      <c r="C724" s="9"/>
      <c r="D724" s="17"/>
      <c r="E724" s="17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1:18" ht="19.5" customHeight="1" x14ac:dyDescent="0.25">
      <c r="A725" s="9"/>
      <c r="B725" s="9"/>
      <c r="C725" s="9"/>
      <c r="D725" s="17"/>
      <c r="E725" s="17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1:18" ht="19.5" customHeight="1" x14ac:dyDescent="0.25">
      <c r="A726" s="9"/>
      <c r="B726" s="9"/>
      <c r="C726" s="9"/>
      <c r="D726" s="17"/>
      <c r="E726" s="17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1:18" ht="19.5" customHeight="1" x14ac:dyDescent="0.25">
      <c r="A727" s="9"/>
      <c r="B727" s="9"/>
      <c r="C727" s="9"/>
      <c r="D727" s="17"/>
      <c r="E727" s="17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1:18" ht="19.5" customHeight="1" x14ac:dyDescent="0.25">
      <c r="A728" s="9"/>
      <c r="B728" s="9"/>
      <c r="C728" s="9"/>
      <c r="D728" s="17"/>
      <c r="E728" s="17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1:18" ht="19.5" customHeight="1" x14ac:dyDescent="0.25">
      <c r="A729" s="9"/>
      <c r="B729" s="9"/>
      <c r="C729" s="9"/>
      <c r="D729" s="17"/>
      <c r="E729" s="17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1:18" ht="19.5" customHeight="1" x14ac:dyDescent="0.25">
      <c r="A730" s="9"/>
      <c r="B730" s="9"/>
      <c r="C730" s="9"/>
      <c r="D730" s="17"/>
      <c r="E730" s="17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1:18" ht="19.5" customHeight="1" x14ac:dyDescent="0.25">
      <c r="A731" s="9"/>
      <c r="B731" s="9"/>
      <c r="C731" s="9"/>
      <c r="D731" s="17"/>
      <c r="E731" s="17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1:18" ht="19.5" customHeight="1" x14ac:dyDescent="0.25">
      <c r="A732" s="9"/>
      <c r="B732" s="9"/>
      <c r="C732" s="9"/>
      <c r="D732" s="17"/>
      <c r="E732" s="17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1:18" ht="19.5" customHeight="1" x14ac:dyDescent="0.25">
      <c r="A733" s="9"/>
      <c r="B733" s="9"/>
      <c r="C733" s="9"/>
      <c r="D733" s="17"/>
      <c r="E733" s="17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1:18" ht="19.5" customHeight="1" x14ac:dyDescent="0.25">
      <c r="A734" s="9"/>
      <c r="B734" s="9"/>
      <c r="C734" s="9"/>
      <c r="D734" s="17"/>
      <c r="E734" s="17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1:18" ht="19.5" customHeight="1" x14ac:dyDescent="0.25">
      <c r="A735" s="9"/>
      <c r="B735" s="9"/>
      <c r="C735" s="9"/>
      <c r="D735" s="17"/>
      <c r="E735" s="17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1:18" ht="19.5" customHeight="1" x14ac:dyDescent="0.25">
      <c r="A736" s="9"/>
      <c r="B736" s="9"/>
      <c r="C736" s="9"/>
      <c r="D736" s="17"/>
      <c r="E736" s="17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1:18" ht="19.5" customHeight="1" x14ac:dyDescent="0.25">
      <c r="A737" s="9"/>
      <c r="B737" s="9"/>
      <c r="C737" s="9"/>
      <c r="D737" s="17"/>
      <c r="E737" s="17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1:18" ht="19.5" customHeight="1" x14ac:dyDescent="0.25">
      <c r="A738" s="9"/>
      <c r="B738" s="9"/>
      <c r="C738" s="9"/>
      <c r="D738" s="17"/>
      <c r="E738" s="17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1:18" ht="19.5" customHeight="1" x14ac:dyDescent="0.25">
      <c r="A739" s="9"/>
      <c r="B739" s="9"/>
      <c r="C739" s="9"/>
      <c r="D739" s="17"/>
      <c r="E739" s="17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1:18" ht="19.5" customHeight="1" x14ac:dyDescent="0.25">
      <c r="A740" s="9"/>
      <c r="B740" s="9"/>
      <c r="C740" s="9"/>
      <c r="D740" s="17"/>
      <c r="E740" s="17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1:18" ht="19.5" customHeight="1" x14ac:dyDescent="0.25">
      <c r="A741" s="9"/>
      <c r="B741" s="9"/>
      <c r="C741" s="9"/>
      <c r="D741" s="17"/>
      <c r="E741" s="17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1:18" ht="19.5" customHeight="1" x14ac:dyDescent="0.25">
      <c r="A742" s="9"/>
      <c r="B742" s="9"/>
      <c r="C742" s="9"/>
      <c r="D742" s="17"/>
      <c r="E742" s="17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1:18" ht="19.5" customHeight="1" x14ac:dyDescent="0.25">
      <c r="A743" s="9"/>
      <c r="B743" s="9"/>
      <c r="C743" s="9"/>
      <c r="D743" s="17"/>
      <c r="E743" s="17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1:18" ht="19.5" customHeight="1" x14ac:dyDescent="0.25">
      <c r="A744" s="9"/>
      <c r="B744" s="9"/>
      <c r="C744" s="9"/>
      <c r="D744" s="17"/>
      <c r="E744" s="17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1:18" ht="19.5" customHeight="1" x14ac:dyDescent="0.25">
      <c r="A745" s="9"/>
      <c r="B745" s="9"/>
      <c r="C745" s="9"/>
      <c r="D745" s="17"/>
      <c r="E745" s="17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1:18" ht="19.5" customHeight="1" x14ac:dyDescent="0.25">
      <c r="A746" s="9"/>
      <c r="B746" s="9"/>
      <c r="C746" s="9"/>
      <c r="D746" s="17"/>
      <c r="E746" s="17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1:18" ht="19.5" customHeight="1" x14ac:dyDescent="0.25">
      <c r="A747" s="9"/>
      <c r="B747" s="9"/>
      <c r="C747" s="9"/>
      <c r="D747" s="17"/>
      <c r="E747" s="17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1:18" ht="19.5" customHeight="1" x14ac:dyDescent="0.25">
      <c r="A748" s="9"/>
      <c r="B748" s="9"/>
      <c r="C748" s="9"/>
      <c r="D748" s="17"/>
      <c r="E748" s="17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1:18" ht="19.5" customHeight="1" x14ac:dyDescent="0.25">
      <c r="A749" s="9"/>
      <c r="B749" s="9"/>
      <c r="C749" s="9"/>
      <c r="D749" s="17"/>
      <c r="E749" s="17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1:18" ht="19.5" customHeight="1" x14ac:dyDescent="0.25">
      <c r="A750" s="9"/>
      <c r="B750" s="9"/>
      <c r="C750" s="9"/>
      <c r="D750" s="17"/>
      <c r="E750" s="17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1:18" ht="19.5" customHeight="1" x14ac:dyDescent="0.25">
      <c r="A751" s="9"/>
      <c r="B751" s="9"/>
      <c r="C751" s="9"/>
      <c r="D751" s="17"/>
      <c r="E751" s="17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1:18" ht="19.5" customHeight="1" x14ac:dyDescent="0.25">
      <c r="A752" s="9"/>
      <c r="B752" s="9"/>
      <c r="C752" s="9"/>
      <c r="D752" s="17"/>
      <c r="E752" s="17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1:18" ht="19.5" customHeight="1" x14ac:dyDescent="0.25">
      <c r="A753" s="9"/>
      <c r="B753" s="9"/>
      <c r="C753" s="9"/>
      <c r="D753" s="17"/>
      <c r="E753" s="17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1:18" ht="19.5" customHeight="1" x14ac:dyDescent="0.25">
      <c r="A754" s="9"/>
      <c r="B754" s="9"/>
      <c r="C754" s="9"/>
      <c r="D754" s="17"/>
      <c r="E754" s="17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1:18" ht="19.5" customHeight="1" x14ac:dyDescent="0.25">
      <c r="A755" s="9"/>
      <c r="B755" s="9"/>
      <c r="C755" s="9"/>
      <c r="D755" s="17"/>
      <c r="E755" s="17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1:18" ht="19.5" customHeight="1" x14ac:dyDescent="0.25">
      <c r="A756" s="9"/>
      <c r="B756" s="9"/>
      <c r="C756" s="9"/>
      <c r="D756" s="17"/>
      <c r="E756" s="17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1:18" ht="19.5" customHeight="1" x14ac:dyDescent="0.25">
      <c r="A757" s="9"/>
      <c r="B757" s="9"/>
      <c r="C757" s="9"/>
      <c r="D757" s="17"/>
      <c r="E757" s="17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1:18" ht="19.5" customHeight="1" x14ac:dyDescent="0.25">
      <c r="A758" s="9"/>
      <c r="B758" s="9"/>
      <c r="C758" s="9"/>
      <c r="D758" s="17"/>
      <c r="E758" s="17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1:18" ht="19.5" customHeight="1" x14ac:dyDescent="0.25">
      <c r="A759" s="9"/>
      <c r="B759" s="9"/>
      <c r="C759" s="9"/>
      <c r="D759" s="17"/>
      <c r="E759" s="17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1:18" ht="19.5" customHeight="1" x14ac:dyDescent="0.25">
      <c r="A760" s="9"/>
      <c r="B760" s="9"/>
      <c r="C760" s="9"/>
      <c r="D760" s="17"/>
      <c r="E760" s="17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1:18" ht="19.5" customHeight="1" x14ac:dyDescent="0.25">
      <c r="A761" s="9"/>
      <c r="B761" s="9"/>
      <c r="C761" s="9"/>
      <c r="D761" s="17"/>
      <c r="E761" s="17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1:18" ht="19.5" customHeight="1" x14ac:dyDescent="0.25">
      <c r="A762" s="9"/>
      <c r="B762" s="9"/>
      <c r="C762" s="9"/>
      <c r="D762" s="17"/>
      <c r="E762" s="17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1:18" ht="19.5" customHeight="1" x14ac:dyDescent="0.25">
      <c r="A763" s="9"/>
      <c r="B763" s="9"/>
      <c r="C763" s="9"/>
      <c r="D763" s="17"/>
      <c r="E763" s="17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1:18" ht="19.5" customHeight="1" x14ac:dyDescent="0.25">
      <c r="A764" s="9"/>
      <c r="B764" s="9"/>
      <c r="C764" s="9"/>
      <c r="D764" s="17"/>
      <c r="E764" s="17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1:18" ht="19.5" customHeight="1" x14ac:dyDescent="0.25">
      <c r="A765" s="9"/>
      <c r="B765" s="9"/>
      <c r="C765" s="9"/>
      <c r="D765" s="17"/>
      <c r="E765" s="17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1:18" ht="19.5" customHeight="1" x14ac:dyDescent="0.25">
      <c r="A766" s="9"/>
      <c r="B766" s="9"/>
      <c r="C766" s="9"/>
      <c r="D766" s="17"/>
      <c r="E766" s="17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1:18" ht="19.5" customHeight="1" x14ac:dyDescent="0.25">
      <c r="A767" s="9"/>
      <c r="B767" s="9"/>
      <c r="C767" s="9"/>
      <c r="D767" s="17"/>
      <c r="E767" s="17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1:18" ht="19.5" customHeight="1" x14ac:dyDescent="0.25">
      <c r="A768" s="9"/>
      <c r="B768" s="9"/>
      <c r="C768" s="9"/>
      <c r="D768" s="17"/>
      <c r="E768" s="17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1:18" ht="19.5" customHeight="1" x14ac:dyDescent="0.25">
      <c r="A769" s="9"/>
      <c r="B769" s="9"/>
      <c r="C769" s="9"/>
      <c r="D769" s="17"/>
      <c r="E769" s="17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1:18" ht="19.5" customHeight="1" x14ac:dyDescent="0.25">
      <c r="A770" s="9"/>
      <c r="B770" s="9"/>
      <c r="C770" s="9"/>
      <c r="D770" s="17"/>
      <c r="E770" s="17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1:18" ht="19.5" customHeight="1" x14ac:dyDescent="0.25">
      <c r="A771" s="9"/>
      <c r="B771" s="9"/>
      <c r="C771" s="9"/>
      <c r="D771" s="17"/>
      <c r="E771" s="17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1:18" ht="19.5" customHeight="1" x14ac:dyDescent="0.25">
      <c r="A772" s="9"/>
      <c r="B772" s="9"/>
      <c r="C772" s="9"/>
      <c r="D772" s="17"/>
      <c r="E772" s="17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1:18" ht="19.5" customHeight="1" x14ac:dyDescent="0.25">
      <c r="A773" s="9"/>
      <c r="B773" s="9"/>
      <c r="C773" s="9"/>
      <c r="D773" s="17"/>
      <c r="E773" s="17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1:18" ht="19.5" customHeight="1" x14ac:dyDescent="0.25">
      <c r="A774" s="9"/>
      <c r="B774" s="9"/>
      <c r="C774" s="9"/>
      <c r="D774" s="17"/>
      <c r="E774" s="17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1:18" ht="19.5" customHeight="1" x14ac:dyDescent="0.25">
      <c r="A775" s="9"/>
      <c r="B775" s="9"/>
      <c r="C775" s="9"/>
      <c r="D775" s="17"/>
      <c r="E775" s="17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1:18" ht="19.5" customHeight="1" x14ac:dyDescent="0.25">
      <c r="A776" s="9"/>
      <c r="B776" s="9"/>
      <c r="C776" s="9"/>
      <c r="D776" s="17"/>
      <c r="E776" s="17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1:18" ht="19.5" customHeight="1" x14ac:dyDescent="0.25">
      <c r="A777" s="9"/>
      <c r="B777" s="9"/>
      <c r="C777" s="9"/>
      <c r="D777" s="17"/>
      <c r="E777" s="17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1:18" ht="19.5" customHeight="1" x14ac:dyDescent="0.25">
      <c r="A778" s="9"/>
      <c r="B778" s="9"/>
      <c r="C778" s="9"/>
      <c r="D778" s="17"/>
      <c r="E778" s="17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1:18" ht="19.5" customHeight="1" x14ac:dyDescent="0.25">
      <c r="A779" s="9"/>
      <c r="B779" s="9"/>
      <c r="C779" s="9"/>
      <c r="D779" s="17"/>
      <c r="E779" s="17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1:18" ht="19.5" customHeight="1" x14ac:dyDescent="0.25">
      <c r="A780" s="9"/>
      <c r="B780" s="9"/>
      <c r="C780" s="9"/>
      <c r="D780" s="17"/>
      <c r="E780" s="17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1:18" ht="19.5" customHeight="1" x14ac:dyDescent="0.25">
      <c r="A781" s="9"/>
      <c r="B781" s="9"/>
      <c r="C781" s="9"/>
      <c r="D781" s="17"/>
      <c r="E781" s="17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1:18" ht="19.5" customHeight="1" x14ac:dyDescent="0.25">
      <c r="A782" s="9"/>
      <c r="B782" s="9"/>
      <c r="C782" s="9"/>
      <c r="D782" s="17"/>
      <c r="E782" s="17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1:18" ht="19.5" customHeight="1" x14ac:dyDescent="0.25">
      <c r="A783" s="9"/>
      <c r="B783" s="9"/>
      <c r="C783" s="9"/>
      <c r="D783" s="17"/>
      <c r="E783" s="17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1:18" ht="19.5" customHeight="1" x14ac:dyDescent="0.25">
      <c r="A784" s="9"/>
      <c r="B784" s="9"/>
      <c r="C784" s="9"/>
      <c r="D784" s="17"/>
      <c r="E784" s="17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1:18" ht="19.5" customHeight="1" x14ac:dyDescent="0.25">
      <c r="A785" s="9"/>
      <c r="B785" s="9"/>
      <c r="C785" s="9"/>
      <c r="D785" s="17"/>
      <c r="E785" s="17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1:18" ht="19.5" customHeight="1" x14ac:dyDescent="0.25">
      <c r="A786" s="9"/>
      <c r="B786" s="9"/>
      <c r="C786" s="9"/>
      <c r="D786" s="17"/>
      <c r="E786" s="17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1:18" ht="19.5" customHeight="1" x14ac:dyDescent="0.25">
      <c r="A787" s="9"/>
      <c r="B787" s="9"/>
      <c r="C787" s="9"/>
      <c r="D787" s="17"/>
      <c r="E787" s="17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1:18" ht="19.5" customHeight="1" x14ac:dyDescent="0.25">
      <c r="A788" s="9"/>
      <c r="B788" s="9"/>
      <c r="C788" s="9"/>
      <c r="D788" s="17"/>
      <c r="E788" s="17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1:18" ht="19.5" customHeight="1" x14ac:dyDescent="0.25">
      <c r="A789" s="9"/>
      <c r="B789" s="9"/>
      <c r="C789" s="9"/>
      <c r="D789" s="17"/>
      <c r="E789" s="17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1:18" ht="19.5" customHeight="1" x14ac:dyDescent="0.25">
      <c r="A790" s="9"/>
      <c r="B790" s="9"/>
      <c r="C790" s="9"/>
      <c r="D790" s="17"/>
      <c r="E790" s="17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1:18" ht="19.5" customHeight="1" x14ac:dyDescent="0.25">
      <c r="A791" s="9"/>
      <c r="B791" s="9"/>
      <c r="C791" s="9"/>
      <c r="D791" s="17"/>
      <c r="E791" s="17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1:18" ht="19.5" customHeight="1" x14ac:dyDescent="0.25">
      <c r="A792" s="9"/>
      <c r="B792" s="9"/>
      <c r="C792" s="9"/>
      <c r="D792" s="17"/>
      <c r="E792" s="17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1:18" ht="19.5" customHeight="1" x14ac:dyDescent="0.25">
      <c r="A793" s="9"/>
      <c r="B793" s="9"/>
      <c r="C793" s="9"/>
      <c r="D793" s="17"/>
      <c r="E793" s="17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1:18" ht="19.5" customHeight="1" x14ac:dyDescent="0.25">
      <c r="A794" s="9"/>
      <c r="B794" s="9"/>
      <c r="C794" s="9"/>
      <c r="D794" s="17"/>
      <c r="E794" s="17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1:18" ht="19.5" customHeight="1" x14ac:dyDescent="0.25">
      <c r="A795" s="9"/>
      <c r="B795" s="9"/>
      <c r="C795" s="9"/>
      <c r="D795" s="17"/>
      <c r="E795" s="17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1:18" ht="19.5" customHeight="1" x14ac:dyDescent="0.25">
      <c r="A796" s="9"/>
      <c r="B796" s="9"/>
      <c r="C796" s="9"/>
      <c r="D796" s="17"/>
      <c r="E796" s="17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1:18" ht="19.5" customHeight="1" x14ac:dyDescent="0.25">
      <c r="A797" s="9"/>
      <c r="B797" s="9"/>
      <c r="C797" s="9"/>
      <c r="D797" s="17"/>
      <c r="E797" s="17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1:18" ht="19.5" customHeight="1" x14ac:dyDescent="0.25">
      <c r="A798" s="9"/>
      <c r="B798" s="9"/>
      <c r="C798" s="9"/>
      <c r="D798" s="17"/>
      <c r="E798" s="17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1:18" ht="19.5" customHeight="1" x14ac:dyDescent="0.25">
      <c r="A799" s="9"/>
      <c r="B799" s="9"/>
      <c r="C799" s="9"/>
      <c r="D799" s="17"/>
      <c r="E799" s="17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1:18" ht="19.5" customHeight="1" x14ac:dyDescent="0.25">
      <c r="A800" s="9"/>
      <c r="B800" s="9"/>
      <c r="C800" s="9"/>
      <c r="D800" s="17"/>
      <c r="E800" s="17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1:18" ht="19.5" customHeight="1" x14ac:dyDescent="0.25">
      <c r="A801" s="9"/>
      <c r="B801" s="9"/>
      <c r="C801" s="9"/>
      <c r="D801" s="17"/>
      <c r="E801" s="17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1:18" ht="19.5" customHeight="1" x14ac:dyDescent="0.25">
      <c r="A802" s="9"/>
      <c r="B802" s="9"/>
      <c r="C802" s="9"/>
      <c r="D802" s="17"/>
      <c r="E802" s="17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1:18" ht="19.5" customHeight="1" x14ac:dyDescent="0.25">
      <c r="A803" s="9"/>
      <c r="B803" s="9"/>
      <c r="C803" s="9"/>
      <c r="D803" s="17"/>
      <c r="E803" s="17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1:18" ht="19.5" customHeight="1" x14ac:dyDescent="0.25">
      <c r="A804" s="9"/>
      <c r="B804" s="9"/>
      <c r="C804" s="9"/>
      <c r="D804" s="17"/>
      <c r="E804" s="17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1:18" ht="19.5" customHeight="1" x14ac:dyDescent="0.25">
      <c r="A805" s="9"/>
      <c r="B805" s="9"/>
      <c r="C805" s="9"/>
      <c r="D805" s="17"/>
      <c r="E805" s="17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1:18" ht="19.5" customHeight="1" x14ac:dyDescent="0.25">
      <c r="A806" s="9"/>
      <c r="B806" s="9"/>
      <c r="C806" s="9"/>
      <c r="D806" s="17"/>
      <c r="E806" s="17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1:18" ht="19.5" customHeight="1" x14ac:dyDescent="0.25">
      <c r="A807" s="9"/>
      <c r="B807" s="9"/>
      <c r="C807" s="9"/>
      <c r="D807" s="17"/>
      <c r="E807" s="17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1:18" ht="19.5" customHeight="1" x14ac:dyDescent="0.25">
      <c r="A808" s="9"/>
      <c r="B808" s="9"/>
      <c r="C808" s="9"/>
      <c r="D808" s="17"/>
      <c r="E808" s="17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1:18" ht="19.5" customHeight="1" x14ac:dyDescent="0.25">
      <c r="A809" s="9"/>
      <c r="B809" s="9"/>
      <c r="C809" s="9"/>
      <c r="D809" s="17"/>
      <c r="E809" s="17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1:18" ht="19.5" customHeight="1" x14ac:dyDescent="0.25">
      <c r="A810" s="9"/>
      <c r="B810" s="9"/>
      <c r="C810" s="9"/>
      <c r="D810" s="17"/>
      <c r="E810" s="17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1:18" ht="19.5" customHeight="1" x14ac:dyDescent="0.25">
      <c r="A811" s="9"/>
      <c r="B811" s="9"/>
      <c r="C811" s="9"/>
      <c r="D811" s="17"/>
      <c r="E811" s="17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1:18" ht="19.5" customHeight="1" x14ac:dyDescent="0.25">
      <c r="A812" s="9"/>
      <c r="B812" s="9"/>
      <c r="C812" s="9"/>
      <c r="D812" s="17"/>
      <c r="E812" s="17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1:18" ht="19.5" customHeight="1" x14ac:dyDescent="0.25">
      <c r="A813" s="9"/>
      <c r="B813" s="9"/>
      <c r="C813" s="9"/>
      <c r="D813" s="17"/>
      <c r="E813" s="17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1:18" ht="19.5" customHeight="1" x14ac:dyDescent="0.25">
      <c r="A814" s="9"/>
      <c r="B814" s="9"/>
      <c r="C814" s="9"/>
      <c r="D814" s="17"/>
      <c r="E814" s="17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1:18" ht="19.5" customHeight="1" x14ac:dyDescent="0.25">
      <c r="A815" s="9"/>
      <c r="B815" s="9"/>
      <c r="C815" s="9"/>
      <c r="D815" s="17"/>
      <c r="E815" s="17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1:18" ht="19.5" customHeight="1" x14ac:dyDescent="0.25">
      <c r="A816" s="9"/>
      <c r="B816" s="9"/>
      <c r="C816" s="9"/>
      <c r="D816" s="17"/>
      <c r="E816" s="17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1:18" ht="19.5" customHeight="1" x14ac:dyDescent="0.25">
      <c r="A817" s="9"/>
      <c r="B817" s="9"/>
      <c r="C817" s="9"/>
      <c r="D817" s="17"/>
      <c r="E817" s="17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1:18" ht="19.5" customHeight="1" x14ac:dyDescent="0.25">
      <c r="A818" s="9"/>
      <c r="B818" s="9"/>
      <c r="C818" s="9"/>
      <c r="D818" s="17"/>
      <c r="E818" s="17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1:18" ht="19.5" customHeight="1" x14ac:dyDescent="0.25">
      <c r="A819" s="9"/>
      <c r="B819" s="9"/>
      <c r="C819" s="9"/>
      <c r="D819" s="17"/>
      <c r="E819" s="17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1:18" ht="19.5" customHeight="1" x14ac:dyDescent="0.25">
      <c r="A820" s="9"/>
      <c r="B820" s="9"/>
      <c r="C820" s="9"/>
      <c r="D820" s="17"/>
      <c r="E820" s="17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1:18" ht="19.5" customHeight="1" x14ac:dyDescent="0.25">
      <c r="A821" s="9"/>
      <c r="B821" s="9"/>
      <c r="C821" s="9"/>
      <c r="D821" s="17"/>
      <c r="E821" s="17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1:18" ht="19.5" customHeight="1" x14ac:dyDescent="0.25">
      <c r="A822" s="9"/>
      <c r="B822" s="9"/>
      <c r="C822" s="9"/>
      <c r="D822" s="17"/>
      <c r="E822" s="17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1:18" ht="19.5" customHeight="1" x14ac:dyDescent="0.25">
      <c r="A823" s="9"/>
      <c r="B823" s="9"/>
      <c r="C823" s="9"/>
      <c r="D823" s="17"/>
      <c r="E823" s="17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1:18" ht="19.5" customHeight="1" x14ac:dyDescent="0.25">
      <c r="A824" s="9"/>
      <c r="B824" s="9"/>
      <c r="C824" s="9"/>
      <c r="D824" s="17"/>
      <c r="E824" s="17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1:18" ht="19.5" customHeight="1" x14ac:dyDescent="0.25">
      <c r="A825" s="9"/>
      <c r="B825" s="9"/>
      <c r="C825" s="9"/>
      <c r="D825" s="17"/>
      <c r="E825" s="17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1:18" ht="19.5" customHeight="1" x14ac:dyDescent="0.25">
      <c r="A826" s="9"/>
      <c r="B826" s="9"/>
      <c r="C826" s="9"/>
      <c r="D826" s="17"/>
      <c r="E826" s="17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1:18" ht="19.5" customHeight="1" x14ac:dyDescent="0.25">
      <c r="A827" s="9"/>
      <c r="B827" s="9"/>
      <c r="C827" s="9"/>
      <c r="D827" s="17"/>
      <c r="E827" s="17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1:18" ht="19.5" customHeight="1" x14ac:dyDescent="0.25">
      <c r="A828" s="9"/>
      <c r="B828" s="9"/>
      <c r="C828" s="9"/>
      <c r="D828" s="17"/>
      <c r="E828" s="17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1:18" ht="19.5" customHeight="1" x14ac:dyDescent="0.25">
      <c r="A829" s="9"/>
      <c r="B829" s="9"/>
      <c r="C829" s="9"/>
      <c r="D829" s="17"/>
      <c r="E829" s="17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1:18" ht="19.5" customHeight="1" x14ac:dyDescent="0.25">
      <c r="A830" s="9"/>
      <c r="B830" s="9"/>
      <c r="C830" s="9"/>
      <c r="D830" s="17"/>
      <c r="E830" s="17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1:18" ht="19.5" customHeight="1" x14ac:dyDescent="0.25">
      <c r="A831" s="9"/>
      <c r="B831" s="9"/>
      <c r="C831" s="9"/>
      <c r="D831" s="17"/>
      <c r="E831" s="17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1:18" ht="19.5" customHeight="1" x14ac:dyDescent="0.25">
      <c r="A832" s="9"/>
      <c r="B832" s="9"/>
      <c r="C832" s="9"/>
      <c r="D832" s="17"/>
      <c r="E832" s="17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1:18" ht="19.5" customHeight="1" x14ac:dyDescent="0.25">
      <c r="A833" s="9"/>
      <c r="B833" s="9"/>
      <c r="C833" s="9"/>
      <c r="D833" s="17"/>
      <c r="E833" s="17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1:18" ht="19.5" customHeight="1" x14ac:dyDescent="0.25">
      <c r="A834" s="9"/>
      <c r="B834" s="9"/>
      <c r="C834" s="9"/>
      <c r="D834" s="17"/>
      <c r="E834" s="17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1:18" ht="19.5" customHeight="1" x14ac:dyDescent="0.25">
      <c r="A835" s="9"/>
      <c r="B835" s="9"/>
      <c r="C835" s="9"/>
      <c r="D835" s="17"/>
      <c r="E835" s="17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1:18" ht="19.5" customHeight="1" x14ac:dyDescent="0.25">
      <c r="A836" s="9"/>
      <c r="B836" s="9"/>
      <c r="C836" s="9"/>
      <c r="D836" s="17"/>
      <c r="E836" s="17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1:18" ht="19.5" customHeight="1" x14ac:dyDescent="0.25">
      <c r="A837" s="9"/>
      <c r="B837" s="9"/>
      <c r="C837" s="9"/>
      <c r="D837" s="17"/>
      <c r="E837" s="17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1:18" ht="19.5" customHeight="1" x14ac:dyDescent="0.25">
      <c r="A838" s="9"/>
      <c r="B838" s="9"/>
      <c r="C838" s="9"/>
      <c r="D838" s="17"/>
      <c r="E838" s="17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1:18" ht="19.5" customHeight="1" x14ac:dyDescent="0.25">
      <c r="A839" s="9"/>
      <c r="B839" s="9"/>
      <c r="C839" s="9"/>
      <c r="D839" s="17"/>
      <c r="E839" s="17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1:18" ht="19.5" customHeight="1" x14ac:dyDescent="0.25">
      <c r="A840" s="9"/>
      <c r="B840" s="9"/>
      <c r="C840" s="9"/>
      <c r="D840" s="17"/>
      <c r="E840" s="17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1:18" ht="19.5" customHeight="1" x14ac:dyDescent="0.25">
      <c r="A841" s="9"/>
      <c r="B841" s="9"/>
      <c r="C841" s="9"/>
      <c r="D841" s="17"/>
      <c r="E841" s="17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1:18" ht="19.5" customHeight="1" x14ac:dyDescent="0.25">
      <c r="A842" s="9"/>
      <c r="B842" s="9"/>
      <c r="C842" s="9"/>
      <c r="D842" s="17"/>
      <c r="E842" s="17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1:18" ht="19.5" customHeight="1" x14ac:dyDescent="0.25">
      <c r="A843" s="9"/>
      <c r="B843" s="9"/>
      <c r="C843" s="9"/>
      <c r="D843" s="17"/>
      <c r="E843" s="17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1:18" ht="19.5" customHeight="1" x14ac:dyDescent="0.25">
      <c r="A844" s="9"/>
      <c r="B844" s="9"/>
      <c r="C844" s="9"/>
      <c r="D844" s="17"/>
      <c r="E844" s="17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1:18" ht="19.5" customHeight="1" x14ac:dyDescent="0.25">
      <c r="A845" s="9"/>
      <c r="B845" s="9"/>
      <c r="C845" s="9"/>
      <c r="D845" s="17"/>
      <c r="E845" s="17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1:18" ht="19.5" customHeight="1" x14ac:dyDescent="0.25">
      <c r="A846" s="9"/>
      <c r="B846" s="9"/>
      <c r="C846" s="9"/>
      <c r="D846" s="17"/>
      <c r="E846" s="17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1:18" ht="19.5" customHeight="1" x14ac:dyDescent="0.25">
      <c r="A847" s="9"/>
      <c r="B847" s="9"/>
      <c r="C847" s="9"/>
      <c r="D847" s="17"/>
      <c r="E847" s="17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1:18" ht="19.5" customHeight="1" x14ac:dyDescent="0.25">
      <c r="A848" s="9"/>
      <c r="B848" s="9"/>
      <c r="C848" s="9"/>
      <c r="D848" s="17"/>
      <c r="E848" s="17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1:18" ht="19.5" customHeight="1" x14ac:dyDescent="0.25">
      <c r="A849" s="9"/>
      <c r="B849" s="9"/>
      <c r="C849" s="9"/>
      <c r="D849" s="17"/>
      <c r="E849" s="17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1:18" ht="19.5" customHeight="1" x14ac:dyDescent="0.25">
      <c r="A850" s="9"/>
      <c r="B850" s="9"/>
      <c r="C850" s="9"/>
      <c r="D850" s="17"/>
      <c r="E850" s="17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1:18" ht="19.5" customHeight="1" x14ac:dyDescent="0.25">
      <c r="A851" s="9"/>
      <c r="B851" s="9"/>
      <c r="C851" s="9"/>
      <c r="D851" s="17"/>
      <c r="E851" s="17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1:18" ht="19.5" customHeight="1" x14ac:dyDescent="0.25">
      <c r="A852" s="9"/>
      <c r="B852" s="9"/>
      <c r="C852" s="9"/>
      <c r="D852" s="17"/>
      <c r="E852" s="17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1:18" ht="19.5" customHeight="1" x14ac:dyDescent="0.25">
      <c r="A853" s="9"/>
      <c r="B853" s="9"/>
      <c r="C853" s="9"/>
      <c r="D853" s="17"/>
      <c r="E853" s="17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1:18" ht="19.5" customHeight="1" x14ac:dyDescent="0.25">
      <c r="A854" s="9"/>
      <c r="B854" s="9"/>
      <c r="C854" s="9"/>
      <c r="D854" s="17"/>
      <c r="E854" s="17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1:18" ht="19.5" customHeight="1" x14ac:dyDescent="0.25">
      <c r="A855" s="9"/>
      <c r="B855" s="9"/>
      <c r="C855" s="9"/>
      <c r="D855" s="17"/>
      <c r="E855" s="17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1:18" ht="19.5" customHeight="1" x14ac:dyDescent="0.25">
      <c r="A856" s="9"/>
      <c r="B856" s="9"/>
      <c r="C856" s="9"/>
      <c r="D856" s="17"/>
      <c r="E856" s="17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1:18" ht="19.5" customHeight="1" x14ac:dyDescent="0.25">
      <c r="A857" s="9"/>
      <c r="B857" s="9"/>
      <c r="C857" s="9"/>
      <c r="D857" s="17"/>
      <c r="E857" s="17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1:18" ht="19.5" customHeight="1" x14ac:dyDescent="0.25">
      <c r="A858" s="9"/>
      <c r="B858" s="9"/>
      <c r="C858" s="9"/>
      <c r="D858" s="17"/>
      <c r="E858" s="17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1:18" ht="19.5" customHeight="1" x14ac:dyDescent="0.25">
      <c r="A859" s="9"/>
      <c r="B859" s="9"/>
      <c r="C859" s="9"/>
      <c r="D859" s="17"/>
      <c r="E859" s="17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1:18" ht="19.5" customHeight="1" x14ac:dyDescent="0.25">
      <c r="A860" s="9"/>
      <c r="B860" s="9"/>
      <c r="C860" s="9"/>
      <c r="D860" s="17"/>
      <c r="E860" s="17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1:18" ht="19.5" customHeight="1" x14ac:dyDescent="0.25">
      <c r="A861" s="9"/>
      <c r="B861" s="9"/>
      <c r="C861" s="9"/>
      <c r="D861" s="17"/>
      <c r="E861" s="17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1:18" ht="19.5" customHeight="1" x14ac:dyDescent="0.25">
      <c r="A862" s="9"/>
      <c r="B862" s="9"/>
      <c r="C862" s="9"/>
      <c r="D862" s="17"/>
      <c r="E862" s="17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1:18" ht="19.5" customHeight="1" x14ac:dyDescent="0.25">
      <c r="A863" s="9"/>
      <c r="B863" s="9"/>
      <c r="C863" s="9"/>
      <c r="D863" s="17"/>
      <c r="E863" s="17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1:18" ht="19.5" customHeight="1" x14ac:dyDescent="0.25">
      <c r="A864" s="9"/>
      <c r="B864" s="9"/>
      <c r="C864" s="9"/>
      <c r="D864" s="17"/>
      <c r="E864" s="17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1:18" ht="19.5" customHeight="1" x14ac:dyDescent="0.25">
      <c r="A865" s="9"/>
      <c r="B865" s="9"/>
      <c r="C865" s="9"/>
      <c r="D865" s="17"/>
      <c r="E865" s="17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1:18" ht="19.5" customHeight="1" x14ac:dyDescent="0.25">
      <c r="A866" s="9"/>
      <c r="B866" s="9"/>
      <c r="C866" s="9"/>
      <c r="D866" s="17"/>
      <c r="E866" s="17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1:18" ht="19.5" customHeight="1" x14ac:dyDescent="0.25">
      <c r="A867" s="9"/>
      <c r="B867" s="9"/>
      <c r="C867" s="9"/>
      <c r="D867" s="17"/>
      <c r="E867" s="17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1:18" ht="19.5" customHeight="1" x14ac:dyDescent="0.25">
      <c r="A868" s="9"/>
      <c r="B868" s="9"/>
      <c r="C868" s="9"/>
      <c r="D868" s="17"/>
      <c r="E868" s="17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1:18" ht="19.5" customHeight="1" x14ac:dyDescent="0.25">
      <c r="A869" s="9"/>
      <c r="B869" s="9"/>
      <c r="C869" s="9"/>
      <c r="D869" s="17"/>
      <c r="E869" s="17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1:18" ht="19.5" customHeight="1" x14ac:dyDescent="0.25">
      <c r="A870" s="9"/>
      <c r="B870" s="9"/>
      <c r="C870" s="9"/>
      <c r="D870" s="17"/>
      <c r="E870" s="17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1:18" ht="19.5" customHeight="1" x14ac:dyDescent="0.25">
      <c r="A871" s="9"/>
      <c r="B871" s="9"/>
      <c r="C871" s="9"/>
      <c r="D871" s="17"/>
      <c r="E871" s="17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1:18" ht="19.5" customHeight="1" x14ac:dyDescent="0.25">
      <c r="A872" s="9"/>
      <c r="B872" s="9"/>
      <c r="C872" s="9"/>
      <c r="D872" s="17"/>
      <c r="E872" s="17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1:18" ht="19.5" customHeight="1" x14ac:dyDescent="0.25">
      <c r="A873" s="9"/>
      <c r="B873" s="9"/>
      <c r="C873" s="9"/>
      <c r="D873" s="17"/>
      <c r="E873" s="17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1:18" ht="19.5" customHeight="1" x14ac:dyDescent="0.25">
      <c r="A874" s="9"/>
      <c r="B874" s="9"/>
      <c r="C874" s="9"/>
      <c r="D874" s="17"/>
      <c r="E874" s="17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1:18" ht="19.5" customHeight="1" x14ac:dyDescent="0.25">
      <c r="A875" s="9"/>
      <c r="B875" s="9"/>
      <c r="C875" s="9"/>
      <c r="D875" s="17"/>
      <c r="E875" s="17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1:18" ht="19.5" customHeight="1" x14ac:dyDescent="0.25">
      <c r="A876" s="9"/>
      <c r="B876" s="9"/>
      <c r="C876" s="9"/>
      <c r="D876" s="17"/>
      <c r="E876" s="17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1:18" ht="19.5" customHeight="1" x14ac:dyDescent="0.25">
      <c r="A877" s="9"/>
      <c r="B877" s="9"/>
      <c r="C877" s="9"/>
      <c r="D877" s="17"/>
      <c r="E877" s="17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1:18" ht="19.5" customHeight="1" x14ac:dyDescent="0.25">
      <c r="A878" s="9"/>
      <c r="B878" s="9"/>
      <c r="C878" s="9"/>
      <c r="D878" s="17"/>
      <c r="E878" s="17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1:18" ht="19.5" customHeight="1" x14ac:dyDescent="0.25">
      <c r="A879" s="9"/>
      <c r="B879" s="9"/>
      <c r="C879" s="9"/>
      <c r="D879" s="17"/>
      <c r="E879" s="17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1:18" ht="19.5" customHeight="1" x14ac:dyDescent="0.25">
      <c r="A880" s="9"/>
      <c r="B880" s="9"/>
      <c r="C880" s="9"/>
      <c r="D880" s="17"/>
      <c r="E880" s="17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1:18" ht="19.5" customHeight="1" x14ac:dyDescent="0.25">
      <c r="A881" s="9"/>
      <c r="B881" s="9"/>
      <c r="C881" s="9"/>
      <c r="D881" s="17"/>
      <c r="E881" s="17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1:18" ht="19.5" customHeight="1" x14ac:dyDescent="0.25">
      <c r="A882" s="9"/>
      <c r="B882" s="9"/>
      <c r="C882" s="9"/>
      <c r="D882" s="17"/>
      <c r="E882" s="17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1:18" ht="19.5" customHeight="1" x14ac:dyDescent="0.25">
      <c r="A883" s="9"/>
      <c r="B883" s="9"/>
      <c r="C883" s="9"/>
      <c r="D883" s="17"/>
      <c r="E883" s="17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1:18" ht="19.5" customHeight="1" x14ac:dyDescent="0.25">
      <c r="A884" s="9"/>
      <c r="B884" s="9"/>
      <c r="C884" s="9"/>
      <c r="D884" s="17"/>
      <c r="E884" s="17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1:18" ht="19.5" customHeight="1" x14ac:dyDescent="0.25">
      <c r="A885" s="9"/>
      <c r="B885" s="9"/>
      <c r="C885" s="9"/>
      <c r="D885" s="17"/>
      <c r="E885" s="17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1:18" ht="19.5" customHeight="1" x14ac:dyDescent="0.25">
      <c r="A886" s="9"/>
      <c r="B886" s="9"/>
      <c r="C886" s="9"/>
      <c r="D886" s="17"/>
      <c r="E886" s="17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1:18" ht="19.5" customHeight="1" x14ac:dyDescent="0.25">
      <c r="A887" s="9"/>
      <c r="B887" s="9"/>
      <c r="C887" s="9"/>
      <c r="D887" s="17"/>
      <c r="E887" s="17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1:18" ht="19.5" customHeight="1" x14ac:dyDescent="0.25">
      <c r="A888" s="9"/>
      <c r="B888" s="9"/>
      <c r="C888" s="9"/>
      <c r="D888" s="17"/>
      <c r="E888" s="17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1:18" ht="19.5" customHeight="1" x14ac:dyDescent="0.25">
      <c r="A889" s="9"/>
      <c r="B889" s="9"/>
      <c r="C889" s="9"/>
      <c r="D889" s="17"/>
      <c r="E889" s="17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1:18" ht="19.5" customHeight="1" x14ac:dyDescent="0.25">
      <c r="A890" s="9"/>
      <c r="B890" s="9"/>
      <c r="C890" s="9"/>
      <c r="D890" s="17"/>
      <c r="E890" s="17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1:18" ht="19.5" customHeight="1" x14ac:dyDescent="0.25">
      <c r="A891" s="9"/>
      <c r="B891" s="9"/>
      <c r="C891" s="9"/>
      <c r="D891" s="17"/>
      <c r="E891" s="17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1:18" ht="19.5" customHeight="1" x14ac:dyDescent="0.25">
      <c r="A892" s="9"/>
      <c r="B892" s="9"/>
      <c r="C892" s="9"/>
      <c r="D892" s="17"/>
      <c r="E892" s="17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1:18" ht="19.5" customHeight="1" x14ac:dyDescent="0.25">
      <c r="A893" s="9"/>
      <c r="B893" s="9"/>
      <c r="C893" s="9"/>
      <c r="D893" s="17"/>
      <c r="E893" s="17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1:18" ht="19.5" customHeight="1" x14ac:dyDescent="0.25">
      <c r="A894" s="9"/>
      <c r="B894" s="9"/>
      <c r="C894" s="9"/>
      <c r="D894" s="17"/>
      <c r="E894" s="17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1:18" ht="19.5" customHeight="1" x14ac:dyDescent="0.25">
      <c r="A895" s="9"/>
      <c r="B895" s="9"/>
      <c r="C895" s="9"/>
      <c r="D895" s="17"/>
      <c r="E895" s="17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1:18" ht="19.5" customHeight="1" x14ac:dyDescent="0.25">
      <c r="A896" s="9"/>
      <c r="B896" s="9"/>
      <c r="C896" s="9"/>
      <c r="D896" s="17"/>
      <c r="E896" s="17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1:18" ht="19.5" customHeight="1" x14ac:dyDescent="0.25">
      <c r="A897" s="9"/>
      <c r="B897" s="9"/>
      <c r="C897" s="9"/>
      <c r="D897" s="17"/>
      <c r="E897" s="17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1:18" ht="19.5" customHeight="1" x14ac:dyDescent="0.25">
      <c r="A898" s="9"/>
      <c r="B898" s="9"/>
      <c r="C898" s="9"/>
      <c r="D898" s="17"/>
      <c r="E898" s="17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1:18" ht="19.5" customHeight="1" x14ac:dyDescent="0.25">
      <c r="A899" s="9"/>
      <c r="B899" s="9"/>
      <c r="C899" s="9"/>
      <c r="D899" s="17"/>
      <c r="E899" s="17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1:18" ht="19.5" customHeight="1" x14ac:dyDescent="0.25">
      <c r="A900" s="9"/>
      <c r="B900" s="9"/>
      <c r="C900" s="9"/>
      <c r="D900" s="17"/>
      <c r="E900" s="17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1:18" ht="19.5" customHeight="1" x14ac:dyDescent="0.25">
      <c r="A901" s="9"/>
      <c r="B901" s="9"/>
      <c r="C901" s="9"/>
      <c r="D901" s="17"/>
      <c r="E901" s="17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1:18" ht="19.5" customHeight="1" x14ac:dyDescent="0.25">
      <c r="A902" s="9"/>
      <c r="B902" s="9"/>
      <c r="C902" s="9"/>
      <c r="D902" s="17"/>
      <c r="E902" s="17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1:18" ht="19.5" customHeight="1" x14ac:dyDescent="0.25">
      <c r="A903" s="9"/>
      <c r="B903" s="9"/>
      <c r="C903" s="9"/>
      <c r="D903" s="17"/>
      <c r="E903" s="17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1:18" ht="19.5" customHeight="1" x14ac:dyDescent="0.25">
      <c r="A904" s="9"/>
      <c r="B904" s="9"/>
      <c r="C904" s="9"/>
      <c r="D904" s="17"/>
      <c r="E904" s="17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1:18" ht="19.5" customHeight="1" x14ac:dyDescent="0.25">
      <c r="A905" s="9"/>
      <c r="B905" s="9"/>
      <c r="C905" s="9"/>
      <c r="D905" s="17"/>
      <c r="E905" s="17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1:18" ht="19.5" customHeight="1" x14ac:dyDescent="0.25">
      <c r="A906" s="9"/>
      <c r="B906" s="9"/>
      <c r="C906" s="9"/>
      <c r="D906" s="17"/>
      <c r="E906" s="17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1:18" ht="19.5" customHeight="1" x14ac:dyDescent="0.25">
      <c r="A907" s="9"/>
      <c r="B907" s="9"/>
      <c r="C907" s="9"/>
      <c r="D907" s="17"/>
      <c r="E907" s="17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1:18" ht="19.5" customHeight="1" x14ac:dyDescent="0.25">
      <c r="A908" s="9"/>
      <c r="B908" s="9"/>
      <c r="C908" s="9"/>
      <c r="D908" s="17"/>
      <c r="E908" s="17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1:18" ht="19.5" customHeight="1" x14ac:dyDescent="0.25">
      <c r="A909" s="9"/>
      <c r="B909" s="9"/>
      <c r="C909" s="9"/>
      <c r="D909" s="17"/>
      <c r="E909" s="17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1:18" ht="19.5" customHeight="1" x14ac:dyDescent="0.25">
      <c r="A910" s="9"/>
      <c r="B910" s="9"/>
      <c r="C910" s="9"/>
      <c r="D910" s="17"/>
      <c r="E910" s="17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1:18" ht="19.5" customHeight="1" x14ac:dyDescent="0.25">
      <c r="A911" s="9"/>
      <c r="B911" s="9"/>
      <c r="C911" s="9"/>
      <c r="D911" s="17"/>
      <c r="E911" s="17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1:18" ht="19.5" customHeight="1" x14ac:dyDescent="0.25">
      <c r="A912" s="9"/>
      <c r="B912" s="9"/>
      <c r="C912" s="9"/>
      <c r="D912" s="17"/>
      <c r="E912" s="17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1:18" ht="19.5" customHeight="1" x14ac:dyDescent="0.25">
      <c r="A913" s="9"/>
      <c r="B913" s="9"/>
      <c r="C913" s="9"/>
      <c r="D913" s="17"/>
      <c r="E913" s="17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1:18" ht="19.5" customHeight="1" x14ac:dyDescent="0.25">
      <c r="A914" s="9"/>
      <c r="B914" s="9"/>
      <c r="C914" s="9"/>
      <c r="D914" s="17"/>
      <c r="E914" s="17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1:18" ht="19.5" customHeight="1" x14ac:dyDescent="0.25">
      <c r="A915" s="9"/>
      <c r="B915" s="9"/>
      <c r="C915" s="9"/>
      <c r="D915" s="17"/>
      <c r="E915" s="17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1:18" ht="19.5" customHeight="1" x14ac:dyDescent="0.25">
      <c r="A916" s="9"/>
      <c r="B916" s="9"/>
      <c r="C916" s="9"/>
      <c r="D916" s="17"/>
      <c r="E916" s="17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1:18" ht="19.5" customHeight="1" x14ac:dyDescent="0.25">
      <c r="A917" s="9"/>
      <c r="B917" s="9"/>
      <c r="C917" s="9"/>
      <c r="D917" s="17"/>
      <c r="E917" s="17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1:18" ht="19.5" customHeight="1" x14ac:dyDescent="0.25">
      <c r="A918" s="9"/>
      <c r="B918" s="9"/>
      <c r="C918" s="9"/>
      <c r="D918" s="17"/>
      <c r="E918" s="17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1:18" ht="19.5" customHeight="1" x14ac:dyDescent="0.25">
      <c r="A919" s="9"/>
      <c r="B919" s="9"/>
      <c r="C919" s="9"/>
      <c r="D919" s="17"/>
      <c r="E919" s="17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1:18" ht="19.5" customHeight="1" x14ac:dyDescent="0.25">
      <c r="A920" s="9"/>
      <c r="B920" s="9"/>
      <c r="C920" s="9"/>
      <c r="D920" s="17"/>
      <c r="E920" s="17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1:18" ht="19.5" customHeight="1" x14ac:dyDescent="0.25">
      <c r="A921" s="9"/>
      <c r="B921" s="9"/>
      <c r="C921" s="9"/>
      <c r="D921" s="17"/>
      <c r="E921" s="17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1:18" ht="19.5" customHeight="1" x14ac:dyDescent="0.25">
      <c r="A922" s="9"/>
      <c r="B922" s="9"/>
      <c r="C922" s="9"/>
      <c r="D922" s="17"/>
      <c r="E922" s="17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1:18" ht="19.5" customHeight="1" x14ac:dyDescent="0.25">
      <c r="A923" s="9"/>
      <c r="B923" s="9"/>
      <c r="C923" s="9"/>
      <c r="D923" s="17"/>
      <c r="E923" s="17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1:18" ht="19.5" customHeight="1" x14ac:dyDescent="0.25">
      <c r="A924" s="9"/>
      <c r="B924" s="9"/>
      <c r="C924" s="9"/>
      <c r="D924" s="17"/>
      <c r="E924" s="17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1:18" ht="19.5" customHeight="1" x14ac:dyDescent="0.25">
      <c r="A925" s="9"/>
      <c r="B925" s="9"/>
      <c r="C925" s="9"/>
      <c r="D925" s="17"/>
      <c r="E925" s="17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1:18" ht="19.5" customHeight="1" x14ac:dyDescent="0.25">
      <c r="A926" s="9"/>
      <c r="B926" s="9"/>
      <c r="C926" s="9"/>
      <c r="D926" s="17"/>
      <c r="E926" s="17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1:18" ht="19.5" customHeight="1" x14ac:dyDescent="0.25">
      <c r="A927" s="9"/>
      <c r="B927" s="9"/>
      <c r="C927" s="9"/>
      <c r="D927" s="17"/>
      <c r="E927" s="17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1:18" ht="19.5" customHeight="1" x14ac:dyDescent="0.25">
      <c r="A928" s="9"/>
      <c r="B928" s="9"/>
      <c r="C928" s="9"/>
      <c r="D928" s="17"/>
      <c r="E928" s="17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1:18" ht="19.5" customHeight="1" x14ac:dyDescent="0.25">
      <c r="A929" s="9"/>
      <c r="B929" s="9"/>
      <c r="C929" s="9"/>
      <c r="D929" s="17"/>
      <c r="E929" s="17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1:18" ht="19.5" customHeight="1" x14ac:dyDescent="0.25">
      <c r="A930" s="9"/>
      <c r="B930" s="9"/>
      <c r="C930" s="9"/>
      <c r="D930" s="17"/>
      <c r="E930" s="17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1:18" ht="19.5" customHeight="1" x14ac:dyDescent="0.25">
      <c r="A931" s="9"/>
      <c r="B931" s="9"/>
      <c r="C931" s="9"/>
      <c r="D931" s="17"/>
      <c r="E931" s="17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1:18" ht="19.5" customHeight="1" x14ac:dyDescent="0.25">
      <c r="A932" s="9"/>
      <c r="B932" s="9"/>
      <c r="C932" s="9"/>
      <c r="D932" s="17"/>
      <c r="E932" s="17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1:18" ht="19.5" customHeight="1" x14ac:dyDescent="0.25">
      <c r="A933" s="9"/>
      <c r="B933" s="9"/>
      <c r="C933" s="9"/>
      <c r="D933" s="17"/>
      <c r="E933" s="17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1:18" ht="19.5" customHeight="1" x14ac:dyDescent="0.25">
      <c r="A934" s="9"/>
      <c r="B934" s="9"/>
      <c r="C934" s="9"/>
      <c r="D934" s="17"/>
      <c r="E934" s="17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1:18" ht="19.5" customHeight="1" x14ac:dyDescent="0.25">
      <c r="A935" s="9"/>
      <c r="B935" s="9"/>
      <c r="C935" s="9"/>
      <c r="D935" s="17"/>
      <c r="E935" s="17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1:18" ht="19.5" customHeight="1" x14ac:dyDescent="0.25">
      <c r="A936" s="9"/>
      <c r="B936" s="9"/>
      <c r="C936" s="9"/>
      <c r="D936" s="17"/>
      <c r="E936" s="17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1:18" ht="19.5" customHeight="1" x14ac:dyDescent="0.25">
      <c r="A937" s="9"/>
      <c r="B937" s="9"/>
      <c r="C937" s="9"/>
      <c r="D937" s="17"/>
      <c r="E937" s="17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1:18" ht="19.5" customHeight="1" x14ac:dyDescent="0.25">
      <c r="A938" s="9"/>
      <c r="B938" s="9"/>
      <c r="C938" s="9"/>
      <c r="D938" s="17"/>
      <c r="E938" s="17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1:18" ht="19.5" customHeight="1" x14ac:dyDescent="0.25">
      <c r="A939" s="9"/>
      <c r="B939" s="9"/>
      <c r="C939" s="9"/>
      <c r="D939" s="17"/>
      <c r="E939" s="17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1:18" ht="19.5" customHeight="1" x14ac:dyDescent="0.25">
      <c r="A940" s="9"/>
      <c r="B940" s="9"/>
      <c r="C940" s="9"/>
      <c r="D940" s="17"/>
      <c r="E940" s="17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1:18" ht="19.5" customHeight="1" x14ac:dyDescent="0.25">
      <c r="A941" s="9"/>
      <c r="B941" s="9"/>
      <c r="C941" s="9"/>
      <c r="D941" s="17"/>
      <c r="E941" s="17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spans="1:18" ht="19.5" customHeight="1" x14ac:dyDescent="0.25">
      <c r="A942" s="9"/>
      <c r="B942" s="9"/>
      <c r="C942" s="9"/>
      <c r="D942" s="17"/>
      <c r="E942" s="17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spans="1:18" ht="19.5" customHeight="1" x14ac:dyDescent="0.25">
      <c r="A943" s="9"/>
      <c r="B943" s="9"/>
      <c r="C943" s="9"/>
      <c r="D943" s="17"/>
      <c r="E943" s="17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spans="1:18" ht="19.5" customHeight="1" x14ac:dyDescent="0.25">
      <c r="A944" s="9"/>
      <c r="B944" s="9"/>
      <c r="C944" s="9"/>
      <c r="D944" s="17"/>
      <c r="E944" s="17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spans="1:18" ht="19.5" customHeight="1" x14ac:dyDescent="0.25">
      <c r="A945" s="9"/>
      <c r="B945" s="9"/>
      <c r="C945" s="9"/>
      <c r="D945" s="17"/>
      <c r="E945" s="17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spans="1:18" ht="19.5" customHeight="1" x14ac:dyDescent="0.25">
      <c r="A946" s="9"/>
      <c r="B946" s="9"/>
      <c r="C946" s="9"/>
      <c r="D946" s="17"/>
      <c r="E946" s="17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spans="1:18" ht="19.5" customHeight="1" x14ac:dyDescent="0.25">
      <c r="A947" s="9"/>
      <c r="B947" s="9"/>
      <c r="C947" s="9"/>
      <c r="D947" s="17"/>
      <c r="E947" s="17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spans="1:18" ht="19.5" customHeight="1" x14ac:dyDescent="0.25">
      <c r="A948" s="9"/>
      <c r="B948" s="9"/>
      <c r="C948" s="9"/>
      <c r="D948" s="17"/>
      <c r="E948" s="17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spans="1:18" ht="19.5" customHeight="1" x14ac:dyDescent="0.25">
      <c r="A949" s="9"/>
      <c r="B949" s="9"/>
      <c r="C949" s="9"/>
      <c r="D949" s="17"/>
      <c r="E949" s="17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spans="1:18" ht="19.5" customHeight="1" x14ac:dyDescent="0.25">
      <c r="A950" s="9"/>
      <c r="B950" s="9"/>
      <c r="C950" s="9"/>
      <c r="D950" s="17"/>
      <c r="E950" s="17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spans="1:18" ht="19.5" customHeight="1" x14ac:dyDescent="0.25">
      <c r="A951" s="9"/>
      <c r="B951" s="9"/>
      <c r="C951" s="9"/>
      <c r="D951" s="17"/>
      <c r="E951" s="17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spans="1:18" ht="19.5" customHeight="1" x14ac:dyDescent="0.25">
      <c r="A952" s="9"/>
      <c r="B952" s="9"/>
      <c r="C952" s="9"/>
      <c r="D952" s="17"/>
      <c r="E952" s="17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spans="1:18" ht="19.5" customHeight="1" x14ac:dyDescent="0.25">
      <c r="A953" s="9"/>
      <c r="B953" s="9"/>
      <c r="C953" s="9"/>
      <c r="D953" s="17"/>
      <c r="E953" s="17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spans="1:18" ht="19.5" customHeight="1" x14ac:dyDescent="0.25">
      <c r="A954" s="9"/>
      <c r="B954" s="9"/>
      <c r="C954" s="9"/>
      <c r="D954" s="17"/>
      <c r="E954" s="17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spans="1:18" ht="19.5" customHeight="1" x14ac:dyDescent="0.25">
      <c r="A955" s="9"/>
      <c r="B955" s="9"/>
      <c r="C955" s="9"/>
      <c r="D955" s="17"/>
      <c r="E955" s="17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spans="1:18" ht="19.5" customHeight="1" x14ac:dyDescent="0.25">
      <c r="A956" s="9"/>
      <c r="B956" s="9"/>
      <c r="C956" s="9"/>
      <c r="D956" s="17"/>
      <c r="E956" s="17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spans="1:18" ht="19.5" customHeight="1" x14ac:dyDescent="0.25">
      <c r="A957" s="9"/>
      <c r="B957" s="9"/>
      <c r="C957" s="9"/>
      <c r="D957" s="17"/>
      <c r="E957" s="17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spans="1:18" ht="19.5" customHeight="1" x14ac:dyDescent="0.25">
      <c r="A958" s="9"/>
      <c r="B958" s="9"/>
      <c r="C958" s="9"/>
      <c r="D958" s="17"/>
      <c r="E958" s="17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spans="1:18" ht="19.5" customHeight="1" x14ac:dyDescent="0.25">
      <c r="A959" s="9"/>
      <c r="B959" s="9"/>
      <c r="C959" s="9"/>
      <c r="D959" s="17"/>
      <c r="E959" s="17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spans="1:18" ht="19.5" customHeight="1" x14ac:dyDescent="0.25">
      <c r="A960" s="9"/>
      <c r="B960" s="9"/>
      <c r="C960" s="9"/>
      <c r="D960" s="17"/>
      <c r="E960" s="17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spans="1:18" ht="19.5" customHeight="1" x14ac:dyDescent="0.25">
      <c r="A961" s="9"/>
      <c r="B961" s="9"/>
      <c r="C961" s="9"/>
      <c r="D961" s="17"/>
      <c r="E961" s="17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spans="1:18" ht="19.5" customHeight="1" x14ac:dyDescent="0.25">
      <c r="A962" s="9"/>
      <c r="B962" s="9"/>
      <c r="C962" s="9"/>
      <c r="D962" s="17"/>
      <c r="E962" s="17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spans="1:18" ht="19.5" customHeight="1" x14ac:dyDescent="0.25">
      <c r="A963" s="9"/>
      <c r="B963" s="9"/>
      <c r="C963" s="9"/>
      <c r="D963" s="17"/>
      <c r="E963" s="17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spans="1:18" ht="19.5" customHeight="1" x14ac:dyDescent="0.25">
      <c r="A964" s="9"/>
      <c r="B964" s="9"/>
      <c r="C964" s="9"/>
      <c r="D964" s="17"/>
      <c r="E964" s="17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spans="1:18" ht="19.5" customHeight="1" x14ac:dyDescent="0.25">
      <c r="A965" s="9"/>
      <c r="B965" s="9"/>
      <c r="C965" s="9"/>
      <c r="D965" s="17"/>
      <c r="E965" s="17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spans="1:18" ht="19.5" customHeight="1" x14ac:dyDescent="0.25">
      <c r="A966" s="9"/>
      <c r="B966" s="9"/>
      <c r="C966" s="9"/>
      <c r="D966" s="17"/>
      <c r="E966" s="17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spans="1:18" ht="19.5" customHeight="1" x14ac:dyDescent="0.25">
      <c r="A967" s="9"/>
      <c r="B967" s="9"/>
      <c r="C967" s="9"/>
      <c r="D967" s="17"/>
      <c r="E967" s="17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spans="1:18" ht="19.5" customHeight="1" x14ac:dyDescent="0.25">
      <c r="A968" s="9"/>
      <c r="B968" s="9"/>
      <c r="C968" s="9"/>
      <c r="D968" s="17"/>
      <c r="E968" s="17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spans="1:18" ht="19.5" customHeight="1" x14ac:dyDescent="0.25">
      <c r="A969" s="9"/>
      <c r="B969" s="9"/>
      <c r="C969" s="9"/>
      <c r="D969" s="17"/>
      <c r="E969" s="17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spans="1:18" ht="19.5" customHeight="1" x14ac:dyDescent="0.25">
      <c r="A970" s="9"/>
      <c r="B970" s="9"/>
      <c r="C970" s="9"/>
      <c r="D970" s="17"/>
      <c r="E970" s="17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spans="1:18" ht="19.5" customHeight="1" x14ac:dyDescent="0.25">
      <c r="A971" s="9"/>
      <c r="B971" s="9"/>
      <c r="C971" s="9"/>
      <c r="D971" s="17"/>
      <c r="E971" s="17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spans="1:18" ht="19.5" customHeight="1" x14ac:dyDescent="0.25">
      <c r="A972" s="9"/>
      <c r="B972" s="9"/>
      <c r="C972" s="9"/>
      <c r="D972" s="17"/>
      <c r="E972" s="17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1:18" ht="19.5" customHeight="1" x14ac:dyDescent="0.25">
      <c r="A973" s="9"/>
      <c r="B973" s="9"/>
      <c r="C973" s="9"/>
      <c r="D973" s="17"/>
      <c r="E973" s="17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spans="1:18" ht="19.5" customHeight="1" x14ac:dyDescent="0.25">
      <c r="A974" s="9"/>
      <c r="B974" s="9"/>
      <c r="C974" s="9"/>
      <c r="D974" s="17"/>
      <c r="E974" s="17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spans="1:18" ht="19.5" customHeight="1" x14ac:dyDescent="0.25">
      <c r="A975" s="9"/>
      <c r="B975" s="9"/>
      <c r="C975" s="9"/>
      <c r="D975" s="17"/>
      <c r="E975" s="17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spans="1:18" ht="19.5" customHeight="1" x14ac:dyDescent="0.25">
      <c r="A976" s="9"/>
      <c r="B976" s="9"/>
      <c r="C976" s="9"/>
      <c r="D976" s="17"/>
      <c r="E976" s="17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spans="1:18" ht="19.5" customHeight="1" x14ac:dyDescent="0.25">
      <c r="A977" s="9"/>
      <c r="B977" s="9"/>
      <c r="C977" s="9"/>
      <c r="D977" s="17"/>
      <c r="E977" s="17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spans="1:18" ht="19.5" customHeight="1" x14ac:dyDescent="0.25">
      <c r="A978" s="9"/>
      <c r="B978" s="9"/>
      <c r="C978" s="9"/>
      <c r="D978" s="17"/>
      <c r="E978" s="17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spans="1:18" ht="19.5" customHeight="1" x14ac:dyDescent="0.25">
      <c r="A979" s="9"/>
      <c r="B979" s="9"/>
      <c r="C979" s="9"/>
      <c r="D979" s="17"/>
      <c r="E979" s="17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spans="1:18" ht="19.5" customHeight="1" x14ac:dyDescent="0.25">
      <c r="A980" s="9"/>
      <c r="B980" s="9"/>
      <c r="C980" s="9"/>
      <c r="D980" s="17"/>
      <c r="E980" s="17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spans="1:18" ht="19.5" customHeight="1" x14ac:dyDescent="0.25">
      <c r="A981" s="9"/>
      <c r="B981" s="9"/>
      <c r="C981" s="9"/>
      <c r="D981" s="17"/>
      <c r="E981" s="17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spans="1:18" ht="19.5" customHeight="1" x14ac:dyDescent="0.25">
      <c r="A982" s="9"/>
      <c r="B982" s="9"/>
      <c r="C982" s="9"/>
      <c r="D982" s="17"/>
      <c r="E982" s="17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spans="1:18" ht="19.5" customHeight="1" x14ac:dyDescent="0.25">
      <c r="A983" s="9"/>
      <c r="B983" s="9"/>
      <c r="C983" s="9"/>
      <c r="D983" s="17"/>
      <c r="E983" s="17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spans="1:18" ht="19.5" customHeight="1" x14ac:dyDescent="0.25">
      <c r="A984" s="9"/>
      <c r="B984" s="9"/>
      <c r="C984" s="9"/>
      <c r="D984" s="17"/>
      <c r="E984" s="17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spans="1:18" ht="19.5" customHeight="1" x14ac:dyDescent="0.25">
      <c r="A985" s="9"/>
      <c r="B985" s="9"/>
      <c r="C985" s="9"/>
      <c r="D985" s="17"/>
      <c r="E985" s="17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spans="1:18" ht="19.5" customHeight="1" x14ac:dyDescent="0.25">
      <c r="A986" s="9"/>
      <c r="B986" s="9"/>
      <c r="C986" s="9"/>
      <c r="D986" s="17"/>
      <c r="E986" s="17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spans="1:18" ht="19.5" customHeight="1" x14ac:dyDescent="0.25">
      <c r="A987" s="9"/>
      <c r="B987" s="9"/>
      <c r="C987" s="9"/>
      <c r="D987" s="17"/>
      <c r="E987" s="17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spans="1:18" ht="19.5" customHeight="1" x14ac:dyDescent="0.25">
      <c r="A988" s="9"/>
      <c r="B988" s="9"/>
      <c r="C988" s="9"/>
      <c r="D988" s="17"/>
      <c r="E988" s="17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spans="1:18" ht="19.5" customHeight="1" x14ac:dyDescent="0.25">
      <c r="A989" s="9"/>
      <c r="B989" s="9"/>
      <c r="C989" s="9"/>
      <c r="D989" s="17"/>
      <c r="E989" s="17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</row>
    <row r="990" spans="1:18" ht="19.5" customHeight="1" x14ac:dyDescent="0.25">
      <c r="A990" s="9"/>
      <c r="B990" s="9"/>
      <c r="C990" s="9"/>
      <c r="D990" s="17"/>
      <c r="E990" s="17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</row>
    <row r="991" spans="1:18" ht="19.5" customHeight="1" x14ac:dyDescent="0.25">
      <c r="A991" s="9"/>
      <c r="B991" s="9"/>
      <c r="C991" s="9"/>
      <c r="D991" s="17"/>
      <c r="E991" s="17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</row>
    <row r="992" spans="1:18" ht="19.5" customHeight="1" x14ac:dyDescent="0.25">
      <c r="A992" s="9"/>
      <c r="B992" s="9"/>
      <c r="C992" s="9"/>
      <c r="D992" s="17"/>
      <c r="E992" s="17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</row>
    <row r="993" spans="1:18" ht="19.5" customHeight="1" x14ac:dyDescent="0.25">
      <c r="A993" s="9"/>
      <c r="B993" s="9"/>
      <c r="C993" s="9"/>
      <c r="D993" s="17"/>
      <c r="E993" s="17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</row>
    <row r="994" spans="1:18" ht="19.5" customHeight="1" x14ac:dyDescent="0.25">
      <c r="A994" s="9"/>
      <c r="B994" s="9"/>
      <c r="C994" s="9"/>
      <c r="D994" s="17"/>
      <c r="E994" s="17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</row>
    <row r="995" spans="1:18" ht="19.5" customHeight="1" x14ac:dyDescent="0.25">
      <c r="A995" s="9"/>
      <c r="B995" s="9"/>
      <c r="C995" s="9"/>
      <c r="D995" s="17"/>
      <c r="E995" s="17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</row>
    <row r="996" spans="1:18" ht="19.5" customHeight="1" x14ac:dyDescent="0.25">
      <c r="A996" s="9"/>
      <c r="B996" s="9"/>
      <c r="C996" s="9"/>
      <c r="D996" s="17"/>
      <c r="E996" s="17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</row>
    <row r="997" spans="1:18" ht="19.5" customHeight="1" x14ac:dyDescent="0.25">
      <c r="A997" s="9"/>
      <c r="B997" s="9"/>
      <c r="C997" s="9"/>
      <c r="D997" s="17"/>
      <c r="E997" s="17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</row>
    <row r="998" spans="1:18" ht="19.5" customHeight="1" x14ac:dyDescent="0.25">
      <c r="A998" s="9"/>
      <c r="B998" s="9"/>
      <c r="C998" s="9"/>
      <c r="D998" s="17"/>
      <c r="E998" s="17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spans="1:18" ht="19.5" customHeight="1" x14ac:dyDescent="0.25">
      <c r="A999" s="9"/>
      <c r="B999" s="9"/>
      <c r="C999" s="9"/>
      <c r="D999" s="17"/>
      <c r="E999" s="17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spans="1:18" ht="19.5" customHeight="1" x14ac:dyDescent="0.25">
      <c r="A1000" s="9"/>
      <c r="B1000" s="9"/>
      <c r="C1000" s="9"/>
      <c r="D1000" s="17"/>
      <c r="E1000" s="17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2283-1CE2-46AC-A0A4-74CD8B81F02D}">
  <dimension ref="A1:M1781"/>
  <sheetViews>
    <sheetView topLeftCell="A136" zoomScaleNormal="100" workbookViewId="0">
      <selection activeCell="K759" sqref="K759"/>
    </sheetView>
  </sheetViews>
  <sheetFormatPr defaultRowHeight="12.75" x14ac:dyDescent="0.2"/>
  <cols>
    <col min="1" max="1" width="22.42578125" style="148" bestFit="1" customWidth="1"/>
    <col min="2" max="2" width="49.42578125" style="148" bestFit="1" customWidth="1"/>
    <col min="3" max="3" width="3.5703125" style="148" bestFit="1" customWidth="1"/>
    <col min="4" max="4" width="14.85546875" style="148" bestFit="1" customWidth="1"/>
    <col min="5" max="5" width="11.5703125" style="148" bestFit="1" customWidth="1"/>
    <col min="6" max="6" width="11.140625" style="148" bestFit="1" customWidth="1"/>
    <col min="7" max="7" width="1.85546875" style="148" bestFit="1" customWidth="1"/>
    <col min="8" max="8" width="9.28515625" style="148" bestFit="1" customWidth="1"/>
    <col min="9" max="10" width="9.140625" style="148"/>
    <col min="11" max="11" width="44.42578125" style="148" customWidth="1"/>
    <col min="12" max="12" width="10" style="148" bestFit="1" customWidth="1"/>
    <col min="13" max="13" width="15.85546875" style="148" bestFit="1" customWidth="1"/>
    <col min="14" max="233" width="9.140625" style="148"/>
    <col min="234" max="234" width="10.28515625" style="148" bestFit="1" customWidth="1"/>
    <col min="235" max="235" width="1" style="148" bestFit="1" customWidth="1"/>
    <col min="236" max="236" width="7.42578125" style="148" bestFit="1" customWidth="1"/>
    <col min="237" max="237" width="1.7109375" style="148" bestFit="1" customWidth="1"/>
    <col min="238" max="238" width="9.5703125" style="148" bestFit="1" customWidth="1"/>
    <col min="239" max="239" width="2.85546875" style="148" bestFit="1" customWidth="1"/>
    <col min="240" max="240" width="1" style="148" bestFit="1" customWidth="1"/>
    <col min="241" max="241" width="3.7109375" style="148" bestFit="1" customWidth="1"/>
    <col min="242" max="242" width="2.85546875" style="148" bestFit="1" customWidth="1"/>
    <col min="243" max="243" width="1" style="148" bestFit="1" customWidth="1"/>
    <col min="244" max="244" width="5.5703125" style="148" bestFit="1" customWidth="1"/>
    <col min="245" max="245" width="1.85546875" style="148" bestFit="1" customWidth="1"/>
    <col min="246" max="246" width="1" style="148" bestFit="1" customWidth="1"/>
    <col min="247" max="248" width="1.85546875" style="148" bestFit="1" customWidth="1"/>
    <col min="249" max="249" width="3.7109375" style="148" bestFit="1" customWidth="1"/>
    <col min="250" max="250" width="2.85546875" style="148" bestFit="1" customWidth="1"/>
    <col min="251" max="251" width="1" style="148" bestFit="1" customWidth="1"/>
    <col min="252" max="252" width="1.85546875" style="148" bestFit="1" customWidth="1"/>
    <col min="253" max="253" width="1" style="148" bestFit="1" customWidth="1"/>
    <col min="254" max="254" width="1.85546875" style="148" bestFit="1" customWidth="1"/>
    <col min="255" max="255" width="3.7109375" style="148" bestFit="1" customWidth="1"/>
    <col min="256" max="257" width="1" style="148" bestFit="1" customWidth="1"/>
    <col min="258" max="258" width="2.85546875" style="148" bestFit="1" customWidth="1"/>
    <col min="259" max="259" width="1" style="148" bestFit="1" customWidth="1"/>
    <col min="260" max="260" width="3.7109375" style="148" bestFit="1" customWidth="1"/>
    <col min="261" max="261" width="2.85546875" style="148" bestFit="1" customWidth="1"/>
    <col min="262" max="262" width="1" style="148" bestFit="1" customWidth="1"/>
    <col min="263" max="263" width="1.85546875" style="148" bestFit="1" customWidth="1"/>
    <col min="264" max="264" width="9.28515625" style="148" bestFit="1" customWidth="1"/>
    <col min="265" max="489" width="9.140625" style="148"/>
    <col min="490" max="490" width="10.28515625" style="148" bestFit="1" customWidth="1"/>
    <col min="491" max="491" width="1" style="148" bestFit="1" customWidth="1"/>
    <col min="492" max="492" width="7.42578125" style="148" bestFit="1" customWidth="1"/>
    <col min="493" max="493" width="1.7109375" style="148" bestFit="1" customWidth="1"/>
    <col min="494" max="494" width="9.5703125" style="148" bestFit="1" customWidth="1"/>
    <col min="495" max="495" width="2.85546875" style="148" bestFit="1" customWidth="1"/>
    <col min="496" max="496" width="1" style="148" bestFit="1" customWidth="1"/>
    <col min="497" max="497" width="3.7109375" style="148" bestFit="1" customWidth="1"/>
    <col min="498" max="498" width="2.85546875" style="148" bestFit="1" customWidth="1"/>
    <col min="499" max="499" width="1" style="148" bestFit="1" customWidth="1"/>
    <col min="500" max="500" width="5.5703125" style="148" bestFit="1" customWidth="1"/>
    <col min="501" max="501" width="1.85546875" style="148" bestFit="1" customWidth="1"/>
    <col min="502" max="502" width="1" style="148" bestFit="1" customWidth="1"/>
    <col min="503" max="504" width="1.85546875" style="148" bestFit="1" customWidth="1"/>
    <col min="505" max="505" width="3.7109375" style="148" bestFit="1" customWidth="1"/>
    <col min="506" max="506" width="2.85546875" style="148" bestFit="1" customWidth="1"/>
    <col min="507" max="507" width="1" style="148" bestFit="1" customWidth="1"/>
    <col min="508" max="508" width="1.85546875" style="148" bestFit="1" customWidth="1"/>
    <col min="509" max="509" width="1" style="148" bestFit="1" customWidth="1"/>
    <col min="510" max="510" width="1.85546875" style="148" bestFit="1" customWidth="1"/>
    <col min="511" max="511" width="3.7109375" style="148" bestFit="1" customWidth="1"/>
    <col min="512" max="513" width="1" style="148" bestFit="1" customWidth="1"/>
    <col min="514" max="514" width="2.85546875" style="148" bestFit="1" customWidth="1"/>
    <col min="515" max="515" width="1" style="148" bestFit="1" customWidth="1"/>
    <col min="516" max="516" width="3.7109375" style="148" bestFit="1" customWidth="1"/>
    <col min="517" max="517" width="2.85546875" style="148" bestFit="1" customWidth="1"/>
    <col min="518" max="518" width="1" style="148" bestFit="1" customWidth="1"/>
    <col min="519" max="519" width="1.85546875" style="148" bestFit="1" customWidth="1"/>
    <col min="520" max="520" width="9.28515625" style="148" bestFit="1" customWidth="1"/>
    <col min="521" max="745" width="9.140625" style="148"/>
    <col min="746" max="746" width="10.28515625" style="148" bestFit="1" customWidth="1"/>
    <col min="747" max="747" width="1" style="148" bestFit="1" customWidth="1"/>
    <col min="748" max="748" width="7.42578125" style="148" bestFit="1" customWidth="1"/>
    <col min="749" max="749" width="1.7109375" style="148" bestFit="1" customWidth="1"/>
    <col min="750" max="750" width="9.5703125" style="148" bestFit="1" customWidth="1"/>
    <col min="751" max="751" width="2.85546875" style="148" bestFit="1" customWidth="1"/>
    <col min="752" max="752" width="1" style="148" bestFit="1" customWidth="1"/>
    <col min="753" max="753" width="3.7109375" style="148" bestFit="1" customWidth="1"/>
    <col min="754" max="754" width="2.85546875" style="148" bestFit="1" customWidth="1"/>
    <col min="755" max="755" width="1" style="148" bestFit="1" customWidth="1"/>
    <col min="756" max="756" width="5.5703125" style="148" bestFit="1" customWidth="1"/>
    <col min="757" max="757" width="1.85546875" style="148" bestFit="1" customWidth="1"/>
    <col min="758" max="758" width="1" style="148" bestFit="1" customWidth="1"/>
    <col min="759" max="760" width="1.85546875" style="148" bestFit="1" customWidth="1"/>
    <col min="761" max="761" width="3.7109375" style="148" bestFit="1" customWidth="1"/>
    <col min="762" max="762" width="2.85546875" style="148" bestFit="1" customWidth="1"/>
    <col min="763" max="763" width="1" style="148" bestFit="1" customWidth="1"/>
    <col min="764" max="764" width="1.85546875" style="148" bestFit="1" customWidth="1"/>
    <col min="765" max="765" width="1" style="148" bestFit="1" customWidth="1"/>
    <col min="766" max="766" width="1.85546875" style="148" bestFit="1" customWidth="1"/>
    <col min="767" max="767" width="3.7109375" style="148" bestFit="1" customWidth="1"/>
    <col min="768" max="769" width="1" style="148" bestFit="1" customWidth="1"/>
    <col min="770" max="770" width="2.85546875" style="148" bestFit="1" customWidth="1"/>
    <col min="771" max="771" width="1" style="148" bestFit="1" customWidth="1"/>
    <col min="772" max="772" width="3.7109375" style="148" bestFit="1" customWidth="1"/>
    <col min="773" max="773" width="2.85546875" style="148" bestFit="1" customWidth="1"/>
    <col min="774" max="774" width="1" style="148" bestFit="1" customWidth="1"/>
    <col min="775" max="775" width="1.85546875" style="148" bestFit="1" customWidth="1"/>
    <col min="776" max="776" width="9.28515625" style="148" bestFit="1" customWidth="1"/>
    <col min="777" max="1001" width="9.140625" style="148"/>
    <col min="1002" max="1002" width="10.28515625" style="148" bestFit="1" customWidth="1"/>
    <col min="1003" max="1003" width="1" style="148" bestFit="1" customWidth="1"/>
    <col min="1004" max="1004" width="7.42578125" style="148" bestFit="1" customWidth="1"/>
    <col min="1005" max="1005" width="1.7109375" style="148" bestFit="1" customWidth="1"/>
    <col min="1006" max="1006" width="9.5703125" style="148" bestFit="1" customWidth="1"/>
    <col min="1007" max="1007" width="2.85546875" style="148" bestFit="1" customWidth="1"/>
    <col min="1008" max="1008" width="1" style="148" bestFit="1" customWidth="1"/>
    <col min="1009" max="1009" width="3.7109375" style="148" bestFit="1" customWidth="1"/>
    <col min="1010" max="1010" width="2.85546875" style="148" bestFit="1" customWidth="1"/>
    <col min="1011" max="1011" width="1" style="148" bestFit="1" customWidth="1"/>
    <col min="1012" max="1012" width="5.5703125" style="148" bestFit="1" customWidth="1"/>
    <col min="1013" max="1013" width="1.85546875" style="148" bestFit="1" customWidth="1"/>
    <col min="1014" max="1014" width="1" style="148" bestFit="1" customWidth="1"/>
    <col min="1015" max="1016" width="1.85546875" style="148" bestFit="1" customWidth="1"/>
    <col min="1017" max="1017" width="3.7109375" style="148" bestFit="1" customWidth="1"/>
    <col min="1018" max="1018" width="2.85546875" style="148" bestFit="1" customWidth="1"/>
    <col min="1019" max="1019" width="1" style="148" bestFit="1" customWidth="1"/>
    <col min="1020" max="1020" width="1.85546875" style="148" bestFit="1" customWidth="1"/>
    <col min="1021" max="1021" width="1" style="148" bestFit="1" customWidth="1"/>
    <col min="1022" max="1022" width="1.85546875" style="148" bestFit="1" customWidth="1"/>
    <col min="1023" max="1023" width="3.7109375" style="148" bestFit="1" customWidth="1"/>
    <col min="1024" max="1025" width="1" style="148" bestFit="1" customWidth="1"/>
    <col min="1026" max="1026" width="2.85546875" style="148" bestFit="1" customWidth="1"/>
    <col min="1027" max="1027" width="1" style="148" bestFit="1" customWidth="1"/>
    <col min="1028" max="1028" width="3.7109375" style="148" bestFit="1" customWidth="1"/>
    <col min="1029" max="1029" width="2.85546875" style="148" bestFit="1" customWidth="1"/>
    <col min="1030" max="1030" width="1" style="148" bestFit="1" customWidth="1"/>
    <col min="1031" max="1031" width="1.85546875" style="148" bestFit="1" customWidth="1"/>
    <col min="1032" max="1032" width="9.28515625" style="148" bestFit="1" customWidth="1"/>
    <col min="1033" max="1257" width="9.140625" style="148"/>
    <col min="1258" max="1258" width="10.28515625" style="148" bestFit="1" customWidth="1"/>
    <col min="1259" max="1259" width="1" style="148" bestFit="1" customWidth="1"/>
    <col min="1260" max="1260" width="7.42578125" style="148" bestFit="1" customWidth="1"/>
    <col min="1261" max="1261" width="1.7109375" style="148" bestFit="1" customWidth="1"/>
    <col min="1262" max="1262" width="9.5703125" style="148" bestFit="1" customWidth="1"/>
    <col min="1263" max="1263" width="2.85546875" style="148" bestFit="1" customWidth="1"/>
    <col min="1264" max="1264" width="1" style="148" bestFit="1" customWidth="1"/>
    <col min="1265" max="1265" width="3.7109375" style="148" bestFit="1" customWidth="1"/>
    <col min="1266" max="1266" width="2.85546875" style="148" bestFit="1" customWidth="1"/>
    <col min="1267" max="1267" width="1" style="148" bestFit="1" customWidth="1"/>
    <col min="1268" max="1268" width="5.5703125" style="148" bestFit="1" customWidth="1"/>
    <col min="1269" max="1269" width="1.85546875" style="148" bestFit="1" customWidth="1"/>
    <col min="1270" max="1270" width="1" style="148" bestFit="1" customWidth="1"/>
    <col min="1271" max="1272" width="1.85546875" style="148" bestFit="1" customWidth="1"/>
    <col min="1273" max="1273" width="3.7109375" style="148" bestFit="1" customWidth="1"/>
    <col min="1274" max="1274" width="2.85546875" style="148" bestFit="1" customWidth="1"/>
    <col min="1275" max="1275" width="1" style="148" bestFit="1" customWidth="1"/>
    <col min="1276" max="1276" width="1.85546875" style="148" bestFit="1" customWidth="1"/>
    <col min="1277" max="1277" width="1" style="148" bestFit="1" customWidth="1"/>
    <col min="1278" max="1278" width="1.85546875" style="148" bestFit="1" customWidth="1"/>
    <col min="1279" max="1279" width="3.7109375" style="148" bestFit="1" customWidth="1"/>
    <col min="1280" max="1281" width="1" style="148" bestFit="1" customWidth="1"/>
    <col min="1282" max="1282" width="2.85546875" style="148" bestFit="1" customWidth="1"/>
    <col min="1283" max="1283" width="1" style="148" bestFit="1" customWidth="1"/>
    <col min="1284" max="1284" width="3.7109375" style="148" bestFit="1" customWidth="1"/>
    <col min="1285" max="1285" width="2.85546875" style="148" bestFit="1" customWidth="1"/>
    <col min="1286" max="1286" width="1" style="148" bestFit="1" customWidth="1"/>
    <col min="1287" max="1287" width="1.85546875" style="148" bestFit="1" customWidth="1"/>
    <col min="1288" max="1288" width="9.28515625" style="148" bestFit="1" customWidth="1"/>
    <col min="1289" max="1513" width="9.140625" style="148"/>
    <col min="1514" max="1514" width="10.28515625" style="148" bestFit="1" customWidth="1"/>
    <col min="1515" max="1515" width="1" style="148" bestFit="1" customWidth="1"/>
    <col min="1516" max="1516" width="7.42578125" style="148" bestFit="1" customWidth="1"/>
    <col min="1517" max="1517" width="1.7109375" style="148" bestFit="1" customWidth="1"/>
    <col min="1518" max="1518" width="9.5703125" style="148" bestFit="1" customWidth="1"/>
    <col min="1519" max="1519" width="2.85546875" style="148" bestFit="1" customWidth="1"/>
    <col min="1520" max="1520" width="1" style="148" bestFit="1" customWidth="1"/>
    <col min="1521" max="1521" width="3.7109375" style="148" bestFit="1" customWidth="1"/>
    <col min="1522" max="1522" width="2.85546875" style="148" bestFit="1" customWidth="1"/>
    <col min="1523" max="1523" width="1" style="148" bestFit="1" customWidth="1"/>
    <col min="1524" max="1524" width="5.5703125" style="148" bestFit="1" customWidth="1"/>
    <col min="1525" max="1525" width="1.85546875" style="148" bestFit="1" customWidth="1"/>
    <col min="1526" max="1526" width="1" style="148" bestFit="1" customWidth="1"/>
    <col min="1527" max="1528" width="1.85546875" style="148" bestFit="1" customWidth="1"/>
    <col min="1529" max="1529" width="3.7109375" style="148" bestFit="1" customWidth="1"/>
    <col min="1530" max="1530" width="2.85546875" style="148" bestFit="1" customWidth="1"/>
    <col min="1531" max="1531" width="1" style="148" bestFit="1" customWidth="1"/>
    <col min="1532" max="1532" width="1.85546875" style="148" bestFit="1" customWidth="1"/>
    <col min="1533" max="1533" width="1" style="148" bestFit="1" customWidth="1"/>
    <col min="1534" max="1534" width="1.85546875" style="148" bestFit="1" customWidth="1"/>
    <col min="1535" max="1535" width="3.7109375" style="148" bestFit="1" customWidth="1"/>
    <col min="1536" max="1537" width="1" style="148" bestFit="1" customWidth="1"/>
    <col min="1538" max="1538" width="2.85546875" style="148" bestFit="1" customWidth="1"/>
    <col min="1539" max="1539" width="1" style="148" bestFit="1" customWidth="1"/>
    <col min="1540" max="1540" width="3.7109375" style="148" bestFit="1" customWidth="1"/>
    <col min="1541" max="1541" width="2.85546875" style="148" bestFit="1" customWidth="1"/>
    <col min="1542" max="1542" width="1" style="148" bestFit="1" customWidth="1"/>
    <col min="1543" max="1543" width="1.85546875" style="148" bestFit="1" customWidth="1"/>
    <col min="1544" max="1544" width="9.28515625" style="148" bestFit="1" customWidth="1"/>
    <col min="1545" max="1769" width="9.140625" style="148"/>
    <col min="1770" max="1770" width="10.28515625" style="148" bestFit="1" customWidth="1"/>
    <col min="1771" max="1771" width="1" style="148" bestFit="1" customWidth="1"/>
    <col min="1772" max="1772" width="7.42578125" style="148" bestFit="1" customWidth="1"/>
    <col min="1773" max="1773" width="1.7109375" style="148" bestFit="1" customWidth="1"/>
    <col min="1774" max="1774" width="9.5703125" style="148" bestFit="1" customWidth="1"/>
    <col min="1775" max="1775" width="2.85546875" style="148" bestFit="1" customWidth="1"/>
    <col min="1776" max="1776" width="1" style="148" bestFit="1" customWidth="1"/>
    <col min="1777" max="1777" width="3.7109375" style="148" bestFit="1" customWidth="1"/>
    <col min="1778" max="1778" width="2.85546875" style="148" bestFit="1" customWidth="1"/>
    <col min="1779" max="1779" width="1" style="148" bestFit="1" customWidth="1"/>
    <col min="1780" max="1780" width="5.5703125" style="148" bestFit="1" customWidth="1"/>
    <col min="1781" max="1781" width="1.85546875" style="148" bestFit="1" customWidth="1"/>
    <col min="1782" max="1782" width="1" style="148" bestFit="1" customWidth="1"/>
    <col min="1783" max="1784" width="1.85546875" style="148" bestFit="1" customWidth="1"/>
    <col min="1785" max="1785" width="3.7109375" style="148" bestFit="1" customWidth="1"/>
    <col min="1786" max="1786" width="2.85546875" style="148" bestFit="1" customWidth="1"/>
    <col min="1787" max="1787" width="1" style="148" bestFit="1" customWidth="1"/>
    <col min="1788" max="1788" width="1.85546875" style="148" bestFit="1" customWidth="1"/>
    <col min="1789" max="1789" width="1" style="148" bestFit="1" customWidth="1"/>
    <col min="1790" max="1790" width="1.85546875" style="148" bestFit="1" customWidth="1"/>
    <col min="1791" max="1791" width="3.7109375" style="148" bestFit="1" customWidth="1"/>
    <col min="1792" max="1793" width="1" style="148" bestFit="1" customWidth="1"/>
    <col min="1794" max="1794" width="2.85546875" style="148" bestFit="1" customWidth="1"/>
    <col min="1795" max="1795" width="1" style="148" bestFit="1" customWidth="1"/>
    <col min="1796" max="1796" width="3.7109375" style="148" bestFit="1" customWidth="1"/>
    <col min="1797" max="1797" width="2.85546875" style="148" bestFit="1" customWidth="1"/>
    <col min="1798" max="1798" width="1" style="148" bestFit="1" customWidth="1"/>
    <col min="1799" max="1799" width="1.85546875" style="148" bestFit="1" customWidth="1"/>
    <col min="1800" max="1800" width="9.28515625" style="148" bestFit="1" customWidth="1"/>
    <col min="1801" max="2025" width="9.140625" style="148"/>
    <col min="2026" max="2026" width="10.28515625" style="148" bestFit="1" customWidth="1"/>
    <col min="2027" max="2027" width="1" style="148" bestFit="1" customWidth="1"/>
    <col min="2028" max="2028" width="7.42578125" style="148" bestFit="1" customWidth="1"/>
    <col min="2029" max="2029" width="1.7109375" style="148" bestFit="1" customWidth="1"/>
    <col min="2030" max="2030" width="9.5703125" style="148" bestFit="1" customWidth="1"/>
    <col min="2031" max="2031" width="2.85546875" style="148" bestFit="1" customWidth="1"/>
    <col min="2032" max="2032" width="1" style="148" bestFit="1" customWidth="1"/>
    <col min="2033" max="2033" width="3.7109375" style="148" bestFit="1" customWidth="1"/>
    <col min="2034" max="2034" width="2.85546875" style="148" bestFit="1" customWidth="1"/>
    <col min="2035" max="2035" width="1" style="148" bestFit="1" customWidth="1"/>
    <col min="2036" max="2036" width="5.5703125" style="148" bestFit="1" customWidth="1"/>
    <col min="2037" max="2037" width="1.85546875" style="148" bestFit="1" customWidth="1"/>
    <col min="2038" max="2038" width="1" style="148" bestFit="1" customWidth="1"/>
    <col min="2039" max="2040" width="1.85546875" style="148" bestFit="1" customWidth="1"/>
    <col min="2041" max="2041" width="3.7109375" style="148" bestFit="1" customWidth="1"/>
    <col min="2042" max="2042" width="2.85546875" style="148" bestFit="1" customWidth="1"/>
    <col min="2043" max="2043" width="1" style="148" bestFit="1" customWidth="1"/>
    <col min="2044" max="2044" width="1.85546875" style="148" bestFit="1" customWidth="1"/>
    <col min="2045" max="2045" width="1" style="148" bestFit="1" customWidth="1"/>
    <col min="2046" max="2046" width="1.85546875" style="148" bestFit="1" customWidth="1"/>
    <col min="2047" max="2047" width="3.7109375" style="148" bestFit="1" customWidth="1"/>
    <col min="2048" max="2049" width="1" style="148" bestFit="1" customWidth="1"/>
    <col min="2050" max="2050" width="2.85546875" style="148" bestFit="1" customWidth="1"/>
    <col min="2051" max="2051" width="1" style="148" bestFit="1" customWidth="1"/>
    <col min="2052" max="2052" width="3.7109375" style="148" bestFit="1" customWidth="1"/>
    <col min="2053" max="2053" width="2.85546875" style="148" bestFit="1" customWidth="1"/>
    <col min="2054" max="2054" width="1" style="148" bestFit="1" customWidth="1"/>
    <col min="2055" max="2055" width="1.85546875" style="148" bestFit="1" customWidth="1"/>
    <col min="2056" max="2056" width="9.28515625" style="148" bestFit="1" customWidth="1"/>
    <col min="2057" max="2281" width="9.140625" style="148"/>
    <col min="2282" max="2282" width="10.28515625" style="148" bestFit="1" customWidth="1"/>
    <col min="2283" max="2283" width="1" style="148" bestFit="1" customWidth="1"/>
    <col min="2284" max="2284" width="7.42578125" style="148" bestFit="1" customWidth="1"/>
    <col min="2285" max="2285" width="1.7109375" style="148" bestFit="1" customWidth="1"/>
    <col min="2286" max="2286" width="9.5703125" style="148" bestFit="1" customWidth="1"/>
    <col min="2287" max="2287" width="2.85546875" style="148" bestFit="1" customWidth="1"/>
    <col min="2288" max="2288" width="1" style="148" bestFit="1" customWidth="1"/>
    <col min="2289" max="2289" width="3.7109375" style="148" bestFit="1" customWidth="1"/>
    <col min="2290" max="2290" width="2.85546875" style="148" bestFit="1" customWidth="1"/>
    <col min="2291" max="2291" width="1" style="148" bestFit="1" customWidth="1"/>
    <col min="2292" max="2292" width="5.5703125" style="148" bestFit="1" customWidth="1"/>
    <col min="2293" max="2293" width="1.85546875" style="148" bestFit="1" customWidth="1"/>
    <col min="2294" max="2294" width="1" style="148" bestFit="1" customWidth="1"/>
    <col min="2295" max="2296" width="1.85546875" style="148" bestFit="1" customWidth="1"/>
    <col min="2297" max="2297" width="3.7109375" style="148" bestFit="1" customWidth="1"/>
    <col min="2298" max="2298" width="2.85546875" style="148" bestFit="1" customWidth="1"/>
    <col min="2299" max="2299" width="1" style="148" bestFit="1" customWidth="1"/>
    <col min="2300" max="2300" width="1.85546875" style="148" bestFit="1" customWidth="1"/>
    <col min="2301" max="2301" width="1" style="148" bestFit="1" customWidth="1"/>
    <col min="2302" max="2302" width="1.85546875" style="148" bestFit="1" customWidth="1"/>
    <col min="2303" max="2303" width="3.7109375" style="148" bestFit="1" customWidth="1"/>
    <col min="2304" max="2305" width="1" style="148" bestFit="1" customWidth="1"/>
    <col min="2306" max="2306" width="2.85546875" style="148" bestFit="1" customWidth="1"/>
    <col min="2307" max="2307" width="1" style="148" bestFit="1" customWidth="1"/>
    <col min="2308" max="2308" width="3.7109375" style="148" bestFit="1" customWidth="1"/>
    <col min="2309" max="2309" width="2.85546875" style="148" bestFit="1" customWidth="1"/>
    <col min="2310" max="2310" width="1" style="148" bestFit="1" customWidth="1"/>
    <col min="2311" max="2311" width="1.85546875" style="148" bestFit="1" customWidth="1"/>
    <col min="2312" max="2312" width="9.28515625" style="148" bestFit="1" customWidth="1"/>
    <col min="2313" max="2537" width="9.140625" style="148"/>
    <col min="2538" max="2538" width="10.28515625" style="148" bestFit="1" customWidth="1"/>
    <col min="2539" max="2539" width="1" style="148" bestFit="1" customWidth="1"/>
    <col min="2540" max="2540" width="7.42578125" style="148" bestFit="1" customWidth="1"/>
    <col min="2541" max="2541" width="1.7109375" style="148" bestFit="1" customWidth="1"/>
    <col min="2542" max="2542" width="9.5703125" style="148" bestFit="1" customWidth="1"/>
    <col min="2543" max="2543" width="2.85546875" style="148" bestFit="1" customWidth="1"/>
    <col min="2544" max="2544" width="1" style="148" bestFit="1" customWidth="1"/>
    <col min="2545" max="2545" width="3.7109375" style="148" bestFit="1" customWidth="1"/>
    <col min="2546" max="2546" width="2.85546875" style="148" bestFit="1" customWidth="1"/>
    <col min="2547" max="2547" width="1" style="148" bestFit="1" customWidth="1"/>
    <col min="2548" max="2548" width="5.5703125" style="148" bestFit="1" customWidth="1"/>
    <col min="2549" max="2549" width="1.85546875" style="148" bestFit="1" customWidth="1"/>
    <col min="2550" max="2550" width="1" style="148" bestFit="1" customWidth="1"/>
    <col min="2551" max="2552" width="1.85546875" style="148" bestFit="1" customWidth="1"/>
    <col min="2553" max="2553" width="3.7109375" style="148" bestFit="1" customWidth="1"/>
    <col min="2554" max="2554" width="2.85546875" style="148" bestFit="1" customWidth="1"/>
    <col min="2555" max="2555" width="1" style="148" bestFit="1" customWidth="1"/>
    <col min="2556" max="2556" width="1.85546875" style="148" bestFit="1" customWidth="1"/>
    <col min="2557" max="2557" width="1" style="148" bestFit="1" customWidth="1"/>
    <col min="2558" max="2558" width="1.85546875" style="148" bestFit="1" customWidth="1"/>
    <col min="2559" max="2559" width="3.7109375" style="148" bestFit="1" customWidth="1"/>
    <col min="2560" max="2561" width="1" style="148" bestFit="1" customWidth="1"/>
    <col min="2562" max="2562" width="2.85546875" style="148" bestFit="1" customWidth="1"/>
    <col min="2563" max="2563" width="1" style="148" bestFit="1" customWidth="1"/>
    <col min="2564" max="2564" width="3.7109375" style="148" bestFit="1" customWidth="1"/>
    <col min="2565" max="2565" width="2.85546875" style="148" bestFit="1" customWidth="1"/>
    <col min="2566" max="2566" width="1" style="148" bestFit="1" customWidth="1"/>
    <col min="2567" max="2567" width="1.85546875" style="148" bestFit="1" customWidth="1"/>
    <col min="2568" max="2568" width="9.28515625" style="148" bestFit="1" customWidth="1"/>
    <col min="2569" max="2793" width="9.140625" style="148"/>
    <col min="2794" max="2794" width="10.28515625" style="148" bestFit="1" customWidth="1"/>
    <col min="2795" max="2795" width="1" style="148" bestFit="1" customWidth="1"/>
    <col min="2796" max="2796" width="7.42578125" style="148" bestFit="1" customWidth="1"/>
    <col min="2797" max="2797" width="1.7109375" style="148" bestFit="1" customWidth="1"/>
    <col min="2798" max="2798" width="9.5703125" style="148" bestFit="1" customWidth="1"/>
    <col min="2799" max="2799" width="2.85546875" style="148" bestFit="1" customWidth="1"/>
    <col min="2800" max="2800" width="1" style="148" bestFit="1" customWidth="1"/>
    <col min="2801" max="2801" width="3.7109375" style="148" bestFit="1" customWidth="1"/>
    <col min="2802" max="2802" width="2.85546875" style="148" bestFit="1" customWidth="1"/>
    <col min="2803" max="2803" width="1" style="148" bestFit="1" customWidth="1"/>
    <col min="2804" max="2804" width="5.5703125" style="148" bestFit="1" customWidth="1"/>
    <col min="2805" max="2805" width="1.85546875" style="148" bestFit="1" customWidth="1"/>
    <col min="2806" max="2806" width="1" style="148" bestFit="1" customWidth="1"/>
    <col min="2807" max="2808" width="1.85546875" style="148" bestFit="1" customWidth="1"/>
    <col min="2809" max="2809" width="3.7109375" style="148" bestFit="1" customWidth="1"/>
    <col min="2810" max="2810" width="2.85546875" style="148" bestFit="1" customWidth="1"/>
    <col min="2811" max="2811" width="1" style="148" bestFit="1" customWidth="1"/>
    <col min="2812" max="2812" width="1.85546875" style="148" bestFit="1" customWidth="1"/>
    <col min="2813" max="2813" width="1" style="148" bestFit="1" customWidth="1"/>
    <col min="2814" max="2814" width="1.85546875" style="148" bestFit="1" customWidth="1"/>
    <col min="2815" max="2815" width="3.7109375" style="148" bestFit="1" customWidth="1"/>
    <col min="2816" max="2817" width="1" style="148" bestFit="1" customWidth="1"/>
    <col min="2818" max="2818" width="2.85546875" style="148" bestFit="1" customWidth="1"/>
    <col min="2819" max="2819" width="1" style="148" bestFit="1" customWidth="1"/>
    <col min="2820" max="2820" width="3.7109375" style="148" bestFit="1" customWidth="1"/>
    <col min="2821" max="2821" width="2.85546875" style="148" bestFit="1" customWidth="1"/>
    <col min="2822" max="2822" width="1" style="148" bestFit="1" customWidth="1"/>
    <col min="2823" max="2823" width="1.85546875" style="148" bestFit="1" customWidth="1"/>
    <col min="2824" max="2824" width="9.28515625" style="148" bestFit="1" customWidth="1"/>
    <col min="2825" max="3049" width="9.140625" style="148"/>
    <col min="3050" max="3050" width="10.28515625" style="148" bestFit="1" customWidth="1"/>
    <col min="3051" max="3051" width="1" style="148" bestFit="1" customWidth="1"/>
    <col min="3052" max="3052" width="7.42578125" style="148" bestFit="1" customWidth="1"/>
    <col min="3053" max="3053" width="1.7109375" style="148" bestFit="1" customWidth="1"/>
    <col min="3054" max="3054" width="9.5703125" style="148" bestFit="1" customWidth="1"/>
    <col min="3055" max="3055" width="2.85546875" style="148" bestFit="1" customWidth="1"/>
    <col min="3056" max="3056" width="1" style="148" bestFit="1" customWidth="1"/>
    <col min="3057" max="3057" width="3.7109375" style="148" bestFit="1" customWidth="1"/>
    <col min="3058" max="3058" width="2.85546875" style="148" bestFit="1" customWidth="1"/>
    <col min="3059" max="3059" width="1" style="148" bestFit="1" customWidth="1"/>
    <col min="3060" max="3060" width="5.5703125" style="148" bestFit="1" customWidth="1"/>
    <col min="3061" max="3061" width="1.85546875" style="148" bestFit="1" customWidth="1"/>
    <col min="3062" max="3062" width="1" style="148" bestFit="1" customWidth="1"/>
    <col min="3063" max="3064" width="1.85546875" style="148" bestFit="1" customWidth="1"/>
    <col min="3065" max="3065" width="3.7109375" style="148" bestFit="1" customWidth="1"/>
    <col min="3066" max="3066" width="2.85546875" style="148" bestFit="1" customWidth="1"/>
    <col min="3067" max="3067" width="1" style="148" bestFit="1" customWidth="1"/>
    <col min="3068" max="3068" width="1.85546875" style="148" bestFit="1" customWidth="1"/>
    <col min="3069" max="3069" width="1" style="148" bestFit="1" customWidth="1"/>
    <col min="3070" max="3070" width="1.85546875" style="148" bestFit="1" customWidth="1"/>
    <col min="3071" max="3071" width="3.7109375" style="148" bestFit="1" customWidth="1"/>
    <col min="3072" max="3073" width="1" style="148" bestFit="1" customWidth="1"/>
    <col min="3074" max="3074" width="2.85546875" style="148" bestFit="1" customWidth="1"/>
    <col min="3075" max="3075" width="1" style="148" bestFit="1" customWidth="1"/>
    <col min="3076" max="3076" width="3.7109375" style="148" bestFit="1" customWidth="1"/>
    <col min="3077" max="3077" width="2.85546875" style="148" bestFit="1" customWidth="1"/>
    <col min="3078" max="3078" width="1" style="148" bestFit="1" customWidth="1"/>
    <col min="3079" max="3079" width="1.85546875" style="148" bestFit="1" customWidth="1"/>
    <col min="3080" max="3080" width="9.28515625" style="148" bestFit="1" customWidth="1"/>
    <col min="3081" max="3305" width="9.140625" style="148"/>
    <col min="3306" max="3306" width="10.28515625" style="148" bestFit="1" customWidth="1"/>
    <col min="3307" max="3307" width="1" style="148" bestFit="1" customWidth="1"/>
    <col min="3308" max="3308" width="7.42578125" style="148" bestFit="1" customWidth="1"/>
    <col min="3309" max="3309" width="1.7109375" style="148" bestFit="1" customWidth="1"/>
    <col min="3310" max="3310" width="9.5703125" style="148" bestFit="1" customWidth="1"/>
    <col min="3311" max="3311" width="2.85546875" style="148" bestFit="1" customWidth="1"/>
    <col min="3312" max="3312" width="1" style="148" bestFit="1" customWidth="1"/>
    <col min="3313" max="3313" width="3.7109375" style="148" bestFit="1" customWidth="1"/>
    <col min="3314" max="3314" width="2.85546875" style="148" bestFit="1" customWidth="1"/>
    <col min="3315" max="3315" width="1" style="148" bestFit="1" customWidth="1"/>
    <col min="3316" max="3316" width="5.5703125" style="148" bestFit="1" customWidth="1"/>
    <col min="3317" max="3317" width="1.85546875" style="148" bestFit="1" customWidth="1"/>
    <col min="3318" max="3318" width="1" style="148" bestFit="1" customWidth="1"/>
    <col min="3319" max="3320" width="1.85546875" style="148" bestFit="1" customWidth="1"/>
    <col min="3321" max="3321" width="3.7109375" style="148" bestFit="1" customWidth="1"/>
    <col min="3322" max="3322" width="2.85546875" style="148" bestFit="1" customWidth="1"/>
    <col min="3323" max="3323" width="1" style="148" bestFit="1" customWidth="1"/>
    <col min="3324" max="3324" width="1.85546875" style="148" bestFit="1" customWidth="1"/>
    <col min="3325" max="3325" width="1" style="148" bestFit="1" customWidth="1"/>
    <col min="3326" max="3326" width="1.85546875" style="148" bestFit="1" customWidth="1"/>
    <col min="3327" max="3327" width="3.7109375" style="148" bestFit="1" customWidth="1"/>
    <col min="3328" max="3329" width="1" style="148" bestFit="1" customWidth="1"/>
    <col min="3330" max="3330" width="2.85546875" style="148" bestFit="1" customWidth="1"/>
    <col min="3331" max="3331" width="1" style="148" bestFit="1" customWidth="1"/>
    <col min="3332" max="3332" width="3.7109375" style="148" bestFit="1" customWidth="1"/>
    <col min="3333" max="3333" width="2.85546875" style="148" bestFit="1" customWidth="1"/>
    <col min="3334" max="3334" width="1" style="148" bestFit="1" customWidth="1"/>
    <col min="3335" max="3335" width="1.85546875" style="148" bestFit="1" customWidth="1"/>
    <col min="3336" max="3336" width="9.28515625" style="148" bestFit="1" customWidth="1"/>
    <col min="3337" max="3561" width="9.140625" style="148"/>
    <col min="3562" max="3562" width="10.28515625" style="148" bestFit="1" customWidth="1"/>
    <col min="3563" max="3563" width="1" style="148" bestFit="1" customWidth="1"/>
    <col min="3564" max="3564" width="7.42578125" style="148" bestFit="1" customWidth="1"/>
    <col min="3565" max="3565" width="1.7109375" style="148" bestFit="1" customWidth="1"/>
    <col min="3566" max="3566" width="9.5703125" style="148" bestFit="1" customWidth="1"/>
    <col min="3567" max="3567" width="2.85546875" style="148" bestFit="1" customWidth="1"/>
    <col min="3568" max="3568" width="1" style="148" bestFit="1" customWidth="1"/>
    <col min="3569" max="3569" width="3.7109375" style="148" bestFit="1" customWidth="1"/>
    <col min="3570" max="3570" width="2.85546875" style="148" bestFit="1" customWidth="1"/>
    <col min="3571" max="3571" width="1" style="148" bestFit="1" customWidth="1"/>
    <col min="3572" max="3572" width="5.5703125" style="148" bestFit="1" customWidth="1"/>
    <col min="3573" max="3573" width="1.85546875" style="148" bestFit="1" customWidth="1"/>
    <col min="3574" max="3574" width="1" style="148" bestFit="1" customWidth="1"/>
    <col min="3575" max="3576" width="1.85546875" style="148" bestFit="1" customWidth="1"/>
    <col min="3577" max="3577" width="3.7109375" style="148" bestFit="1" customWidth="1"/>
    <col min="3578" max="3578" width="2.85546875" style="148" bestFit="1" customWidth="1"/>
    <col min="3579" max="3579" width="1" style="148" bestFit="1" customWidth="1"/>
    <col min="3580" max="3580" width="1.85546875" style="148" bestFit="1" customWidth="1"/>
    <col min="3581" max="3581" width="1" style="148" bestFit="1" customWidth="1"/>
    <col min="3582" max="3582" width="1.85546875" style="148" bestFit="1" customWidth="1"/>
    <col min="3583" max="3583" width="3.7109375" style="148" bestFit="1" customWidth="1"/>
    <col min="3584" max="3585" width="1" style="148" bestFit="1" customWidth="1"/>
    <col min="3586" max="3586" width="2.85546875" style="148" bestFit="1" customWidth="1"/>
    <col min="3587" max="3587" width="1" style="148" bestFit="1" customWidth="1"/>
    <col min="3588" max="3588" width="3.7109375" style="148" bestFit="1" customWidth="1"/>
    <col min="3589" max="3589" width="2.85546875" style="148" bestFit="1" customWidth="1"/>
    <col min="3590" max="3590" width="1" style="148" bestFit="1" customWidth="1"/>
    <col min="3591" max="3591" width="1.85546875" style="148" bestFit="1" customWidth="1"/>
    <col min="3592" max="3592" width="9.28515625" style="148" bestFit="1" customWidth="1"/>
    <col min="3593" max="3817" width="9.140625" style="148"/>
    <col min="3818" max="3818" width="10.28515625" style="148" bestFit="1" customWidth="1"/>
    <col min="3819" max="3819" width="1" style="148" bestFit="1" customWidth="1"/>
    <col min="3820" max="3820" width="7.42578125" style="148" bestFit="1" customWidth="1"/>
    <col min="3821" max="3821" width="1.7109375" style="148" bestFit="1" customWidth="1"/>
    <col min="3822" max="3822" width="9.5703125" style="148" bestFit="1" customWidth="1"/>
    <col min="3823" max="3823" width="2.85546875" style="148" bestFit="1" customWidth="1"/>
    <col min="3824" max="3824" width="1" style="148" bestFit="1" customWidth="1"/>
    <col min="3825" max="3825" width="3.7109375" style="148" bestFit="1" customWidth="1"/>
    <col min="3826" max="3826" width="2.85546875" style="148" bestFit="1" customWidth="1"/>
    <col min="3827" max="3827" width="1" style="148" bestFit="1" customWidth="1"/>
    <col min="3828" max="3828" width="5.5703125" style="148" bestFit="1" customWidth="1"/>
    <col min="3829" max="3829" width="1.85546875" style="148" bestFit="1" customWidth="1"/>
    <col min="3830" max="3830" width="1" style="148" bestFit="1" customWidth="1"/>
    <col min="3831" max="3832" width="1.85546875" style="148" bestFit="1" customWidth="1"/>
    <col min="3833" max="3833" width="3.7109375" style="148" bestFit="1" customWidth="1"/>
    <col min="3834" max="3834" width="2.85546875" style="148" bestFit="1" customWidth="1"/>
    <col min="3835" max="3835" width="1" style="148" bestFit="1" customWidth="1"/>
    <col min="3836" max="3836" width="1.85546875" style="148" bestFit="1" customWidth="1"/>
    <col min="3837" max="3837" width="1" style="148" bestFit="1" customWidth="1"/>
    <col min="3838" max="3838" width="1.85546875" style="148" bestFit="1" customWidth="1"/>
    <col min="3839" max="3839" width="3.7109375" style="148" bestFit="1" customWidth="1"/>
    <col min="3840" max="3841" width="1" style="148" bestFit="1" customWidth="1"/>
    <col min="3842" max="3842" width="2.85546875" style="148" bestFit="1" customWidth="1"/>
    <col min="3843" max="3843" width="1" style="148" bestFit="1" customWidth="1"/>
    <col min="3844" max="3844" width="3.7109375" style="148" bestFit="1" customWidth="1"/>
    <col min="3845" max="3845" width="2.85546875" style="148" bestFit="1" customWidth="1"/>
    <col min="3846" max="3846" width="1" style="148" bestFit="1" customWidth="1"/>
    <col min="3847" max="3847" width="1.85546875" style="148" bestFit="1" customWidth="1"/>
    <col min="3848" max="3848" width="9.28515625" style="148" bestFit="1" customWidth="1"/>
    <col min="3849" max="4073" width="9.140625" style="148"/>
    <col min="4074" max="4074" width="10.28515625" style="148" bestFit="1" customWidth="1"/>
    <col min="4075" max="4075" width="1" style="148" bestFit="1" customWidth="1"/>
    <col min="4076" max="4076" width="7.42578125" style="148" bestFit="1" customWidth="1"/>
    <col min="4077" max="4077" width="1.7109375" style="148" bestFit="1" customWidth="1"/>
    <col min="4078" max="4078" width="9.5703125" style="148" bestFit="1" customWidth="1"/>
    <col min="4079" max="4079" width="2.85546875" style="148" bestFit="1" customWidth="1"/>
    <col min="4080" max="4080" width="1" style="148" bestFit="1" customWidth="1"/>
    <col min="4081" max="4081" width="3.7109375" style="148" bestFit="1" customWidth="1"/>
    <col min="4082" max="4082" width="2.85546875" style="148" bestFit="1" customWidth="1"/>
    <col min="4083" max="4083" width="1" style="148" bestFit="1" customWidth="1"/>
    <col min="4084" max="4084" width="5.5703125" style="148" bestFit="1" customWidth="1"/>
    <col min="4085" max="4085" width="1.85546875" style="148" bestFit="1" customWidth="1"/>
    <col min="4086" max="4086" width="1" style="148" bestFit="1" customWidth="1"/>
    <col min="4087" max="4088" width="1.85546875" style="148" bestFit="1" customWidth="1"/>
    <col min="4089" max="4089" width="3.7109375" style="148" bestFit="1" customWidth="1"/>
    <col min="4090" max="4090" width="2.85546875" style="148" bestFit="1" customWidth="1"/>
    <col min="4091" max="4091" width="1" style="148" bestFit="1" customWidth="1"/>
    <col min="4092" max="4092" width="1.85546875" style="148" bestFit="1" customWidth="1"/>
    <col min="4093" max="4093" width="1" style="148" bestFit="1" customWidth="1"/>
    <col min="4094" max="4094" width="1.85546875" style="148" bestFit="1" customWidth="1"/>
    <col min="4095" max="4095" width="3.7109375" style="148" bestFit="1" customWidth="1"/>
    <col min="4096" max="4097" width="1" style="148" bestFit="1" customWidth="1"/>
    <col min="4098" max="4098" width="2.85546875" style="148" bestFit="1" customWidth="1"/>
    <col min="4099" max="4099" width="1" style="148" bestFit="1" customWidth="1"/>
    <col min="4100" max="4100" width="3.7109375" style="148" bestFit="1" customWidth="1"/>
    <col min="4101" max="4101" width="2.85546875" style="148" bestFit="1" customWidth="1"/>
    <col min="4102" max="4102" width="1" style="148" bestFit="1" customWidth="1"/>
    <col min="4103" max="4103" width="1.85546875" style="148" bestFit="1" customWidth="1"/>
    <col min="4104" max="4104" width="9.28515625" style="148" bestFit="1" customWidth="1"/>
    <col min="4105" max="4329" width="9.140625" style="148"/>
    <col min="4330" max="4330" width="10.28515625" style="148" bestFit="1" customWidth="1"/>
    <col min="4331" max="4331" width="1" style="148" bestFit="1" customWidth="1"/>
    <col min="4332" max="4332" width="7.42578125" style="148" bestFit="1" customWidth="1"/>
    <col min="4333" max="4333" width="1.7109375" style="148" bestFit="1" customWidth="1"/>
    <col min="4334" max="4334" width="9.5703125" style="148" bestFit="1" customWidth="1"/>
    <col min="4335" max="4335" width="2.85546875" style="148" bestFit="1" customWidth="1"/>
    <col min="4336" max="4336" width="1" style="148" bestFit="1" customWidth="1"/>
    <col min="4337" max="4337" width="3.7109375" style="148" bestFit="1" customWidth="1"/>
    <col min="4338" max="4338" width="2.85546875" style="148" bestFit="1" customWidth="1"/>
    <col min="4339" max="4339" width="1" style="148" bestFit="1" customWidth="1"/>
    <col min="4340" max="4340" width="5.5703125" style="148" bestFit="1" customWidth="1"/>
    <col min="4341" max="4341" width="1.85546875" style="148" bestFit="1" customWidth="1"/>
    <col min="4342" max="4342" width="1" style="148" bestFit="1" customWidth="1"/>
    <col min="4343" max="4344" width="1.85546875" style="148" bestFit="1" customWidth="1"/>
    <col min="4345" max="4345" width="3.7109375" style="148" bestFit="1" customWidth="1"/>
    <col min="4346" max="4346" width="2.85546875" style="148" bestFit="1" customWidth="1"/>
    <col min="4347" max="4347" width="1" style="148" bestFit="1" customWidth="1"/>
    <col min="4348" max="4348" width="1.85546875" style="148" bestFit="1" customWidth="1"/>
    <col min="4349" max="4349" width="1" style="148" bestFit="1" customWidth="1"/>
    <col min="4350" max="4350" width="1.85546875" style="148" bestFit="1" customWidth="1"/>
    <col min="4351" max="4351" width="3.7109375" style="148" bestFit="1" customWidth="1"/>
    <col min="4352" max="4353" width="1" style="148" bestFit="1" customWidth="1"/>
    <col min="4354" max="4354" width="2.85546875" style="148" bestFit="1" customWidth="1"/>
    <col min="4355" max="4355" width="1" style="148" bestFit="1" customWidth="1"/>
    <col min="4356" max="4356" width="3.7109375" style="148" bestFit="1" customWidth="1"/>
    <col min="4357" max="4357" width="2.85546875" style="148" bestFit="1" customWidth="1"/>
    <col min="4358" max="4358" width="1" style="148" bestFit="1" customWidth="1"/>
    <col min="4359" max="4359" width="1.85546875" style="148" bestFit="1" customWidth="1"/>
    <col min="4360" max="4360" width="9.28515625" style="148" bestFit="1" customWidth="1"/>
    <col min="4361" max="4585" width="9.140625" style="148"/>
    <col min="4586" max="4586" width="10.28515625" style="148" bestFit="1" customWidth="1"/>
    <col min="4587" max="4587" width="1" style="148" bestFit="1" customWidth="1"/>
    <col min="4588" max="4588" width="7.42578125" style="148" bestFit="1" customWidth="1"/>
    <col min="4589" max="4589" width="1.7109375" style="148" bestFit="1" customWidth="1"/>
    <col min="4590" max="4590" width="9.5703125" style="148" bestFit="1" customWidth="1"/>
    <col min="4591" max="4591" width="2.85546875" style="148" bestFit="1" customWidth="1"/>
    <col min="4592" max="4592" width="1" style="148" bestFit="1" customWidth="1"/>
    <col min="4593" max="4593" width="3.7109375" style="148" bestFit="1" customWidth="1"/>
    <col min="4594" max="4594" width="2.85546875" style="148" bestFit="1" customWidth="1"/>
    <col min="4595" max="4595" width="1" style="148" bestFit="1" customWidth="1"/>
    <col min="4596" max="4596" width="5.5703125" style="148" bestFit="1" customWidth="1"/>
    <col min="4597" max="4597" width="1.85546875" style="148" bestFit="1" customWidth="1"/>
    <col min="4598" max="4598" width="1" style="148" bestFit="1" customWidth="1"/>
    <col min="4599" max="4600" width="1.85546875" style="148" bestFit="1" customWidth="1"/>
    <col min="4601" max="4601" width="3.7109375" style="148" bestFit="1" customWidth="1"/>
    <col min="4602" max="4602" width="2.85546875" style="148" bestFit="1" customWidth="1"/>
    <col min="4603" max="4603" width="1" style="148" bestFit="1" customWidth="1"/>
    <col min="4604" max="4604" width="1.85546875" style="148" bestFit="1" customWidth="1"/>
    <col min="4605" max="4605" width="1" style="148" bestFit="1" customWidth="1"/>
    <col min="4606" max="4606" width="1.85546875" style="148" bestFit="1" customWidth="1"/>
    <col min="4607" max="4607" width="3.7109375" style="148" bestFit="1" customWidth="1"/>
    <col min="4608" max="4609" width="1" style="148" bestFit="1" customWidth="1"/>
    <col min="4610" max="4610" width="2.85546875" style="148" bestFit="1" customWidth="1"/>
    <col min="4611" max="4611" width="1" style="148" bestFit="1" customWidth="1"/>
    <col min="4612" max="4612" width="3.7109375" style="148" bestFit="1" customWidth="1"/>
    <col min="4613" max="4613" width="2.85546875" style="148" bestFit="1" customWidth="1"/>
    <col min="4614" max="4614" width="1" style="148" bestFit="1" customWidth="1"/>
    <col min="4615" max="4615" width="1.85546875" style="148" bestFit="1" customWidth="1"/>
    <col min="4616" max="4616" width="9.28515625" style="148" bestFit="1" customWidth="1"/>
    <col min="4617" max="4841" width="9.140625" style="148"/>
    <col min="4842" max="4842" width="10.28515625" style="148" bestFit="1" customWidth="1"/>
    <col min="4843" max="4843" width="1" style="148" bestFit="1" customWidth="1"/>
    <col min="4844" max="4844" width="7.42578125" style="148" bestFit="1" customWidth="1"/>
    <col min="4845" max="4845" width="1.7109375" style="148" bestFit="1" customWidth="1"/>
    <col min="4846" max="4846" width="9.5703125" style="148" bestFit="1" customWidth="1"/>
    <col min="4847" max="4847" width="2.85546875" style="148" bestFit="1" customWidth="1"/>
    <col min="4848" max="4848" width="1" style="148" bestFit="1" customWidth="1"/>
    <col min="4849" max="4849" width="3.7109375" style="148" bestFit="1" customWidth="1"/>
    <col min="4850" max="4850" width="2.85546875" style="148" bestFit="1" customWidth="1"/>
    <col min="4851" max="4851" width="1" style="148" bestFit="1" customWidth="1"/>
    <col min="4852" max="4852" width="5.5703125" style="148" bestFit="1" customWidth="1"/>
    <col min="4853" max="4853" width="1.85546875" style="148" bestFit="1" customWidth="1"/>
    <col min="4854" max="4854" width="1" style="148" bestFit="1" customWidth="1"/>
    <col min="4855" max="4856" width="1.85546875" style="148" bestFit="1" customWidth="1"/>
    <col min="4857" max="4857" width="3.7109375" style="148" bestFit="1" customWidth="1"/>
    <col min="4858" max="4858" width="2.85546875" style="148" bestFit="1" customWidth="1"/>
    <col min="4859" max="4859" width="1" style="148" bestFit="1" customWidth="1"/>
    <col min="4860" max="4860" width="1.85546875" style="148" bestFit="1" customWidth="1"/>
    <col min="4861" max="4861" width="1" style="148" bestFit="1" customWidth="1"/>
    <col min="4862" max="4862" width="1.85546875" style="148" bestFit="1" customWidth="1"/>
    <col min="4863" max="4863" width="3.7109375" style="148" bestFit="1" customWidth="1"/>
    <col min="4864" max="4865" width="1" style="148" bestFit="1" customWidth="1"/>
    <col min="4866" max="4866" width="2.85546875" style="148" bestFit="1" customWidth="1"/>
    <col min="4867" max="4867" width="1" style="148" bestFit="1" customWidth="1"/>
    <col min="4868" max="4868" width="3.7109375" style="148" bestFit="1" customWidth="1"/>
    <col min="4869" max="4869" width="2.85546875" style="148" bestFit="1" customWidth="1"/>
    <col min="4870" max="4870" width="1" style="148" bestFit="1" customWidth="1"/>
    <col min="4871" max="4871" width="1.85546875" style="148" bestFit="1" customWidth="1"/>
    <col min="4872" max="4872" width="9.28515625" style="148" bestFit="1" customWidth="1"/>
    <col min="4873" max="5097" width="9.140625" style="148"/>
    <col min="5098" max="5098" width="10.28515625" style="148" bestFit="1" customWidth="1"/>
    <col min="5099" max="5099" width="1" style="148" bestFit="1" customWidth="1"/>
    <col min="5100" max="5100" width="7.42578125" style="148" bestFit="1" customWidth="1"/>
    <col min="5101" max="5101" width="1.7109375" style="148" bestFit="1" customWidth="1"/>
    <col min="5102" max="5102" width="9.5703125" style="148" bestFit="1" customWidth="1"/>
    <col min="5103" max="5103" width="2.85546875" style="148" bestFit="1" customWidth="1"/>
    <col min="5104" max="5104" width="1" style="148" bestFit="1" customWidth="1"/>
    <col min="5105" max="5105" width="3.7109375" style="148" bestFit="1" customWidth="1"/>
    <col min="5106" max="5106" width="2.85546875" style="148" bestFit="1" customWidth="1"/>
    <col min="5107" max="5107" width="1" style="148" bestFit="1" customWidth="1"/>
    <col min="5108" max="5108" width="5.5703125" style="148" bestFit="1" customWidth="1"/>
    <col min="5109" max="5109" width="1.85546875" style="148" bestFit="1" customWidth="1"/>
    <col min="5110" max="5110" width="1" style="148" bestFit="1" customWidth="1"/>
    <col min="5111" max="5112" width="1.85546875" style="148" bestFit="1" customWidth="1"/>
    <col min="5113" max="5113" width="3.7109375" style="148" bestFit="1" customWidth="1"/>
    <col min="5114" max="5114" width="2.85546875" style="148" bestFit="1" customWidth="1"/>
    <col min="5115" max="5115" width="1" style="148" bestFit="1" customWidth="1"/>
    <col min="5116" max="5116" width="1.85546875" style="148" bestFit="1" customWidth="1"/>
    <col min="5117" max="5117" width="1" style="148" bestFit="1" customWidth="1"/>
    <col min="5118" max="5118" width="1.85546875" style="148" bestFit="1" customWidth="1"/>
    <col min="5119" max="5119" width="3.7109375" style="148" bestFit="1" customWidth="1"/>
    <col min="5120" max="5121" width="1" style="148" bestFit="1" customWidth="1"/>
    <col min="5122" max="5122" width="2.85546875" style="148" bestFit="1" customWidth="1"/>
    <col min="5123" max="5123" width="1" style="148" bestFit="1" customWidth="1"/>
    <col min="5124" max="5124" width="3.7109375" style="148" bestFit="1" customWidth="1"/>
    <col min="5125" max="5125" width="2.85546875" style="148" bestFit="1" customWidth="1"/>
    <col min="5126" max="5126" width="1" style="148" bestFit="1" customWidth="1"/>
    <col min="5127" max="5127" width="1.85546875" style="148" bestFit="1" customWidth="1"/>
    <col min="5128" max="5128" width="9.28515625" style="148" bestFit="1" customWidth="1"/>
    <col min="5129" max="5353" width="9.140625" style="148"/>
    <col min="5354" max="5354" width="10.28515625" style="148" bestFit="1" customWidth="1"/>
    <col min="5355" max="5355" width="1" style="148" bestFit="1" customWidth="1"/>
    <col min="5356" max="5356" width="7.42578125" style="148" bestFit="1" customWidth="1"/>
    <col min="5357" max="5357" width="1.7109375" style="148" bestFit="1" customWidth="1"/>
    <col min="5358" max="5358" width="9.5703125" style="148" bestFit="1" customWidth="1"/>
    <col min="5359" max="5359" width="2.85546875" style="148" bestFit="1" customWidth="1"/>
    <col min="5360" max="5360" width="1" style="148" bestFit="1" customWidth="1"/>
    <col min="5361" max="5361" width="3.7109375" style="148" bestFit="1" customWidth="1"/>
    <col min="5362" max="5362" width="2.85546875" style="148" bestFit="1" customWidth="1"/>
    <col min="5363" max="5363" width="1" style="148" bestFit="1" customWidth="1"/>
    <col min="5364" max="5364" width="5.5703125" style="148" bestFit="1" customWidth="1"/>
    <col min="5365" max="5365" width="1.85546875" style="148" bestFit="1" customWidth="1"/>
    <col min="5366" max="5366" width="1" style="148" bestFit="1" customWidth="1"/>
    <col min="5367" max="5368" width="1.85546875" style="148" bestFit="1" customWidth="1"/>
    <col min="5369" max="5369" width="3.7109375" style="148" bestFit="1" customWidth="1"/>
    <col min="5370" max="5370" width="2.85546875" style="148" bestFit="1" customWidth="1"/>
    <col min="5371" max="5371" width="1" style="148" bestFit="1" customWidth="1"/>
    <col min="5372" max="5372" width="1.85546875" style="148" bestFit="1" customWidth="1"/>
    <col min="5373" max="5373" width="1" style="148" bestFit="1" customWidth="1"/>
    <col min="5374" max="5374" width="1.85546875" style="148" bestFit="1" customWidth="1"/>
    <col min="5375" max="5375" width="3.7109375" style="148" bestFit="1" customWidth="1"/>
    <col min="5376" max="5377" width="1" style="148" bestFit="1" customWidth="1"/>
    <col min="5378" max="5378" width="2.85546875" style="148" bestFit="1" customWidth="1"/>
    <col min="5379" max="5379" width="1" style="148" bestFit="1" customWidth="1"/>
    <col min="5380" max="5380" width="3.7109375" style="148" bestFit="1" customWidth="1"/>
    <col min="5381" max="5381" width="2.85546875" style="148" bestFit="1" customWidth="1"/>
    <col min="5382" max="5382" width="1" style="148" bestFit="1" customWidth="1"/>
    <col min="5383" max="5383" width="1.85546875" style="148" bestFit="1" customWidth="1"/>
    <col min="5384" max="5384" width="9.28515625" style="148" bestFit="1" customWidth="1"/>
    <col min="5385" max="5609" width="9.140625" style="148"/>
    <col min="5610" max="5610" width="10.28515625" style="148" bestFit="1" customWidth="1"/>
    <col min="5611" max="5611" width="1" style="148" bestFit="1" customWidth="1"/>
    <col min="5612" max="5612" width="7.42578125" style="148" bestFit="1" customWidth="1"/>
    <col min="5613" max="5613" width="1.7109375" style="148" bestFit="1" customWidth="1"/>
    <col min="5614" max="5614" width="9.5703125" style="148" bestFit="1" customWidth="1"/>
    <col min="5615" max="5615" width="2.85546875" style="148" bestFit="1" customWidth="1"/>
    <col min="5616" max="5616" width="1" style="148" bestFit="1" customWidth="1"/>
    <col min="5617" max="5617" width="3.7109375" style="148" bestFit="1" customWidth="1"/>
    <col min="5618" max="5618" width="2.85546875" style="148" bestFit="1" customWidth="1"/>
    <col min="5619" max="5619" width="1" style="148" bestFit="1" customWidth="1"/>
    <col min="5620" max="5620" width="5.5703125" style="148" bestFit="1" customWidth="1"/>
    <col min="5621" max="5621" width="1.85546875" style="148" bestFit="1" customWidth="1"/>
    <col min="5622" max="5622" width="1" style="148" bestFit="1" customWidth="1"/>
    <col min="5623" max="5624" width="1.85546875" style="148" bestFit="1" customWidth="1"/>
    <col min="5625" max="5625" width="3.7109375" style="148" bestFit="1" customWidth="1"/>
    <col min="5626" max="5626" width="2.85546875" style="148" bestFit="1" customWidth="1"/>
    <col min="5627" max="5627" width="1" style="148" bestFit="1" customWidth="1"/>
    <col min="5628" max="5628" width="1.85546875" style="148" bestFit="1" customWidth="1"/>
    <col min="5629" max="5629" width="1" style="148" bestFit="1" customWidth="1"/>
    <col min="5630" max="5630" width="1.85546875" style="148" bestFit="1" customWidth="1"/>
    <col min="5631" max="5631" width="3.7109375" style="148" bestFit="1" customWidth="1"/>
    <col min="5632" max="5633" width="1" style="148" bestFit="1" customWidth="1"/>
    <col min="5634" max="5634" width="2.85546875" style="148" bestFit="1" customWidth="1"/>
    <col min="5635" max="5635" width="1" style="148" bestFit="1" customWidth="1"/>
    <col min="5636" max="5636" width="3.7109375" style="148" bestFit="1" customWidth="1"/>
    <col min="5637" max="5637" width="2.85546875" style="148" bestFit="1" customWidth="1"/>
    <col min="5638" max="5638" width="1" style="148" bestFit="1" customWidth="1"/>
    <col min="5639" max="5639" width="1.85546875" style="148" bestFit="1" customWidth="1"/>
    <col min="5640" max="5640" width="9.28515625" style="148" bestFit="1" customWidth="1"/>
    <col min="5641" max="5865" width="9.140625" style="148"/>
    <col min="5866" max="5866" width="10.28515625" style="148" bestFit="1" customWidth="1"/>
    <col min="5867" max="5867" width="1" style="148" bestFit="1" customWidth="1"/>
    <col min="5868" max="5868" width="7.42578125" style="148" bestFit="1" customWidth="1"/>
    <col min="5869" max="5869" width="1.7109375" style="148" bestFit="1" customWidth="1"/>
    <col min="5870" max="5870" width="9.5703125" style="148" bestFit="1" customWidth="1"/>
    <col min="5871" max="5871" width="2.85546875" style="148" bestFit="1" customWidth="1"/>
    <col min="5872" max="5872" width="1" style="148" bestFit="1" customWidth="1"/>
    <col min="5873" max="5873" width="3.7109375" style="148" bestFit="1" customWidth="1"/>
    <col min="5874" max="5874" width="2.85546875" style="148" bestFit="1" customWidth="1"/>
    <col min="5875" max="5875" width="1" style="148" bestFit="1" customWidth="1"/>
    <col min="5876" max="5876" width="5.5703125" style="148" bestFit="1" customWidth="1"/>
    <col min="5877" max="5877" width="1.85546875" style="148" bestFit="1" customWidth="1"/>
    <col min="5878" max="5878" width="1" style="148" bestFit="1" customWidth="1"/>
    <col min="5879" max="5880" width="1.85546875" style="148" bestFit="1" customWidth="1"/>
    <col min="5881" max="5881" width="3.7109375" style="148" bestFit="1" customWidth="1"/>
    <col min="5882" max="5882" width="2.85546875" style="148" bestFit="1" customWidth="1"/>
    <col min="5883" max="5883" width="1" style="148" bestFit="1" customWidth="1"/>
    <col min="5884" max="5884" width="1.85546875" style="148" bestFit="1" customWidth="1"/>
    <col min="5885" max="5885" width="1" style="148" bestFit="1" customWidth="1"/>
    <col min="5886" max="5886" width="1.85546875" style="148" bestFit="1" customWidth="1"/>
    <col min="5887" max="5887" width="3.7109375" style="148" bestFit="1" customWidth="1"/>
    <col min="5888" max="5889" width="1" style="148" bestFit="1" customWidth="1"/>
    <col min="5890" max="5890" width="2.85546875" style="148" bestFit="1" customWidth="1"/>
    <col min="5891" max="5891" width="1" style="148" bestFit="1" customWidth="1"/>
    <col min="5892" max="5892" width="3.7109375" style="148" bestFit="1" customWidth="1"/>
    <col min="5893" max="5893" width="2.85546875" style="148" bestFit="1" customWidth="1"/>
    <col min="5894" max="5894" width="1" style="148" bestFit="1" customWidth="1"/>
    <col min="5895" max="5895" width="1.85546875" style="148" bestFit="1" customWidth="1"/>
    <col min="5896" max="5896" width="9.28515625" style="148" bestFit="1" customWidth="1"/>
    <col min="5897" max="6121" width="9.140625" style="148"/>
    <col min="6122" max="6122" width="10.28515625" style="148" bestFit="1" customWidth="1"/>
    <col min="6123" max="6123" width="1" style="148" bestFit="1" customWidth="1"/>
    <col min="6124" max="6124" width="7.42578125" style="148" bestFit="1" customWidth="1"/>
    <col min="6125" max="6125" width="1.7109375" style="148" bestFit="1" customWidth="1"/>
    <col min="6126" max="6126" width="9.5703125" style="148" bestFit="1" customWidth="1"/>
    <col min="6127" max="6127" width="2.85546875" style="148" bestFit="1" customWidth="1"/>
    <col min="6128" max="6128" width="1" style="148" bestFit="1" customWidth="1"/>
    <col min="6129" max="6129" width="3.7109375" style="148" bestFit="1" customWidth="1"/>
    <col min="6130" max="6130" width="2.85546875" style="148" bestFit="1" customWidth="1"/>
    <col min="6131" max="6131" width="1" style="148" bestFit="1" customWidth="1"/>
    <col min="6132" max="6132" width="5.5703125" style="148" bestFit="1" customWidth="1"/>
    <col min="6133" max="6133" width="1.85546875" style="148" bestFit="1" customWidth="1"/>
    <col min="6134" max="6134" width="1" style="148" bestFit="1" customWidth="1"/>
    <col min="6135" max="6136" width="1.85546875" style="148" bestFit="1" customWidth="1"/>
    <col min="6137" max="6137" width="3.7109375" style="148" bestFit="1" customWidth="1"/>
    <col min="6138" max="6138" width="2.85546875" style="148" bestFit="1" customWidth="1"/>
    <col min="6139" max="6139" width="1" style="148" bestFit="1" customWidth="1"/>
    <col min="6140" max="6140" width="1.85546875" style="148" bestFit="1" customWidth="1"/>
    <col min="6141" max="6141" width="1" style="148" bestFit="1" customWidth="1"/>
    <col min="6142" max="6142" width="1.85546875" style="148" bestFit="1" customWidth="1"/>
    <col min="6143" max="6143" width="3.7109375" style="148" bestFit="1" customWidth="1"/>
    <col min="6144" max="6145" width="1" style="148" bestFit="1" customWidth="1"/>
    <col min="6146" max="6146" width="2.85546875" style="148" bestFit="1" customWidth="1"/>
    <col min="6147" max="6147" width="1" style="148" bestFit="1" customWidth="1"/>
    <col min="6148" max="6148" width="3.7109375" style="148" bestFit="1" customWidth="1"/>
    <col min="6149" max="6149" width="2.85546875" style="148" bestFit="1" customWidth="1"/>
    <col min="6150" max="6150" width="1" style="148" bestFit="1" customWidth="1"/>
    <col min="6151" max="6151" width="1.85546875" style="148" bestFit="1" customWidth="1"/>
    <col min="6152" max="6152" width="9.28515625" style="148" bestFit="1" customWidth="1"/>
    <col min="6153" max="6377" width="9.140625" style="148"/>
    <col min="6378" max="6378" width="10.28515625" style="148" bestFit="1" customWidth="1"/>
    <col min="6379" max="6379" width="1" style="148" bestFit="1" customWidth="1"/>
    <col min="6380" max="6380" width="7.42578125" style="148" bestFit="1" customWidth="1"/>
    <col min="6381" max="6381" width="1.7109375" style="148" bestFit="1" customWidth="1"/>
    <col min="6382" max="6382" width="9.5703125" style="148" bestFit="1" customWidth="1"/>
    <col min="6383" max="6383" width="2.85546875" style="148" bestFit="1" customWidth="1"/>
    <col min="6384" max="6384" width="1" style="148" bestFit="1" customWidth="1"/>
    <col min="6385" max="6385" width="3.7109375" style="148" bestFit="1" customWidth="1"/>
    <col min="6386" max="6386" width="2.85546875" style="148" bestFit="1" customWidth="1"/>
    <col min="6387" max="6387" width="1" style="148" bestFit="1" customWidth="1"/>
    <col min="6388" max="6388" width="5.5703125" style="148" bestFit="1" customWidth="1"/>
    <col min="6389" max="6389" width="1.85546875" style="148" bestFit="1" customWidth="1"/>
    <col min="6390" max="6390" width="1" style="148" bestFit="1" customWidth="1"/>
    <col min="6391" max="6392" width="1.85546875" style="148" bestFit="1" customWidth="1"/>
    <col min="6393" max="6393" width="3.7109375" style="148" bestFit="1" customWidth="1"/>
    <col min="6394" max="6394" width="2.85546875" style="148" bestFit="1" customWidth="1"/>
    <col min="6395" max="6395" width="1" style="148" bestFit="1" customWidth="1"/>
    <col min="6396" max="6396" width="1.85546875" style="148" bestFit="1" customWidth="1"/>
    <col min="6397" max="6397" width="1" style="148" bestFit="1" customWidth="1"/>
    <col min="6398" max="6398" width="1.85546875" style="148" bestFit="1" customWidth="1"/>
    <col min="6399" max="6399" width="3.7109375" style="148" bestFit="1" customWidth="1"/>
    <col min="6400" max="6401" width="1" style="148" bestFit="1" customWidth="1"/>
    <col min="6402" max="6402" width="2.85546875" style="148" bestFit="1" customWidth="1"/>
    <col min="6403" max="6403" width="1" style="148" bestFit="1" customWidth="1"/>
    <col min="6404" max="6404" width="3.7109375" style="148" bestFit="1" customWidth="1"/>
    <col min="6405" max="6405" width="2.85546875" style="148" bestFit="1" customWidth="1"/>
    <col min="6406" max="6406" width="1" style="148" bestFit="1" customWidth="1"/>
    <col min="6407" max="6407" width="1.85546875" style="148" bestFit="1" customWidth="1"/>
    <col min="6408" max="6408" width="9.28515625" style="148" bestFit="1" customWidth="1"/>
    <col min="6409" max="6633" width="9.140625" style="148"/>
    <col min="6634" max="6634" width="10.28515625" style="148" bestFit="1" customWidth="1"/>
    <col min="6635" max="6635" width="1" style="148" bestFit="1" customWidth="1"/>
    <col min="6636" max="6636" width="7.42578125" style="148" bestFit="1" customWidth="1"/>
    <col min="6637" max="6637" width="1.7109375" style="148" bestFit="1" customWidth="1"/>
    <col min="6638" max="6638" width="9.5703125" style="148" bestFit="1" customWidth="1"/>
    <col min="6639" max="6639" width="2.85546875" style="148" bestFit="1" customWidth="1"/>
    <col min="6640" max="6640" width="1" style="148" bestFit="1" customWidth="1"/>
    <col min="6641" max="6641" width="3.7109375" style="148" bestFit="1" customWidth="1"/>
    <col min="6642" max="6642" width="2.85546875" style="148" bestFit="1" customWidth="1"/>
    <col min="6643" max="6643" width="1" style="148" bestFit="1" customWidth="1"/>
    <col min="6644" max="6644" width="5.5703125" style="148" bestFit="1" customWidth="1"/>
    <col min="6645" max="6645" width="1.85546875" style="148" bestFit="1" customWidth="1"/>
    <col min="6646" max="6646" width="1" style="148" bestFit="1" customWidth="1"/>
    <col min="6647" max="6648" width="1.85546875" style="148" bestFit="1" customWidth="1"/>
    <col min="6649" max="6649" width="3.7109375" style="148" bestFit="1" customWidth="1"/>
    <col min="6650" max="6650" width="2.85546875" style="148" bestFit="1" customWidth="1"/>
    <col min="6651" max="6651" width="1" style="148" bestFit="1" customWidth="1"/>
    <col min="6652" max="6652" width="1.85546875" style="148" bestFit="1" customWidth="1"/>
    <col min="6653" max="6653" width="1" style="148" bestFit="1" customWidth="1"/>
    <col min="6654" max="6654" width="1.85546875" style="148" bestFit="1" customWidth="1"/>
    <col min="6655" max="6655" width="3.7109375" style="148" bestFit="1" customWidth="1"/>
    <col min="6656" max="6657" width="1" style="148" bestFit="1" customWidth="1"/>
    <col min="6658" max="6658" width="2.85546875" style="148" bestFit="1" customWidth="1"/>
    <col min="6659" max="6659" width="1" style="148" bestFit="1" customWidth="1"/>
    <col min="6660" max="6660" width="3.7109375" style="148" bestFit="1" customWidth="1"/>
    <col min="6661" max="6661" width="2.85546875" style="148" bestFit="1" customWidth="1"/>
    <col min="6662" max="6662" width="1" style="148" bestFit="1" customWidth="1"/>
    <col min="6663" max="6663" width="1.85546875" style="148" bestFit="1" customWidth="1"/>
    <col min="6664" max="6664" width="9.28515625" style="148" bestFit="1" customWidth="1"/>
    <col min="6665" max="6889" width="9.140625" style="148"/>
    <col min="6890" max="6890" width="10.28515625" style="148" bestFit="1" customWidth="1"/>
    <col min="6891" max="6891" width="1" style="148" bestFit="1" customWidth="1"/>
    <col min="6892" max="6892" width="7.42578125" style="148" bestFit="1" customWidth="1"/>
    <col min="6893" max="6893" width="1.7109375" style="148" bestFit="1" customWidth="1"/>
    <col min="6894" max="6894" width="9.5703125" style="148" bestFit="1" customWidth="1"/>
    <col min="6895" max="6895" width="2.85546875" style="148" bestFit="1" customWidth="1"/>
    <col min="6896" max="6896" width="1" style="148" bestFit="1" customWidth="1"/>
    <col min="6897" max="6897" width="3.7109375" style="148" bestFit="1" customWidth="1"/>
    <col min="6898" max="6898" width="2.85546875" style="148" bestFit="1" customWidth="1"/>
    <col min="6899" max="6899" width="1" style="148" bestFit="1" customWidth="1"/>
    <col min="6900" max="6900" width="5.5703125" style="148" bestFit="1" customWidth="1"/>
    <col min="6901" max="6901" width="1.85546875" style="148" bestFit="1" customWidth="1"/>
    <col min="6902" max="6902" width="1" style="148" bestFit="1" customWidth="1"/>
    <col min="6903" max="6904" width="1.85546875" style="148" bestFit="1" customWidth="1"/>
    <col min="6905" max="6905" width="3.7109375" style="148" bestFit="1" customWidth="1"/>
    <col min="6906" max="6906" width="2.85546875" style="148" bestFit="1" customWidth="1"/>
    <col min="6907" max="6907" width="1" style="148" bestFit="1" customWidth="1"/>
    <col min="6908" max="6908" width="1.85546875" style="148" bestFit="1" customWidth="1"/>
    <col min="6909" max="6909" width="1" style="148" bestFit="1" customWidth="1"/>
    <col min="6910" max="6910" width="1.85546875" style="148" bestFit="1" customWidth="1"/>
    <col min="6911" max="6911" width="3.7109375" style="148" bestFit="1" customWidth="1"/>
    <col min="6912" max="6913" width="1" style="148" bestFit="1" customWidth="1"/>
    <col min="6914" max="6914" width="2.85546875" style="148" bestFit="1" customWidth="1"/>
    <col min="6915" max="6915" width="1" style="148" bestFit="1" customWidth="1"/>
    <col min="6916" max="6916" width="3.7109375" style="148" bestFit="1" customWidth="1"/>
    <col min="6917" max="6917" width="2.85546875" style="148" bestFit="1" customWidth="1"/>
    <col min="6918" max="6918" width="1" style="148" bestFit="1" customWidth="1"/>
    <col min="6919" max="6919" width="1.85546875" style="148" bestFit="1" customWidth="1"/>
    <col min="6920" max="6920" width="9.28515625" style="148" bestFit="1" customWidth="1"/>
    <col min="6921" max="7145" width="9.140625" style="148"/>
    <col min="7146" max="7146" width="10.28515625" style="148" bestFit="1" customWidth="1"/>
    <col min="7147" max="7147" width="1" style="148" bestFit="1" customWidth="1"/>
    <col min="7148" max="7148" width="7.42578125" style="148" bestFit="1" customWidth="1"/>
    <col min="7149" max="7149" width="1.7109375" style="148" bestFit="1" customWidth="1"/>
    <col min="7150" max="7150" width="9.5703125" style="148" bestFit="1" customWidth="1"/>
    <col min="7151" max="7151" width="2.85546875" style="148" bestFit="1" customWidth="1"/>
    <col min="7152" max="7152" width="1" style="148" bestFit="1" customWidth="1"/>
    <col min="7153" max="7153" width="3.7109375" style="148" bestFit="1" customWidth="1"/>
    <col min="7154" max="7154" width="2.85546875" style="148" bestFit="1" customWidth="1"/>
    <col min="7155" max="7155" width="1" style="148" bestFit="1" customWidth="1"/>
    <col min="7156" max="7156" width="5.5703125" style="148" bestFit="1" customWidth="1"/>
    <col min="7157" max="7157" width="1.85546875" style="148" bestFit="1" customWidth="1"/>
    <col min="7158" max="7158" width="1" style="148" bestFit="1" customWidth="1"/>
    <col min="7159" max="7160" width="1.85546875" style="148" bestFit="1" customWidth="1"/>
    <col min="7161" max="7161" width="3.7109375" style="148" bestFit="1" customWidth="1"/>
    <col min="7162" max="7162" width="2.85546875" style="148" bestFit="1" customWidth="1"/>
    <col min="7163" max="7163" width="1" style="148" bestFit="1" customWidth="1"/>
    <col min="7164" max="7164" width="1.85546875" style="148" bestFit="1" customWidth="1"/>
    <col min="7165" max="7165" width="1" style="148" bestFit="1" customWidth="1"/>
    <col min="7166" max="7166" width="1.85546875" style="148" bestFit="1" customWidth="1"/>
    <col min="7167" max="7167" width="3.7109375" style="148" bestFit="1" customWidth="1"/>
    <col min="7168" max="7169" width="1" style="148" bestFit="1" customWidth="1"/>
    <col min="7170" max="7170" width="2.85546875" style="148" bestFit="1" customWidth="1"/>
    <col min="7171" max="7171" width="1" style="148" bestFit="1" customWidth="1"/>
    <col min="7172" max="7172" width="3.7109375" style="148" bestFit="1" customWidth="1"/>
    <col min="7173" max="7173" width="2.85546875" style="148" bestFit="1" customWidth="1"/>
    <col min="7174" max="7174" width="1" style="148" bestFit="1" customWidth="1"/>
    <col min="7175" max="7175" width="1.85546875" style="148" bestFit="1" customWidth="1"/>
    <col min="7176" max="7176" width="9.28515625" style="148" bestFit="1" customWidth="1"/>
    <col min="7177" max="7401" width="9.140625" style="148"/>
    <col min="7402" max="7402" width="10.28515625" style="148" bestFit="1" customWidth="1"/>
    <col min="7403" max="7403" width="1" style="148" bestFit="1" customWidth="1"/>
    <col min="7404" max="7404" width="7.42578125" style="148" bestFit="1" customWidth="1"/>
    <col min="7405" max="7405" width="1.7109375" style="148" bestFit="1" customWidth="1"/>
    <col min="7406" max="7406" width="9.5703125" style="148" bestFit="1" customWidth="1"/>
    <col min="7407" max="7407" width="2.85546875" style="148" bestFit="1" customWidth="1"/>
    <col min="7408" max="7408" width="1" style="148" bestFit="1" customWidth="1"/>
    <col min="7409" max="7409" width="3.7109375" style="148" bestFit="1" customWidth="1"/>
    <col min="7410" max="7410" width="2.85546875" style="148" bestFit="1" customWidth="1"/>
    <col min="7411" max="7411" width="1" style="148" bestFit="1" customWidth="1"/>
    <col min="7412" max="7412" width="5.5703125" style="148" bestFit="1" customWidth="1"/>
    <col min="7413" max="7413" width="1.85546875" style="148" bestFit="1" customWidth="1"/>
    <col min="7414" max="7414" width="1" style="148" bestFit="1" customWidth="1"/>
    <col min="7415" max="7416" width="1.85546875" style="148" bestFit="1" customWidth="1"/>
    <col min="7417" max="7417" width="3.7109375" style="148" bestFit="1" customWidth="1"/>
    <col min="7418" max="7418" width="2.85546875" style="148" bestFit="1" customWidth="1"/>
    <col min="7419" max="7419" width="1" style="148" bestFit="1" customWidth="1"/>
    <col min="7420" max="7420" width="1.85546875" style="148" bestFit="1" customWidth="1"/>
    <col min="7421" max="7421" width="1" style="148" bestFit="1" customWidth="1"/>
    <col min="7422" max="7422" width="1.85546875" style="148" bestFit="1" customWidth="1"/>
    <col min="7423" max="7423" width="3.7109375" style="148" bestFit="1" customWidth="1"/>
    <col min="7424" max="7425" width="1" style="148" bestFit="1" customWidth="1"/>
    <col min="7426" max="7426" width="2.85546875" style="148" bestFit="1" customWidth="1"/>
    <col min="7427" max="7427" width="1" style="148" bestFit="1" customWidth="1"/>
    <col min="7428" max="7428" width="3.7109375" style="148" bestFit="1" customWidth="1"/>
    <col min="7429" max="7429" width="2.85546875" style="148" bestFit="1" customWidth="1"/>
    <col min="7430" max="7430" width="1" style="148" bestFit="1" customWidth="1"/>
    <col min="7431" max="7431" width="1.85546875" style="148" bestFit="1" customWidth="1"/>
    <col min="7432" max="7432" width="9.28515625" style="148" bestFit="1" customWidth="1"/>
    <col min="7433" max="7657" width="9.140625" style="148"/>
    <col min="7658" max="7658" width="10.28515625" style="148" bestFit="1" customWidth="1"/>
    <col min="7659" max="7659" width="1" style="148" bestFit="1" customWidth="1"/>
    <col min="7660" max="7660" width="7.42578125" style="148" bestFit="1" customWidth="1"/>
    <col min="7661" max="7661" width="1.7109375" style="148" bestFit="1" customWidth="1"/>
    <col min="7662" max="7662" width="9.5703125" style="148" bestFit="1" customWidth="1"/>
    <col min="7663" max="7663" width="2.85546875" style="148" bestFit="1" customWidth="1"/>
    <col min="7664" max="7664" width="1" style="148" bestFit="1" customWidth="1"/>
    <col min="7665" max="7665" width="3.7109375" style="148" bestFit="1" customWidth="1"/>
    <col min="7666" max="7666" width="2.85546875" style="148" bestFit="1" customWidth="1"/>
    <col min="7667" max="7667" width="1" style="148" bestFit="1" customWidth="1"/>
    <col min="7668" max="7668" width="5.5703125" style="148" bestFit="1" customWidth="1"/>
    <col min="7669" max="7669" width="1.85546875" style="148" bestFit="1" customWidth="1"/>
    <col min="7670" max="7670" width="1" style="148" bestFit="1" customWidth="1"/>
    <col min="7671" max="7672" width="1.85546875" style="148" bestFit="1" customWidth="1"/>
    <col min="7673" max="7673" width="3.7109375" style="148" bestFit="1" customWidth="1"/>
    <col min="7674" max="7674" width="2.85546875" style="148" bestFit="1" customWidth="1"/>
    <col min="7675" max="7675" width="1" style="148" bestFit="1" customWidth="1"/>
    <col min="7676" max="7676" width="1.85546875" style="148" bestFit="1" customWidth="1"/>
    <col min="7677" max="7677" width="1" style="148" bestFit="1" customWidth="1"/>
    <col min="7678" max="7678" width="1.85546875" style="148" bestFit="1" customWidth="1"/>
    <col min="7679" max="7679" width="3.7109375" style="148" bestFit="1" customWidth="1"/>
    <col min="7680" max="7681" width="1" style="148" bestFit="1" customWidth="1"/>
    <col min="7682" max="7682" width="2.85546875" style="148" bestFit="1" customWidth="1"/>
    <col min="7683" max="7683" width="1" style="148" bestFit="1" customWidth="1"/>
    <col min="7684" max="7684" width="3.7109375" style="148" bestFit="1" customWidth="1"/>
    <col min="7685" max="7685" width="2.85546875" style="148" bestFit="1" customWidth="1"/>
    <col min="7686" max="7686" width="1" style="148" bestFit="1" customWidth="1"/>
    <col min="7687" max="7687" width="1.85546875" style="148" bestFit="1" customWidth="1"/>
    <col min="7688" max="7688" width="9.28515625" style="148" bestFit="1" customWidth="1"/>
    <col min="7689" max="7913" width="9.140625" style="148"/>
    <col min="7914" max="7914" width="10.28515625" style="148" bestFit="1" customWidth="1"/>
    <col min="7915" max="7915" width="1" style="148" bestFit="1" customWidth="1"/>
    <col min="7916" max="7916" width="7.42578125" style="148" bestFit="1" customWidth="1"/>
    <col min="7917" max="7917" width="1.7109375" style="148" bestFit="1" customWidth="1"/>
    <col min="7918" max="7918" width="9.5703125" style="148" bestFit="1" customWidth="1"/>
    <col min="7919" max="7919" width="2.85546875" style="148" bestFit="1" customWidth="1"/>
    <col min="7920" max="7920" width="1" style="148" bestFit="1" customWidth="1"/>
    <col min="7921" max="7921" width="3.7109375" style="148" bestFit="1" customWidth="1"/>
    <col min="7922" max="7922" width="2.85546875" style="148" bestFit="1" customWidth="1"/>
    <col min="7923" max="7923" width="1" style="148" bestFit="1" customWidth="1"/>
    <col min="7924" max="7924" width="5.5703125" style="148" bestFit="1" customWidth="1"/>
    <col min="7925" max="7925" width="1.85546875" style="148" bestFit="1" customWidth="1"/>
    <col min="7926" max="7926" width="1" style="148" bestFit="1" customWidth="1"/>
    <col min="7927" max="7928" width="1.85546875" style="148" bestFit="1" customWidth="1"/>
    <col min="7929" max="7929" width="3.7109375" style="148" bestFit="1" customWidth="1"/>
    <col min="7930" max="7930" width="2.85546875" style="148" bestFit="1" customWidth="1"/>
    <col min="7931" max="7931" width="1" style="148" bestFit="1" customWidth="1"/>
    <col min="7932" max="7932" width="1.85546875" style="148" bestFit="1" customWidth="1"/>
    <col min="7933" max="7933" width="1" style="148" bestFit="1" customWidth="1"/>
    <col min="7934" max="7934" width="1.85546875" style="148" bestFit="1" customWidth="1"/>
    <col min="7935" max="7935" width="3.7109375" style="148" bestFit="1" customWidth="1"/>
    <col min="7936" max="7937" width="1" style="148" bestFit="1" customWidth="1"/>
    <col min="7938" max="7938" width="2.85546875" style="148" bestFit="1" customWidth="1"/>
    <col min="7939" max="7939" width="1" style="148" bestFit="1" customWidth="1"/>
    <col min="7940" max="7940" width="3.7109375" style="148" bestFit="1" customWidth="1"/>
    <col min="7941" max="7941" width="2.85546875" style="148" bestFit="1" customWidth="1"/>
    <col min="7942" max="7942" width="1" style="148" bestFit="1" customWidth="1"/>
    <col min="7943" max="7943" width="1.85546875" style="148" bestFit="1" customWidth="1"/>
    <col min="7944" max="7944" width="9.28515625" style="148" bestFit="1" customWidth="1"/>
    <col min="7945" max="8169" width="9.140625" style="148"/>
    <col min="8170" max="8170" width="10.28515625" style="148" bestFit="1" customWidth="1"/>
    <col min="8171" max="8171" width="1" style="148" bestFit="1" customWidth="1"/>
    <col min="8172" max="8172" width="7.42578125" style="148" bestFit="1" customWidth="1"/>
    <col min="8173" max="8173" width="1.7109375" style="148" bestFit="1" customWidth="1"/>
    <col min="8174" max="8174" width="9.5703125" style="148" bestFit="1" customWidth="1"/>
    <col min="8175" max="8175" width="2.85546875" style="148" bestFit="1" customWidth="1"/>
    <col min="8176" max="8176" width="1" style="148" bestFit="1" customWidth="1"/>
    <col min="8177" max="8177" width="3.7109375" style="148" bestFit="1" customWidth="1"/>
    <col min="8178" max="8178" width="2.85546875" style="148" bestFit="1" customWidth="1"/>
    <col min="8179" max="8179" width="1" style="148" bestFit="1" customWidth="1"/>
    <col min="8180" max="8180" width="5.5703125" style="148" bestFit="1" customWidth="1"/>
    <col min="8181" max="8181" width="1.85546875" style="148" bestFit="1" customWidth="1"/>
    <col min="8182" max="8182" width="1" style="148" bestFit="1" customWidth="1"/>
    <col min="8183" max="8184" width="1.85546875" style="148" bestFit="1" customWidth="1"/>
    <col min="8185" max="8185" width="3.7109375" style="148" bestFit="1" customWidth="1"/>
    <col min="8186" max="8186" width="2.85546875" style="148" bestFit="1" customWidth="1"/>
    <col min="8187" max="8187" width="1" style="148" bestFit="1" customWidth="1"/>
    <col min="8188" max="8188" width="1.85546875" style="148" bestFit="1" customWidth="1"/>
    <col min="8189" max="8189" width="1" style="148" bestFit="1" customWidth="1"/>
    <col min="8190" max="8190" width="1.85546875" style="148" bestFit="1" customWidth="1"/>
    <col min="8191" max="8191" width="3.7109375" style="148" bestFit="1" customWidth="1"/>
    <col min="8192" max="8193" width="1" style="148" bestFit="1" customWidth="1"/>
    <col min="8194" max="8194" width="2.85546875" style="148" bestFit="1" customWidth="1"/>
    <col min="8195" max="8195" width="1" style="148" bestFit="1" customWidth="1"/>
    <col min="8196" max="8196" width="3.7109375" style="148" bestFit="1" customWidth="1"/>
    <col min="8197" max="8197" width="2.85546875" style="148" bestFit="1" customWidth="1"/>
    <col min="8198" max="8198" width="1" style="148" bestFit="1" customWidth="1"/>
    <col min="8199" max="8199" width="1.85546875" style="148" bestFit="1" customWidth="1"/>
    <col min="8200" max="8200" width="9.28515625" style="148" bestFit="1" customWidth="1"/>
    <col min="8201" max="8425" width="9.140625" style="148"/>
    <col min="8426" max="8426" width="10.28515625" style="148" bestFit="1" customWidth="1"/>
    <col min="8427" max="8427" width="1" style="148" bestFit="1" customWidth="1"/>
    <col min="8428" max="8428" width="7.42578125" style="148" bestFit="1" customWidth="1"/>
    <col min="8429" max="8429" width="1.7109375" style="148" bestFit="1" customWidth="1"/>
    <col min="8430" max="8430" width="9.5703125" style="148" bestFit="1" customWidth="1"/>
    <col min="8431" max="8431" width="2.85546875" style="148" bestFit="1" customWidth="1"/>
    <col min="8432" max="8432" width="1" style="148" bestFit="1" customWidth="1"/>
    <col min="8433" max="8433" width="3.7109375" style="148" bestFit="1" customWidth="1"/>
    <col min="8434" max="8434" width="2.85546875" style="148" bestFit="1" customWidth="1"/>
    <col min="8435" max="8435" width="1" style="148" bestFit="1" customWidth="1"/>
    <col min="8436" max="8436" width="5.5703125" style="148" bestFit="1" customWidth="1"/>
    <col min="8437" max="8437" width="1.85546875" style="148" bestFit="1" customWidth="1"/>
    <col min="8438" max="8438" width="1" style="148" bestFit="1" customWidth="1"/>
    <col min="8439" max="8440" width="1.85546875" style="148" bestFit="1" customWidth="1"/>
    <col min="8441" max="8441" width="3.7109375" style="148" bestFit="1" customWidth="1"/>
    <col min="8442" max="8442" width="2.85546875" style="148" bestFit="1" customWidth="1"/>
    <col min="8443" max="8443" width="1" style="148" bestFit="1" customWidth="1"/>
    <col min="8444" max="8444" width="1.85546875" style="148" bestFit="1" customWidth="1"/>
    <col min="8445" max="8445" width="1" style="148" bestFit="1" customWidth="1"/>
    <col min="8446" max="8446" width="1.85546875" style="148" bestFit="1" customWidth="1"/>
    <col min="8447" max="8447" width="3.7109375" style="148" bestFit="1" customWidth="1"/>
    <col min="8448" max="8449" width="1" style="148" bestFit="1" customWidth="1"/>
    <col min="8450" max="8450" width="2.85546875" style="148" bestFit="1" customWidth="1"/>
    <col min="8451" max="8451" width="1" style="148" bestFit="1" customWidth="1"/>
    <col min="8452" max="8452" width="3.7109375" style="148" bestFit="1" customWidth="1"/>
    <col min="8453" max="8453" width="2.85546875" style="148" bestFit="1" customWidth="1"/>
    <col min="8454" max="8454" width="1" style="148" bestFit="1" customWidth="1"/>
    <col min="8455" max="8455" width="1.85546875" style="148" bestFit="1" customWidth="1"/>
    <col min="8456" max="8456" width="9.28515625" style="148" bestFit="1" customWidth="1"/>
    <col min="8457" max="8681" width="9.140625" style="148"/>
    <col min="8682" max="8682" width="10.28515625" style="148" bestFit="1" customWidth="1"/>
    <col min="8683" max="8683" width="1" style="148" bestFit="1" customWidth="1"/>
    <col min="8684" max="8684" width="7.42578125" style="148" bestFit="1" customWidth="1"/>
    <col min="8685" max="8685" width="1.7109375" style="148" bestFit="1" customWidth="1"/>
    <col min="8686" max="8686" width="9.5703125" style="148" bestFit="1" customWidth="1"/>
    <col min="8687" max="8687" width="2.85546875" style="148" bestFit="1" customWidth="1"/>
    <col min="8688" max="8688" width="1" style="148" bestFit="1" customWidth="1"/>
    <col min="8689" max="8689" width="3.7109375" style="148" bestFit="1" customWidth="1"/>
    <col min="8690" max="8690" width="2.85546875" style="148" bestFit="1" customWidth="1"/>
    <col min="8691" max="8691" width="1" style="148" bestFit="1" customWidth="1"/>
    <col min="8692" max="8692" width="5.5703125" style="148" bestFit="1" customWidth="1"/>
    <col min="8693" max="8693" width="1.85546875" style="148" bestFit="1" customWidth="1"/>
    <col min="8694" max="8694" width="1" style="148" bestFit="1" customWidth="1"/>
    <col min="8695" max="8696" width="1.85546875" style="148" bestFit="1" customWidth="1"/>
    <col min="8697" max="8697" width="3.7109375" style="148" bestFit="1" customWidth="1"/>
    <col min="8698" max="8698" width="2.85546875" style="148" bestFit="1" customWidth="1"/>
    <col min="8699" max="8699" width="1" style="148" bestFit="1" customWidth="1"/>
    <col min="8700" max="8700" width="1.85546875" style="148" bestFit="1" customWidth="1"/>
    <col min="8701" max="8701" width="1" style="148" bestFit="1" customWidth="1"/>
    <col min="8702" max="8702" width="1.85546875" style="148" bestFit="1" customWidth="1"/>
    <col min="8703" max="8703" width="3.7109375" style="148" bestFit="1" customWidth="1"/>
    <col min="8704" max="8705" width="1" style="148" bestFit="1" customWidth="1"/>
    <col min="8706" max="8706" width="2.85546875" style="148" bestFit="1" customWidth="1"/>
    <col min="8707" max="8707" width="1" style="148" bestFit="1" customWidth="1"/>
    <col min="8708" max="8708" width="3.7109375" style="148" bestFit="1" customWidth="1"/>
    <col min="8709" max="8709" width="2.85546875" style="148" bestFit="1" customWidth="1"/>
    <col min="8710" max="8710" width="1" style="148" bestFit="1" customWidth="1"/>
    <col min="8711" max="8711" width="1.85546875" style="148" bestFit="1" customWidth="1"/>
    <col min="8712" max="8712" width="9.28515625" style="148" bestFit="1" customWidth="1"/>
    <col min="8713" max="8937" width="9.140625" style="148"/>
    <col min="8938" max="8938" width="10.28515625" style="148" bestFit="1" customWidth="1"/>
    <col min="8939" max="8939" width="1" style="148" bestFit="1" customWidth="1"/>
    <col min="8940" max="8940" width="7.42578125" style="148" bestFit="1" customWidth="1"/>
    <col min="8941" max="8941" width="1.7109375" style="148" bestFit="1" customWidth="1"/>
    <col min="8942" max="8942" width="9.5703125" style="148" bestFit="1" customWidth="1"/>
    <col min="8943" max="8943" width="2.85546875" style="148" bestFit="1" customWidth="1"/>
    <col min="8944" max="8944" width="1" style="148" bestFit="1" customWidth="1"/>
    <col min="8945" max="8945" width="3.7109375" style="148" bestFit="1" customWidth="1"/>
    <col min="8946" max="8946" width="2.85546875" style="148" bestFit="1" customWidth="1"/>
    <col min="8947" max="8947" width="1" style="148" bestFit="1" customWidth="1"/>
    <col min="8948" max="8948" width="5.5703125" style="148" bestFit="1" customWidth="1"/>
    <col min="8949" max="8949" width="1.85546875" style="148" bestFit="1" customWidth="1"/>
    <col min="8950" max="8950" width="1" style="148" bestFit="1" customWidth="1"/>
    <col min="8951" max="8952" width="1.85546875" style="148" bestFit="1" customWidth="1"/>
    <col min="8953" max="8953" width="3.7109375" style="148" bestFit="1" customWidth="1"/>
    <col min="8954" max="8954" width="2.85546875" style="148" bestFit="1" customWidth="1"/>
    <col min="8955" max="8955" width="1" style="148" bestFit="1" customWidth="1"/>
    <col min="8956" max="8956" width="1.85546875" style="148" bestFit="1" customWidth="1"/>
    <col min="8957" max="8957" width="1" style="148" bestFit="1" customWidth="1"/>
    <col min="8958" max="8958" width="1.85546875" style="148" bestFit="1" customWidth="1"/>
    <col min="8959" max="8959" width="3.7109375" style="148" bestFit="1" customWidth="1"/>
    <col min="8960" max="8961" width="1" style="148" bestFit="1" customWidth="1"/>
    <col min="8962" max="8962" width="2.85546875" style="148" bestFit="1" customWidth="1"/>
    <col min="8963" max="8963" width="1" style="148" bestFit="1" customWidth="1"/>
    <col min="8964" max="8964" width="3.7109375" style="148" bestFit="1" customWidth="1"/>
    <col min="8965" max="8965" width="2.85546875" style="148" bestFit="1" customWidth="1"/>
    <col min="8966" max="8966" width="1" style="148" bestFit="1" customWidth="1"/>
    <col min="8967" max="8967" width="1.85546875" style="148" bestFit="1" customWidth="1"/>
    <col min="8968" max="8968" width="9.28515625" style="148" bestFit="1" customWidth="1"/>
    <col min="8969" max="9193" width="9.140625" style="148"/>
    <col min="9194" max="9194" width="10.28515625" style="148" bestFit="1" customWidth="1"/>
    <col min="9195" max="9195" width="1" style="148" bestFit="1" customWidth="1"/>
    <col min="9196" max="9196" width="7.42578125" style="148" bestFit="1" customWidth="1"/>
    <col min="9197" max="9197" width="1.7109375" style="148" bestFit="1" customWidth="1"/>
    <col min="9198" max="9198" width="9.5703125" style="148" bestFit="1" customWidth="1"/>
    <col min="9199" max="9199" width="2.85546875" style="148" bestFit="1" customWidth="1"/>
    <col min="9200" max="9200" width="1" style="148" bestFit="1" customWidth="1"/>
    <col min="9201" max="9201" width="3.7109375" style="148" bestFit="1" customWidth="1"/>
    <col min="9202" max="9202" width="2.85546875" style="148" bestFit="1" customWidth="1"/>
    <col min="9203" max="9203" width="1" style="148" bestFit="1" customWidth="1"/>
    <col min="9204" max="9204" width="5.5703125" style="148" bestFit="1" customWidth="1"/>
    <col min="9205" max="9205" width="1.85546875" style="148" bestFit="1" customWidth="1"/>
    <col min="9206" max="9206" width="1" style="148" bestFit="1" customWidth="1"/>
    <col min="9207" max="9208" width="1.85546875" style="148" bestFit="1" customWidth="1"/>
    <col min="9209" max="9209" width="3.7109375" style="148" bestFit="1" customWidth="1"/>
    <col min="9210" max="9210" width="2.85546875" style="148" bestFit="1" customWidth="1"/>
    <col min="9211" max="9211" width="1" style="148" bestFit="1" customWidth="1"/>
    <col min="9212" max="9212" width="1.85546875" style="148" bestFit="1" customWidth="1"/>
    <col min="9213" max="9213" width="1" style="148" bestFit="1" customWidth="1"/>
    <col min="9214" max="9214" width="1.85546875" style="148" bestFit="1" customWidth="1"/>
    <col min="9215" max="9215" width="3.7109375" style="148" bestFit="1" customWidth="1"/>
    <col min="9216" max="9217" width="1" style="148" bestFit="1" customWidth="1"/>
    <col min="9218" max="9218" width="2.85546875" style="148" bestFit="1" customWidth="1"/>
    <col min="9219" max="9219" width="1" style="148" bestFit="1" customWidth="1"/>
    <col min="9220" max="9220" width="3.7109375" style="148" bestFit="1" customWidth="1"/>
    <col min="9221" max="9221" width="2.85546875" style="148" bestFit="1" customWidth="1"/>
    <col min="9222" max="9222" width="1" style="148" bestFit="1" customWidth="1"/>
    <col min="9223" max="9223" width="1.85546875" style="148" bestFit="1" customWidth="1"/>
    <col min="9224" max="9224" width="9.28515625" style="148" bestFit="1" customWidth="1"/>
    <col min="9225" max="9449" width="9.140625" style="148"/>
    <col min="9450" max="9450" width="10.28515625" style="148" bestFit="1" customWidth="1"/>
    <col min="9451" max="9451" width="1" style="148" bestFit="1" customWidth="1"/>
    <col min="9452" max="9452" width="7.42578125" style="148" bestFit="1" customWidth="1"/>
    <col min="9453" max="9453" width="1.7109375" style="148" bestFit="1" customWidth="1"/>
    <col min="9454" max="9454" width="9.5703125" style="148" bestFit="1" customWidth="1"/>
    <col min="9455" max="9455" width="2.85546875" style="148" bestFit="1" customWidth="1"/>
    <col min="9456" max="9456" width="1" style="148" bestFit="1" customWidth="1"/>
    <col min="9457" max="9457" width="3.7109375" style="148" bestFit="1" customWidth="1"/>
    <col min="9458" max="9458" width="2.85546875" style="148" bestFit="1" customWidth="1"/>
    <col min="9459" max="9459" width="1" style="148" bestFit="1" customWidth="1"/>
    <col min="9460" max="9460" width="5.5703125" style="148" bestFit="1" customWidth="1"/>
    <col min="9461" max="9461" width="1.85546875" style="148" bestFit="1" customWidth="1"/>
    <col min="9462" max="9462" width="1" style="148" bestFit="1" customWidth="1"/>
    <col min="9463" max="9464" width="1.85546875" style="148" bestFit="1" customWidth="1"/>
    <col min="9465" max="9465" width="3.7109375" style="148" bestFit="1" customWidth="1"/>
    <col min="9466" max="9466" width="2.85546875" style="148" bestFit="1" customWidth="1"/>
    <col min="9467" max="9467" width="1" style="148" bestFit="1" customWidth="1"/>
    <col min="9468" max="9468" width="1.85546875" style="148" bestFit="1" customWidth="1"/>
    <col min="9469" max="9469" width="1" style="148" bestFit="1" customWidth="1"/>
    <col min="9470" max="9470" width="1.85546875" style="148" bestFit="1" customWidth="1"/>
    <col min="9471" max="9471" width="3.7109375" style="148" bestFit="1" customWidth="1"/>
    <col min="9472" max="9473" width="1" style="148" bestFit="1" customWidth="1"/>
    <col min="9474" max="9474" width="2.85546875" style="148" bestFit="1" customWidth="1"/>
    <col min="9475" max="9475" width="1" style="148" bestFit="1" customWidth="1"/>
    <col min="9476" max="9476" width="3.7109375" style="148" bestFit="1" customWidth="1"/>
    <col min="9477" max="9477" width="2.85546875" style="148" bestFit="1" customWidth="1"/>
    <col min="9478" max="9478" width="1" style="148" bestFit="1" customWidth="1"/>
    <col min="9479" max="9479" width="1.85546875" style="148" bestFit="1" customWidth="1"/>
    <col min="9480" max="9480" width="9.28515625" style="148" bestFit="1" customWidth="1"/>
    <col min="9481" max="9705" width="9.140625" style="148"/>
    <col min="9706" max="9706" width="10.28515625" style="148" bestFit="1" customWidth="1"/>
    <col min="9707" max="9707" width="1" style="148" bestFit="1" customWidth="1"/>
    <col min="9708" max="9708" width="7.42578125" style="148" bestFit="1" customWidth="1"/>
    <col min="9709" max="9709" width="1.7109375" style="148" bestFit="1" customWidth="1"/>
    <col min="9710" max="9710" width="9.5703125" style="148" bestFit="1" customWidth="1"/>
    <col min="9711" max="9711" width="2.85546875" style="148" bestFit="1" customWidth="1"/>
    <col min="9712" max="9712" width="1" style="148" bestFit="1" customWidth="1"/>
    <col min="9713" max="9713" width="3.7109375" style="148" bestFit="1" customWidth="1"/>
    <col min="9714" max="9714" width="2.85546875" style="148" bestFit="1" customWidth="1"/>
    <col min="9715" max="9715" width="1" style="148" bestFit="1" customWidth="1"/>
    <col min="9716" max="9716" width="5.5703125" style="148" bestFit="1" customWidth="1"/>
    <col min="9717" max="9717" width="1.85546875" style="148" bestFit="1" customWidth="1"/>
    <col min="9718" max="9718" width="1" style="148" bestFit="1" customWidth="1"/>
    <col min="9719" max="9720" width="1.85546875" style="148" bestFit="1" customWidth="1"/>
    <col min="9721" max="9721" width="3.7109375" style="148" bestFit="1" customWidth="1"/>
    <col min="9722" max="9722" width="2.85546875" style="148" bestFit="1" customWidth="1"/>
    <col min="9723" max="9723" width="1" style="148" bestFit="1" customWidth="1"/>
    <col min="9724" max="9724" width="1.85546875" style="148" bestFit="1" customWidth="1"/>
    <col min="9725" max="9725" width="1" style="148" bestFit="1" customWidth="1"/>
    <col min="9726" max="9726" width="1.85546875" style="148" bestFit="1" customWidth="1"/>
    <col min="9727" max="9727" width="3.7109375" style="148" bestFit="1" customWidth="1"/>
    <col min="9728" max="9729" width="1" style="148" bestFit="1" customWidth="1"/>
    <col min="9730" max="9730" width="2.85546875" style="148" bestFit="1" customWidth="1"/>
    <col min="9731" max="9731" width="1" style="148" bestFit="1" customWidth="1"/>
    <col min="9732" max="9732" width="3.7109375" style="148" bestFit="1" customWidth="1"/>
    <col min="9733" max="9733" width="2.85546875" style="148" bestFit="1" customWidth="1"/>
    <col min="9734" max="9734" width="1" style="148" bestFit="1" customWidth="1"/>
    <col min="9735" max="9735" width="1.85546875" style="148" bestFit="1" customWidth="1"/>
    <col min="9736" max="9736" width="9.28515625" style="148" bestFit="1" customWidth="1"/>
    <col min="9737" max="9961" width="9.140625" style="148"/>
    <col min="9962" max="9962" width="10.28515625" style="148" bestFit="1" customWidth="1"/>
    <col min="9963" max="9963" width="1" style="148" bestFit="1" customWidth="1"/>
    <col min="9964" max="9964" width="7.42578125" style="148" bestFit="1" customWidth="1"/>
    <col min="9965" max="9965" width="1.7109375" style="148" bestFit="1" customWidth="1"/>
    <col min="9966" max="9966" width="9.5703125" style="148" bestFit="1" customWidth="1"/>
    <col min="9967" max="9967" width="2.85546875" style="148" bestFit="1" customWidth="1"/>
    <col min="9968" max="9968" width="1" style="148" bestFit="1" customWidth="1"/>
    <col min="9969" max="9969" width="3.7109375" style="148" bestFit="1" customWidth="1"/>
    <col min="9970" max="9970" width="2.85546875" style="148" bestFit="1" customWidth="1"/>
    <col min="9971" max="9971" width="1" style="148" bestFit="1" customWidth="1"/>
    <col min="9972" max="9972" width="5.5703125" style="148" bestFit="1" customWidth="1"/>
    <col min="9973" max="9973" width="1.85546875" style="148" bestFit="1" customWidth="1"/>
    <col min="9974" max="9974" width="1" style="148" bestFit="1" customWidth="1"/>
    <col min="9975" max="9976" width="1.85546875" style="148" bestFit="1" customWidth="1"/>
    <col min="9977" max="9977" width="3.7109375" style="148" bestFit="1" customWidth="1"/>
    <col min="9978" max="9978" width="2.85546875" style="148" bestFit="1" customWidth="1"/>
    <col min="9979" max="9979" width="1" style="148" bestFit="1" customWidth="1"/>
    <col min="9980" max="9980" width="1.85546875" style="148" bestFit="1" customWidth="1"/>
    <col min="9981" max="9981" width="1" style="148" bestFit="1" customWidth="1"/>
    <col min="9982" max="9982" width="1.85546875" style="148" bestFit="1" customWidth="1"/>
    <col min="9983" max="9983" width="3.7109375" style="148" bestFit="1" customWidth="1"/>
    <col min="9984" max="9985" width="1" style="148" bestFit="1" customWidth="1"/>
    <col min="9986" max="9986" width="2.85546875" style="148" bestFit="1" customWidth="1"/>
    <col min="9987" max="9987" width="1" style="148" bestFit="1" customWidth="1"/>
    <col min="9988" max="9988" width="3.7109375" style="148" bestFit="1" customWidth="1"/>
    <col min="9989" max="9989" width="2.85546875" style="148" bestFit="1" customWidth="1"/>
    <col min="9990" max="9990" width="1" style="148" bestFit="1" customWidth="1"/>
    <col min="9991" max="9991" width="1.85546875" style="148" bestFit="1" customWidth="1"/>
    <col min="9992" max="9992" width="9.28515625" style="148" bestFit="1" customWidth="1"/>
    <col min="9993" max="10217" width="9.140625" style="148"/>
    <col min="10218" max="10218" width="10.28515625" style="148" bestFit="1" customWidth="1"/>
    <col min="10219" max="10219" width="1" style="148" bestFit="1" customWidth="1"/>
    <col min="10220" max="10220" width="7.42578125" style="148" bestFit="1" customWidth="1"/>
    <col min="10221" max="10221" width="1.7109375" style="148" bestFit="1" customWidth="1"/>
    <col min="10222" max="10222" width="9.5703125" style="148" bestFit="1" customWidth="1"/>
    <col min="10223" max="10223" width="2.85546875" style="148" bestFit="1" customWidth="1"/>
    <col min="10224" max="10224" width="1" style="148" bestFit="1" customWidth="1"/>
    <col min="10225" max="10225" width="3.7109375" style="148" bestFit="1" customWidth="1"/>
    <col min="10226" max="10226" width="2.85546875" style="148" bestFit="1" customWidth="1"/>
    <col min="10227" max="10227" width="1" style="148" bestFit="1" customWidth="1"/>
    <col min="10228" max="10228" width="5.5703125" style="148" bestFit="1" customWidth="1"/>
    <col min="10229" max="10229" width="1.85546875" style="148" bestFit="1" customWidth="1"/>
    <col min="10230" max="10230" width="1" style="148" bestFit="1" customWidth="1"/>
    <col min="10231" max="10232" width="1.85546875" style="148" bestFit="1" customWidth="1"/>
    <col min="10233" max="10233" width="3.7109375" style="148" bestFit="1" customWidth="1"/>
    <col min="10234" max="10234" width="2.85546875" style="148" bestFit="1" customWidth="1"/>
    <col min="10235" max="10235" width="1" style="148" bestFit="1" customWidth="1"/>
    <col min="10236" max="10236" width="1.85546875" style="148" bestFit="1" customWidth="1"/>
    <col min="10237" max="10237" width="1" style="148" bestFit="1" customWidth="1"/>
    <col min="10238" max="10238" width="1.85546875" style="148" bestFit="1" customWidth="1"/>
    <col min="10239" max="10239" width="3.7109375" style="148" bestFit="1" customWidth="1"/>
    <col min="10240" max="10241" width="1" style="148" bestFit="1" customWidth="1"/>
    <col min="10242" max="10242" width="2.85546875" style="148" bestFit="1" customWidth="1"/>
    <col min="10243" max="10243" width="1" style="148" bestFit="1" customWidth="1"/>
    <col min="10244" max="10244" width="3.7109375" style="148" bestFit="1" customWidth="1"/>
    <col min="10245" max="10245" width="2.85546875" style="148" bestFit="1" customWidth="1"/>
    <col min="10246" max="10246" width="1" style="148" bestFit="1" customWidth="1"/>
    <col min="10247" max="10247" width="1.85546875" style="148" bestFit="1" customWidth="1"/>
    <col min="10248" max="10248" width="9.28515625" style="148" bestFit="1" customWidth="1"/>
    <col min="10249" max="10473" width="9.140625" style="148"/>
    <col min="10474" max="10474" width="10.28515625" style="148" bestFit="1" customWidth="1"/>
    <col min="10475" max="10475" width="1" style="148" bestFit="1" customWidth="1"/>
    <col min="10476" max="10476" width="7.42578125" style="148" bestFit="1" customWidth="1"/>
    <col min="10477" max="10477" width="1.7109375" style="148" bestFit="1" customWidth="1"/>
    <col min="10478" max="10478" width="9.5703125" style="148" bestFit="1" customWidth="1"/>
    <col min="10479" max="10479" width="2.85546875" style="148" bestFit="1" customWidth="1"/>
    <col min="10480" max="10480" width="1" style="148" bestFit="1" customWidth="1"/>
    <col min="10481" max="10481" width="3.7109375" style="148" bestFit="1" customWidth="1"/>
    <col min="10482" max="10482" width="2.85546875" style="148" bestFit="1" customWidth="1"/>
    <col min="10483" max="10483" width="1" style="148" bestFit="1" customWidth="1"/>
    <col min="10484" max="10484" width="5.5703125" style="148" bestFit="1" customWidth="1"/>
    <col min="10485" max="10485" width="1.85546875" style="148" bestFit="1" customWidth="1"/>
    <col min="10486" max="10486" width="1" style="148" bestFit="1" customWidth="1"/>
    <col min="10487" max="10488" width="1.85546875" style="148" bestFit="1" customWidth="1"/>
    <col min="10489" max="10489" width="3.7109375" style="148" bestFit="1" customWidth="1"/>
    <col min="10490" max="10490" width="2.85546875" style="148" bestFit="1" customWidth="1"/>
    <col min="10491" max="10491" width="1" style="148" bestFit="1" customWidth="1"/>
    <col min="10492" max="10492" width="1.85546875" style="148" bestFit="1" customWidth="1"/>
    <col min="10493" max="10493" width="1" style="148" bestFit="1" customWidth="1"/>
    <col min="10494" max="10494" width="1.85546875" style="148" bestFit="1" customWidth="1"/>
    <col min="10495" max="10495" width="3.7109375" style="148" bestFit="1" customWidth="1"/>
    <col min="10496" max="10497" width="1" style="148" bestFit="1" customWidth="1"/>
    <col min="10498" max="10498" width="2.85546875" style="148" bestFit="1" customWidth="1"/>
    <col min="10499" max="10499" width="1" style="148" bestFit="1" customWidth="1"/>
    <col min="10500" max="10500" width="3.7109375" style="148" bestFit="1" customWidth="1"/>
    <col min="10501" max="10501" width="2.85546875" style="148" bestFit="1" customWidth="1"/>
    <col min="10502" max="10502" width="1" style="148" bestFit="1" customWidth="1"/>
    <col min="10503" max="10503" width="1.85546875" style="148" bestFit="1" customWidth="1"/>
    <col min="10504" max="10504" width="9.28515625" style="148" bestFit="1" customWidth="1"/>
    <col min="10505" max="10729" width="9.140625" style="148"/>
    <col min="10730" max="10730" width="10.28515625" style="148" bestFit="1" customWidth="1"/>
    <col min="10731" max="10731" width="1" style="148" bestFit="1" customWidth="1"/>
    <col min="10732" max="10732" width="7.42578125" style="148" bestFit="1" customWidth="1"/>
    <col min="10733" max="10733" width="1.7109375" style="148" bestFit="1" customWidth="1"/>
    <col min="10734" max="10734" width="9.5703125" style="148" bestFit="1" customWidth="1"/>
    <col min="10735" max="10735" width="2.85546875" style="148" bestFit="1" customWidth="1"/>
    <col min="10736" max="10736" width="1" style="148" bestFit="1" customWidth="1"/>
    <col min="10737" max="10737" width="3.7109375" style="148" bestFit="1" customWidth="1"/>
    <col min="10738" max="10738" width="2.85546875" style="148" bestFit="1" customWidth="1"/>
    <col min="10739" max="10739" width="1" style="148" bestFit="1" customWidth="1"/>
    <col min="10740" max="10740" width="5.5703125" style="148" bestFit="1" customWidth="1"/>
    <col min="10741" max="10741" width="1.85546875" style="148" bestFit="1" customWidth="1"/>
    <col min="10742" max="10742" width="1" style="148" bestFit="1" customWidth="1"/>
    <col min="10743" max="10744" width="1.85546875" style="148" bestFit="1" customWidth="1"/>
    <col min="10745" max="10745" width="3.7109375" style="148" bestFit="1" customWidth="1"/>
    <col min="10746" max="10746" width="2.85546875" style="148" bestFit="1" customWidth="1"/>
    <col min="10747" max="10747" width="1" style="148" bestFit="1" customWidth="1"/>
    <col min="10748" max="10748" width="1.85546875" style="148" bestFit="1" customWidth="1"/>
    <col min="10749" max="10749" width="1" style="148" bestFit="1" customWidth="1"/>
    <col min="10750" max="10750" width="1.85546875" style="148" bestFit="1" customWidth="1"/>
    <col min="10751" max="10751" width="3.7109375" style="148" bestFit="1" customWidth="1"/>
    <col min="10752" max="10753" width="1" style="148" bestFit="1" customWidth="1"/>
    <col min="10754" max="10754" width="2.85546875" style="148" bestFit="1" customWidth="1"/>
    <col min="10755" max="10755" width="1" style="148" bestFit="1" customWidth="1"/>
    <col min="10756" max="10756" width="3.7109375" style="148" bestFit="1" customWidth="1"/>
    <col min="10757" max="10757" width="2.85546875" style="148" bestFit="1" customWidth="1"/>
    <col min="10758" max="10758" width="1" style="148" bestFit="1" customWidth="1"/>
    <col min="10759" max="10759" width="1.85546875" style="148" bestFit="1" customWidth="1"/>
    <col min="10760" max="10760" width="9.28515625" style="148" bestFit="1" customWidth="1"/>
    <col min="10761" max="10985" width="9.140625" style="148"/>
    <col min="10986" max="10986" width="10.28515625" style="148" bestFit="1" customWidth="1"/>
    <col min="10987" max="10987" width="1" style="148" bestFit="1" customWidth="1"/>
    <col min="10988" max="10988" width="7.42578125" style="148" bestFit="1" customWidth="1"/>
    <col min="10989" max="10989" width="1.7109375" style="148" bestFit="1" customWidth="1"/>
    <col min="10990" max="10990" width="9.5703125" style="148" bestFit="1" customWidth="1"/>
    <col min="10991" max="10991" width="2.85546875" style="148" bestFit="1" customWidth="1"/>
    <col min="10992" max="10992" width="1" style="148" bestFit="1" customWidth="1"/>
    <col min="10993" max="10993" width="3.7109375" style="148" bestFit="1" customWidth="1"/>
    <col min="10994" max="10994" width="2.85546875" style="148" bestFit="1" customWidth="1"/>
    <col min="10995" max="10995" width="1" style="148" bestFit="1" customWidth="1"/>
    <col min="10996" max="10996" width="5.5703125" style="148" bestFit="1" customWidth="1"/>
    <col min="10997" max="10997" width="1.85546875" style="148" bestFit="1" customWidth="1"/>
    <col min="10998" max="10998" width="1" style="148" bestFit="1" customWidth="1"/>
    <col min="10999" max="11000" width="1.85546875" style="148" bestFit="1" customWidth="1"/>
    <col min="11001" max="11001" width="3.7109375" style="148" bestFit="1" customWidth="1"/>
    <col min="11002" max="11002" width="2.85546875" style="148" bestFit="1" customWidth="1"/>
    <col min="11003" max="11003" width="1" style="148" bestFit="1" customWidth="1"/>
    <col min="11004" max="11004" width="1.85546875" style="148" bestFit="1" customWidth="1"/>
    <col min="11005" max="11005" width="1" style="148" bestFit="1" customWidth="1"/>
    <col min="11006" max="11006" width="1.85546875" style="148" bestFit="1" customWidth="1"/>
    <col min="11007" max="11007" width="3.7109375" style="148" bestFit="1" customWidth="1"/>
    <col min="11008" max="11009" width="1" style="148" bestFit="1" customWidth="1"/>
    <col min="11010" max="11010" width="2.85546875" style="148" bestFit="1" customWidth="1"/>
    <col min="11011" max="11011" width="1" style="148" bestFit="1" customWidth="1"/>
    <col min="11012" max="11012" width="3.7109375" style="148" bestFit="1" customWidth="1"/>
    <col min="11013" max="11013" width="2.85546875" style="148" bestFit="1" customWidth="1"/>
    <col min="11014" max="11014" width="1" style="148" bestFit="1" customWidth="1"/>
    <col min="11015" max="11015" width="1.85546875" style="148" bestFit="1" customWidth="1"/>
    <col min="11016" max="11016" width="9.28515625" style="148" bestFit="1" customWidth="1"/>
    <col min="11017" max="11241" width="9.140625" style="148"/>
    <col min="11242" max="11242" width="10.28515625" style="148" bestFit="1" customWidth="1"/>
    <col min="11243" max="11243" width="1" style="148" bestFit="1" customWidth="1"/>
    <col min="11244" max="11244" width="7.42578125" style="148" bestFit="1" customWidth="1"/>
    <col min="11245" max="11245" width="1.7109375" style="148" bestFit="1" customWidth="1"/>
    <col min="11246" max="11246" width="9.5703125" style="148" bestFit="1" customWidth="1"/>
    <col min="11247" max="11247" width="2.85546875" style="148" bestFit="1" customWidth="1"/>
    <col min="11248" max="11248" width="1" style="148" bestFit="1" customWidth="1"/>
    <col min="11249" max="11249" width="3.7109375" style="148" bestFit="1" customWidth="1"/>
    <col min="11250" max="11250" width="2.85546875" style="148" bestFit="1" customWidth="1"/>
    <col min="11251" max="11251" width="1" style="148" bestFit="1" customWidth="1"/>
    <col min="11252" max="11252" width="5.5703125" style="148" bestFit="1" customWidth="1"/>
    <col min="11253" max="11253" width="1.85546875" style="148" bestFit="1" customWidth="1"/>
    <col min="11254" max="11254" width="1" style="148" bestFit="1" customWidth="1"/>
    <col min="11255" max="11256" width="1.85546875" style="148" bestFit="1" customWidth="1"/>
    <col min="11257" max="11257" width="3.7109375" style="148" bestFit="1" customWidth="1"/>
    <col min="11258" max="11258" width="2.85546875" style="148" bestFit="1" customWidth="1"/>
    <col min="11259" max="11259" width="1" style="148" bestFit="1" customWidth="1"/>
    <col min="11260" max="11260" width="1.85546875" style="148" bestFit="1" customWidth="1"/>
    <col min="11261" max="11261" width="1" style="148" bestFit="1" customWidth="1"/>
    <col min="11262" max="11262" width="1.85546875" style="148" bestFit="1" customWidth="1"/>
    <col min="11263" max="11263" width="3.7109375" style="148" bestFit="1" customWidth="1"/>
    <col min="11264" max="11265" width="1" style="148" bestFit="1" customWidth="1"/>
    <col min="11266" max="11266" width="2.85546875" style="148" bestFit="1" customWidth="1"/>
    <col min="11267" max="11267" width="1" style="148" bestFit="1" customWidth="1"/>
    <col min="11268" max="11268" width="3.7109375" style="148" bestFit="1" customWidth="1"/>
    <col min="11269" max="11269" width="2.85546875" style="148" bestFit="1" customWidth="1"/>
    <col min="11270" max="11270" width="1" style="148" bestFit="1" customWidth="1"/>
    <col min="11271" max="11271" width="1.85546875" style="148" bestFit="1" customWidth="1"/>
    <col min="11272" max="11272" width="9.28515625" style="148" bestFit="1" customWidth="1"/>
    <col min="11273" max="11497" width="9.140625" style="148"/>
    <col min="11498" max="11498" width="10.28515625" style="148" bestFit="1" customWidth="1"/>
    <col min="11499" max="11499" width="1" style="148" bestFit="1" customWidth="1"/>
    <col min="11500" max="11500" width="7.42578125" style="148" bestFit="1" customWidth="1"/>
    <col min="11501" max="11501" width="1.7109375" style="148" bestFit="1" customWidth="1"/>
    <col min="11502" max="11502" width="9.5703125" style="148" bestFit="1" customWidth="1"/>
    <col min="11503" max="11503" width="2.85546875" style="148" bestFit="1" customWidth="1"/>
    <col min="11504" max="11504" width="1" style="148" bestFit="1" customWidth="1"/>
    <col min="11505" max="11505" width="3.7109375" style="148" bestFit="1" customWidth="1"/>
    <col min="11506" max="11506" width="2.85546875" style="148" bestFit="1" customWidth="1"/>
    <col min="11507" max="11507" width="1" style="148" bestFit="1" customWidth="1"/>
    <col min="11508" max="11508" width="5.5703125" style="148" bestFit="1" customWidth="1"/>
    <col min="11509" max="11509" width="1.85546875" style="148" bestFit="1" customWidth="1"/>
    <col min="11510" max="11510" width="1" style="148" bestFit="1" customWidth="1"/>
    <col min="11511" max="11512" width="1.85546875" style="148" bestFit="1" customWidth="1"/>
    <col min="11513" max="11513" width="3.7109375" style="148" bestFit="1" customWidth="1"/>
    <col min="11514" max="11514" width="2.85546875" style="148" bestFit="1" customWidth="1"/>
    <col min="11515" max="11515" width="1" style="148" bestFit="1" customWidth="1"/>
    <col min="11516" max="11516" width="1.85546875" style="148" bestFit="1" customWidth="1"/>
    <col min="11517" max="11517" width="1" style="148" bestFit="1" customWidth="1"/>
    <col min="11518" max="11518" width="1.85546875" style="148" bestFit="1" customWidth="1"/>
    <col min="11519" max="11519" width="3.7109375" style="148" bestFit="1" customWidth="1"/>
    <col min="11520" max="11521" width="1" style="148" bestFit="1" customWidth="1"/>
    <col min="11522" max="11522" width="2.85546875" style="148" bestFit="1" customWidth="1"/>
    <col min="11523" max="11523" width="1" style="148" bestFit="1" customWidth="1"/>
    <col min="11524" max="11524" width="3.7109375" style="148" bestFit="1" customWidth="1"/>
    <col min="11525" max="11525" width="2.85546875" style="148" bestFit="1" customWidth="1"/>
    <col min="11526" max="11526" width="1" style="148" bestFit="1" customWidth="1"/>
    <col min="11527" max="11527" width="1.85546875" style="148" bestFit="1" customWidth="1"/>
    <col min="11528" max="11528" width="9.28515625" style="148" bestFit="1" customWidth="1"/>
    <col min="11529" max="11753" width="9.140625" style="148"/>
    <col min="11754" max="11754" width="10.28515625" style="148" bestFit="1" customWidth="1"/>
    <col min="11755" max="11755" width="1" style="148" bestFit="1" customWidth="1"/>
    <col min="11756" max="11756" width="7.42578125" style="148" bestFit="1" customWidth="1"/>
    <col min="11757" max="11757" width="1.7109375" style="148" bestFit="1" customWidth="1"/>
    <col min="11758" max="11758" width="9.5703125" style="148" bestFit="1" customWidth="1"/>
    <col min="11759" max="11759" width="2.85546875" style="148" bestFit="1" customWidth="1"/>
    <col min="11760" max="11760" width="1" style="148" bestFit="1" customWidth="1"/>
    <col min="11761" max="11761" width="3.7109375" style="148" bestFit="1" customWidth="1"/>
    <col min="11762" max="11762" width="2.85546875" style="148" bestFit="1" customWidth="1"/>
    <col min="11763" max="11763" width="1" style="148" bestFit="1" customWidth="1"/>
    <col min="11764" max="11764" width="5.5703125" style="148" bestFit="1" customWidth="1"/>
    <col min="11765" max="11765" width="1.85546875" style="148" bestFit="1" customWidth="1"/>
    <col min="11766" max="11766" width="1" style="148" bestFit="1" customWidth="1"/>
    <col min="11767" max="11768" width="1.85546875" style="148" bestFit="1" customWidth="1"/>
    <col min="11769" max="11769" width="3.7109375" style="148" bestFit="1" customWidth="1"/>
    <col min="11770" max="11770" width="2.85546875" style="148" bestFit="1" customWidth="1"/>
    <col min="11771" max="11771" width="1" style="148" bestFit="1" customWidth="1"/>
    <col min="11772" max="11772" width="1.85546875" style="148" bestFit="1" customWidth="1"/>
    <col min="11773" max="11773" width="1" style="148" bestFit="1" customWidth="1"/>
    <col min="11774" max="11774" width="1.85546875" style="148" bestFit="1" customWidth="1"/>
    <col min="11775" max="11775" width="3.7109375" style="148" bestFit="1" customWidth="1"/>
    <col min="11776" max="11777" width="1" style="148" bestFit="1" customWidth="1"/>
    <col min="11778" max="11778" width="2.85546875" style="148" bestFit="1" customWidth="1"/>
    <col min="11779" max="11779" width="1" style="148" bestFit="1" customWidth="1"/>
    <col min="11780" max="11780" width="3.7109375" style="148" bestFit="1" customWidth="1"/>
    <col min="11781" max="11781" width="2.85546875" style="148" bestFit="1" customWidth="1"/>
    <col min="11782" max="11782" width="1" style="148" bestFit="1" customWidth="1"/>
    <col min="11783" max="11783" width="1.85546875" style="148" bestFit="1" customWidth="1"/>
    <col min="11784" max="11784" width="9.28515625" style="148" bestFit="1" customWidth="1"/>
    <col min="11785" max="12009" width="9.140625" style="148"/>
    <col min="12010" max="12010" width="10.28515625" style="148" bestFit="1" customWidth="1"/>
    <col min="12011" max="12011" width="1" style="148" bestFit="1" customWidth="1"/>
    <col min="12012" max="12012" width="7.42578125" style="148" bestFit="1" customWidth="1"/>
    <col min="12013" max="12013" width="1.7109375" style="148" bestFit="1" customWidth="1"/>
    <col min="12014" max="12014" width="9.5703125" style="148" bestFit="1" customWidth="1"/>
    <col min="12015" max="12015" width="2.85546875" style="148" bestFit="1" customWidth="1"/>
    <col min="12016" max="12016" width="1" style="148" bestFit="1" customWidth="1"/>
    <col min="12017" max="12017" width="3.7109375" style="148" bestFit="1" customWidth="1"/>
    <col min="12018" max="12018" width="2.85546875" style="148" bestFit="1" customWidth="1"/>
    <col min="12019" max="12019" width="1" style="148" bestFit="1" customWidth="1"/>
    <col min="12020" max="12020" width="5.5703125" style="148" bestFit="1" customWidth="1"/>
    <col min="12021" max="12021" width="1.85546875" style="148" bestFit="1" customWidth="1"/>
    <col min="12022" max="12022" width="1" style="148" bestFit="1" customWidth="1"/>
    <col min="12023" max="12024" width="1.85546875" style="148" bestFit="1" customWidth="1"/>
    <col min="12025" max="12025" width="3.7109375" style="148" bestFit="1" customWidth="1"/>
    <col min="12026" max="12026" width="2.85546875" style="148" bestFit="1" customWidth="1"/>
    <col min="12027" max="12027" width="1" style="148" bestFit="1" customWidth="1"/>
    <col min="12028" max="12028" width="1.85546875" style="148" bestFit="1" customWidth="1"/>
    <col min="12029" max="12029" width="1" style="148" bestFit="1" customWidth="1"/>
    <col min="12030" max="12030" width="1.85546875" style="148" bestFit="1" customWidth="1"/>
    <col min="12031" max="12031" width="3.7109375" style="148" bestFit="1" customWidth="1"/>
    <col min="12032" max="12033" width="1" style="148" bestFit="1" customWidth="1"/>
    <col min="12034" max="12034" width="2.85546875" style="148" bestFit="1" customWidth="1"/>
    <col min="12035" max="12035" width="1" style="148" bestFit="1" customWidth="1"/>
    <col min="12036" max="12036" width="3.7109375" style="148" bestFit="1" customWidth="1"/>
    <col min="12037" max="12037" width="2.85546875" style="148" bestFit="1" customWidth="1"/>
    <col min="12038" max="12038" width="1" style="148" bestFit="1" customWidth="1"/>
    <col min="12039" max="12039" width="1.85546875" style="148" bestFit="1" customWidth="1"/>
    <col min="12040" max="12040" width="9.28515625" style="148" bestFit="1" customWidth="1"/>
    <col min="12041" max="12265" width="9.140625" style="148"/>
    <col min="12266" max="12266" width="10.28515625" style="148" bestFit="1" customWidth="1"/>
    <col min="12267" max="12267" width="1" style="148" bestFit="1" customWidth="1"/>
    <col min="12268" max="12268" width="7.42578125" style="148" bestFit="1" customWidth="1"/>
    <col min="12269" max="12269" width="1.7109375" style="148" bestFit="1" customWidth="1"/>
    <col min="12270" max="12270" width="9.5703125" style="148" bestFit="1" customWidth="1"/>
    <col min="12271" max="12271" width="2.85546875" style="148" bestFit="1" customWidth="1"/>
    <col min="12272" max="12272" width="1" style="148" bestFit="1" customWidth="1"/>
    <col min="12273" max="12273" width="3.7109375" style="148" bestFit="1" customWidth="1"/>
    <col min="12274" max="12274" width="2.85546875" style="148" bestFit="1" customWidth="1"/>
    <col min="12275" max="12275" width="1" style="148" bestFit="1" customWidth="1"/>
    <col min="12276" max="12276" width="5.5703125" style="148" bestFit="1" customWidth="1"/>
    <col min="12277" max="12277" width="1.85546875" style="148" bestFit="1" customWidth="1"/>
    <col min="12278" max="12278" width="1" style="148" bestFit="1" customWidth="1"/>
    <col min="12279" max="12280" width="1.85546875" style="148" bestFit="1" customWidth="1"/>
    <col min="12281" max="12281" width="3.7109375" style="148" bestFit="1" customWidth="1"/>
    <col min="12282" max="12282" width="2.85546875" style="148" bestFit="1" customWidth="1"/>
    <col min="12283" max="12283" width="1" style="148" bestFit="1" customWidth="1"/>
    <col min="12284" max="12284" width="1.85546875" style="148" bestFit="1" customWidth="1"/>
    <col min="12285" max="12285" width="1" style="148" bestFit="1" customWidth="1"/>
    <col min="12286" max="12286" width="1.85546875" style="148" bestFit="1" customWidth="1"/>
    <col min="12287" max="12287" width="3.7109375" style="148" bestFit="1" customWidth="1"/>
    <col min="12288" max="12289" width="1" style="148" bestFit="1" customWidth="1"/>
    <col min="12290" max="12290" width="2.85546875" style="148" bestFit="1" customWidth="1"/>
    <col min="12291" max="12291" width="1" style="148" bestFit="1" customWidth="1"/>
    <col min="12292" max="12292" width="3.7109375" style="148" bestFit="1" customWidth="1"/>
    <col min="12293" max="12293" width="2.85546875" style="148" bestFit="1" customWidth="1"/>
    <col min="12294" max="12294" width="1" style="148" bestFit="1" customWidth="1"/>
    <col min="12295" max="12295" width="1.85546875" style="148" bestFit="1" customWidth="1"/>
    <col min="12296" max="12296" width="9.28515625" style="148" bestFit="1" customWidth="1"/>
    <col min="12297" max="12521" width="9.140625" style="148"/>
    <col min="12522" max="12522" width="10.28515625" style="148" bestFit="1" customWidth="1"/>
    <col min="12523" max="12523" width="1" style="148" bestFit="1" customWidth="1"/>
    <col min="12524" max="12524" width="7.42578125" style="148" bestFit="1" customWidth="1"/>
    <col min="12525" max="12525" width="1.7109375" style="148" bestFit="1" customWidth="1"/>
    <col min="12526" max="12526" width="9.5703125" style="148" bestFit="1" customWidth="1"/>
    <col min="12527" max="12527" width="2.85546875" style="148" bestFit="1" customWidth="1"/>
    <col min="12528" max="12528" width="1" style="148" bestFit="1" customWidth="1"/>
    <col min="12529" max="12529" width="3.7109375" style="148" bestFit="1" customWidth="1"/>
    <col min="12530" max="12530" width="2.85546875" style="148" bestFit="1" customWidth="1"/>
    <col min="12531" max="12531" width="1" style="148" bestFit="1" customWidth="1"/>
    <col min="12532" max="12532" width="5.5703125" style="148" bestFit="1" customWidth="1"/>
    <col min="12533" max="12533" width="1.85546875" style="148" bestFit="1" customWidth="1"/>
    <col min="12534" max="12534" width="1" style="148" bestFit="1" customWidth="1"/>
    <col min="12535" max="12536" width="1.85546875" style="148" bestFit="1" customWidth="1"/>
    <col min="12537" max="12537" width="3.7109375" style="148" bestFit="1" customWidth="1"/>
    <col min="12538" max="12538" width="2.85546875" style="148" bestFit="1" customWidth="1"/>
    <col min="12539" max="12539" width="1" style="148" bestFit="1" customWidth="1"/>
    <col min="12540" max="12540" width="1.85546875" style="148" bestFit="1" customWidth="1"/>
    <col min="12541" max="12541" width="1" style="148" bestFit="1" customWidth="1"/>
    <col min="12542" max="12542" width="1.85546875" style="148" bestFit="1" customWidth="1"/>
    <col min="12543" max="12543" width="3.7109375" style="148" bestFit="1" customWidth="1"/>
    <col min="12544" max="12545" width="1" style="148" bestFit="1" customWidth="1"/>
    <col min="12546" max="12546" width="2.85546875" style="148" bestFit="1" customWidth="1"/>
    <col min="12547" max="12547" width="1" style="148" bestFit="1" customWidth="1"/>
    <col min="12548" max="12548" width="3.7109375" style="148" bestFit="1" customWidth="1"/>
    <col min="12549" max="12549" width="2.85546875" style="148" bestFit="1" customWidth="1"/>
    <col min="12550" max="12550" width="1" style="148" bestFit="1" customWidth="1"/>
    <col min="12551" max="12551" width="1.85546875" style="148" bestFit="1" customWidth="1"/>
    <col min="12552" max="12552" width="9.28515625" style="148" bestFit="1" customWidth="1"/>
    <col min="12553" max="12777" width="9.140625" style="148"/>
    <col min="12778" max="12778" width="10.28515625" style="148" bestFit="1" customWidth="1"/>
    <col min="12779" max="12779" width="1" style="148" bestFit="1" customWidth="1"/>
    <col min="12780" max="12780" width="7.42578125" style="148" bestFit="1" customWidth="1"/>
    <col min="12781" max="12781" width="1.7109375" style="148" bestFit="1" customWidth="1"/>
    <col min="12782" max="12782" width="9.5703125" style="148" bestFit="1" customWidth="1"/>
    <col min="12783" max="12783" width="2.85546875" style="148" bestFit="1" customWidth="1"/>
    <col min="12784" max="12784" width="1" style="148" bestFit="1" customWidth="1"/>
    <col min="12785" max="12785" width="3.7109375" style="148" bestFit="1" customWidth="1"/>
    <col min="12786" max="12786" width="2.85546875" style="148" bestFit="1" customWidth="1"/>
    <col min="12787" max="12787" width="1" style="148" bestFit="1" customWidth="1"/>
    <col min="12788" max="12788" width="5.5703125" style="148" bestFit="1" customWidth="1"/>
    <col min="12789" max="12789" width="1.85546875" style="148" bestFit="1" customWidth="1"/>
    <col min="12790" max="12790" width="1" style="148" bestFit="1" customWidth="1"/>
    <col min="12791" max="12792" width="1.85546875" style="148" bestFit="1" customWidth="1"/>
    <col min="12793" max="12793" width="3.7109375" style="148" bestFit="1" customWidth="1"/>
    <col min="12794" max="12794" width="2.85546875" style="148" bestFit="1" customWidth="1"/>
    <col min="12795" max="12795" width="1" style="148" bestFit="1" customWidth="1"/>
    <col min="12796" max="12796" width="1.85546875" style="148" bestFit="1" customWidth="1"/>
    <col min="12797" max="12797" width="1" style="148" bestFit="1" customWidth="1"/>
    <col min="12798" max="12798" width="1.85546875" style="148" bestFit="1" customWidth="1"/>
    <col min="12799" max="12799" width="3.7109375" style="148" bestFit="1" customWidth="1"/>
    <col min="12800" max="12801" width="1" style="148" bestFit="1" customWidth="1"/>
    <col min="12802" max="12802" width="2.85546875" style="148" bestFit="1" customWidth="1"/>
    <col min="12803" max="12803" width="1" style="148" bestFit="1" customWidth="1"/>
    <col min="12804" max="12804" width="3.7109375" style="148" bestFit="1" customWidth="1"/>
    <col min="12805" max="12805" width="2.85546875" style="148" bestFit="1" customWidth="1"/>
    <col min="12806" max="12806" width="1" style="148" bestFit="1" customWidth="1"/>
    <col min="12807" max="12807" width="1.85546875" style="148" bestFit="1" customWidth="1"/>
    <col min="12808" max="12808" width="9.28515625" style="148" bestFit="1" customWidth="1"/>
    <col min="12809" max="13033" width="9.140625" style="148"/>
    <col min="13034" max="13034" width="10.28515625" style="148" bestFit="1" customWidth="1"/>
    <col min="13035" max="13035" width="1" style="148" bestFit="1" customWidth="1"/>
    <col min="13036" max="13036" width="7.42578125" style="148" bestFit="1" customWidth="1"/>
    <col min="13037" max="13037" width="1.7109375" style="148" bestFit="1" customWidth="1"/>
    <col min="13038" max="13038" width="9.5703125" style="148" bestFit="1" customWidth="1"/>
    <col min="13039" max="13039" width="2.85546875" style="148" bestFit="1" customWidth="1"/>
    <col min="13040" max="13040" width="1" style="148" bestFit="1" customWidth="1"/>
    <col min="13041" max="13041" width="3.7109375" style="148" bestFit="1" customWidth="1"/>
    <col min="13042" max="13042" width="2.85546875" style="148" bestFit="1" customWidth="1"/>
    <col min="13043" max="13043" width="1" style="148" bestFit="1" customWidth="1"/>
    <col min="13044" max="13044" width="5.5703125" style="148" bestFit="1" customWidth="1"/>
    <col min="13045" max="13045" width="1.85546875" style="148" bestFit="1" customWidth="1"/>
    <col min="13046" max="13046" width="1" style="148" bestFit="1" customWidth="1"/>
    <col min="13047" max="13048" width="1.85546875" style="148" bestFit="1" customWidth="1"/>
    <col min="13049" max="13049" width="3.7109375" style="148" bestFit="1" customWidth="1"/>
    <col min="13050" max="13050" width="2.85546875" style="148" bestFit="1" customWidth="1"/>
    <col min="13051" max="13051" width="1" style="148" bestFit="1" customWidth="1"/>
    <col min="13052" max="13052" width="1.85546875" style="148" bestFit="1" customWidth="1"/>
    <col min="13053" max="13053" width="1" style="148" bestFit="1" customWidth="1"/>
    <col min="13054" max="13054" width="1.85546875" style="148" bestFit="1" customWidth="1"/>
    <col min="13055" max="13055" width="3.7109375" style="148" bestFit="1" customWidth="1"/>
    <col min="13056" max="13057" width="1" style="148" bestFit="1" customWidth="1"/>
    <col min="13058" max="13058" width="2.85546875" style="148" bestFit="1" customWidth="1"/>
    <col min="13059" max="13059" width="1" style="148" bestFit="1" customWidth="1"/>
    <col min="13060" max="13060" width="3.7109375" style="148" bestFit="1" customWidth="1"/>
    <col min="13061" max="13061" width="2.85546875" style="148" bestFit="1" customWidth="1"/>
    <col min="13062" max="13062" width="1" style="148" bestFit="1" customWidth="1"/>
    <col min="13063" max="13063" width="1.85546875" style="148" bestFit="1" customWidth="1"/>
    <col min="13064" max="13064" width="9.28515625" style="148" bestFit="1" customWidth="1"/>
    <col min="13065" max="13289" width="9.140625" style="148"/>
    <col min="13290" max="13290" width="10.28515625" style="148" bestFit="1" customWidth="1"/>
    <col min="13291" max="13291" width="1" style="148" bestFit="1" customWidth="1"/>
    <col min="13292" max="13292" width="7.42578125" style="148" bestFit="1" customWidth="1"/>
    <col min="13293" max="13293" width="1.7109375" style="148" bestFit="1" customWidth="1"/>
    <col min="13294" max="13294" width="9.5703125" style="148" bestFit="1" customWidth="1"/>
    <col min="13295" max="13295" width="2.85546875" style="148" bestFit="1" customWidth="1"/>
    <col min="13296" max="13296" width="1" style="148" bestFit="1" customWidth="1"/>
    <col min="13297" max="13297" width="3.7109375" style="148" bestFit="1" customWidth="1"/>
    <col min="13298" max="13298" width="2.85546875" style="148" bestFit="1" customWidth="1"/>
    <col min="13299" max="13299" width="1" style="148" bestFit="1" customWidth="1"/>
    <col min="13300" max="13300" width="5.5703125" style="148" bestFit="1" customWidth="1"/>
    <col min="13301" max="13301" width="1.85546875" style="148" bestFit="1" customWidth="1"/>
    <col min="13302" max="13302" width="1" style="148" bestFit="1" customWidth="1"/>
    <col min="13303" max="13304" width="1.85546875" style="148" bestFit="1" customWidth="1"/>
    <col min="13305" max="13305" width="3.7109375" style="148" bestFit="1" customWidth="1"/>
    <col min="13306" max="13306" width="2.85546875" style="148" bestFit="1" customWidth="1"/>
    <col min="13307" max="13307" width="1" style="148" bestFit="1" customWidth="1"/>
    <col min="13308" max="13308" width="1.85546875" style="148" bestFit="1" customWidth="1"/>
    <col min="13309" max="13309" width="1" style="148" bestFit="1" customWidth="1"/>
    <col min="13310" max="13310" width="1.85546875" style="148" bestFit="1" customWidth="1"/>
    <col min="13311" max="13311" width="3.7109375" style="148" bestFit="1" customWidth="1"/>
    <col min="13312" max="13313" width="1" style="148" bestFit="1" customWidth="1"/>
    <col min="13314" max="13314" width="2.85546875" style="148" bestFit="1" customWidth="1"/>
    <col min="13315" max="13315" width="1" style="148" bestFit="1" customWidth="1"/>
    <col min="13316" max="13316" width="3.7109375" style="148" bestFit="1" customWidth="1"/>
    <col min="13317" max="13317" width="2.85546875" style="148" bestFit="1" customWidth="1"/>
    <col min="13318" max="13318" width="1" style="148" bestFit="1" customWidth="1"/>
    <col min="13319" max="13319" width="1.85546875" style="148" bestFit="1" customWidth="1"/>
    <col min="13320" max="13320" width="9.28515625" style="148" bestFit="1" customWidth="1"/>
    <col min="13321" max="13545" width="9.140625" style="148"/>
    <col min="13546" max="13546" width="10.28515625" style="148" bestFit="1" customWidth="1"/>
    <col min="13547" max="13547" width="1" style="148" bestFit="1" customWidth="1"/>
    <col min="13548" max="13548" width="7.42578125" style="148" bestFit="1" customWidth="1"/>
    <col min="13549" max="13549" width="1.7109375" style="148" bestFit="1" customWidth="1"/>
    <col min="13550" max="13550" width="9.5703125" style="148" bestFit="1" customWidth="1"/>
    <col min="13551" max="13551" width="2.85546875" style="148" bestFit="1" customWidth="1"/>
    <col min="13552" max="13552" width="1" style="148" bestFit="1" customWidth="1"/>
    <col min="13553" max="13553" width="3.7109375" style="148" bestFit="1" customWidth="1"/>
    <col min="13554" max="13554" width="2.85546875" style="148" bestFit="1" customWidth="1"/>
    <col min="13555" max="13555" width="1" style="148" bestFit="1" customWidth="1"/>
    <col min="13556" max="13556" width="5.5703125" style="148" bestFit="1" customWidth="1"/>
    <col min="13557" max="13557" width="1.85546875" style="148" bestFit="1" customWidth="1"/>
    <col min="13558" max="13558" width="1" style="148" bestFit="1" customWidth="1"/>
    <col min="13559" max="13560" width="1.85546875" style="148" bestFit="1" customWidth="1"/>
    <col min="13561" max="13561" width="3.7109375" style="148" bestFit="1" customWidth="1"/>
    <col min="13562" max="13562" width="2.85546875" style="148" bestFit="1" customWidth="1"/>
    <col min="13563" max="13563" width="1" style="148" bestFit="1" customWidth="1"/>
    <col min="13564" max="13564" width="1.85546875" style="148" bestFit="1" customWidth="1"/>
    <col min="13565" max="13565" width="1" style="148" bestFit="1" customWidth="1"/>
    <col min="13566" max="13566" width="1.85546875" style="148" bestFit="1" customWidth="1"/>
    <col min="13567" max="13567" width="3.7109375" style="148" bestFit="1" customWidth="1"/>
    <col min="13568" max="13569" width="1" style="148" bestFit="1" customWidth="1"/>
    <col min="13570" max="13570" width="2.85546875" style="148" bestFit="1" customWidth="1"/>
    <col min="13571" max="13571" width="1" style="148" bestFit="1" customWidth="1"/>
    <col min="13572" max="13572" width="3.7109375" style="148" bestFit="1" customWidth="1"/>
    <col min="13573" max="13573" width="2.85546875" style="148" bestFit="1" customWidth="1"/>
    <col min="13574" max="13574" width="1" style="148" bestFit="1" customWidth="1"/>
    <col min="13575" max="13575" width="1.85546875" style="148" bestFit="1" customWidth="1"/>
    <col min="13576" max="13576" width="9.28515625" style="148" bestFit="1" customWidth="1"/>
    <col min="13577" max="13801" width="9.140625" style="148"/>
    <col min="13802" max="13802" width="10.28515625" style="148" bestFit="1" customWidth="1"/>
    <col min="13803" max="13803" width="1" style="148" bestFit="1" customWidth="1"/>
    <col min="13804" max="13804" width="7.42578125" style="148" bestFit="1" customWidth="1"/>
    <col min="13805" max="13805" width="1.7109375" style="148" bestFit="1" customWidth="1"/>
    <col min="13806" max="13806" width="9.5703125" style="148" bestFit="1" customWidth="1"/>
    <col min="13807" max="13807" width="2.85546875" style="148" bestFit="1" customWidth="1"/>
    <col min="13808" max="13808" width="1" style="148" bestFit="1" customWidth="1"/>
    <col min="13809" max="13809" width="3.7109375" style="148" bestFit="1" customWidth="1"/>
    <col min="13810" max="13810" width="2.85546875" style="148" bestFit="1" customWidth="1"/>
    <col min="13811" max="13811" width="1" style="148" bestFit="1" customWidth="1"/>
    <col min="13812" max="13812" width="5.5703125" style="148" bestFit="1" customWidth="1"/>
    <col min="13813" max="13813" width="1.85546875" style="148" bestFit="1" customWidth="1"/>
    <col min="13814" max="13814" width="1" style="148" bestFit="1" customWidth="1"/>
    <col min="13815" max="13816" width="1.85546875" style="148" bestFit="1" customWidth="1"/>
    <col min="13817" max="13817" width="3.7109375" style="148" bestFit="1" customWidth="1"/>
    <col min="13818" max="13818" width="2.85546875" style="148" bestFit="1" customWidth="1"/>
    <col min="13819" max="13819" width="1" style="148" bestFit="1" customWidth="1"/>
    <col min="13820" max="13820" width="1.85546875" style="148" bestFit="1" customWidth="1"/>
    <col min="13821" max="13821" width="1" style="148" bestFit="1" customWidth="1"/>
    <col min="13822" max="13822" width="1.85546875" style="148" bestFit="1" customWidth="1"/>
    <col min="13823" max="13823" width="3.7109375" style="148" bestFit="1" customWidth="1"/>
    <col min="13824" max="13825" width="1" style="148" bestFit="1" customWidth="1"/>
    <col min="13826" max="13826" width="2.85546875" style="148" bestFit="1" customWidth="1"/>
    <col min="13827" max="13827" width="1" style="148" bestFit="1" customWidth="1"/>
    <col min="13828" max="13828" width="3.7109375" style="148" bestFit="1" customWidth="1"/>
    <col min="13829" max="13829" width="2.85546875" style="148" bestFit="1" customWidth="1"/>
    <col min="13830" max="13830" width="1" style="148" bestFit="1" customWidth="1"/>
    <col min="13831" max="13831" width="1.85546875" style="148" bestFit="1" customWidth="1"/>
    <col min="13832" max="13832" width="9.28515625" style="148" bestFit="1" customWidth="1"/>
    <col min="13833" max="14057" width="9.140625" style="148"/>
    <col min="14058" max="14058" width="10.28515625" style="148" bestFit="1" customWidth="1"/>
    <col min="14059" max="14059" width="1" style="148" bestFit="1" customWidth="1"/>
    <col min="14060" max="14060" width="7.42578125" style="148" bestFit="1" customWidth="1"/>
    <col min="14061" max="14061" width="1.7109375" style="148" bestFit="1" customWidth="1"/>
    <col min="14062" max="14062" width="9.5703125" style="148" bestFit="1" customWidth="1"/>
    <col min="14063" max="14063" width="2.85546875" style="148" bestFit="1" customWidth="1"/>
    <col min="14064" max="14064" width="1" style="148" bestFit="1" customWidth="1"/>
    <col min="14065" max="14065" width="3.7109375" style="148" bestFit="1" customWidth="1"/>
    <col min="14066" max="14066" width="2.85546875" style="148" bestFit="1" customWidth="1"/>
    <col min="14067" max="14067" width="1" style="148" bestFit="1" customWidth="1"/>
    <col min="14068" max="14068" width="5.5703125" style="148" bestFit="1" customWidth="1"/>
    <col min="14069" max="14069" width="1.85546875" style="148" bestFit="1" customWidth="1"/>
    <col min="14070" max="14070" width="1" style="148" bestFit="1" customWidth="1"/>
    <col min="14071" max="14072" width="1.85546875" style="148" bestFit="1" customWidth="1"/>
    <col min="14073" max="14073" width="3.7109375" style="148" bestFit="1" customWidth="1"/>
    <col min="14074" max="14074" width="2.85546875" style="148" bestFit="1" customWidth="1"/>
    <col min="14075" max="14075" width="1" style="148" bestFit="1" customWidth="1"/>
    <col min="14076" max="14076" width="1.85546875" style="148" bestFit="1" customWidth="1"/>
    <col min="14077" max="14077" width="1" style="148" bestFit="1" customWidth="1"/>
    <col min="14078" max="14078" width="1.85546875" style="148" bestFit="1" customWidth="1"/>
    <col min="14079" max="14079" width="3.7109375" style="148" bestFit="1" customWidth="1"/>
    <col min="14080" max="14081" width="1" style="148" bestFit="1" customWidth="1"/>
    <col min="14082" max="14082" width="2.85546875" style="148" bestFit="1" customWidth="1"/>
    <col min="14083" max="14083" width="1" style="148" bestFit="1" customWidth="1"/>
    <col min="14084" max="14084" width="3.7109375" style="148" bestFit="1" customWidth="1"/>
    <col min="14085" max="14085" width="2.85546875" style="148" bestFit="1" customWidth="1"/>
    <col min="14086" max="14086" width="1" style="148" bestFit="1" customWidth="1"/>
    <col min="14087" max="14087" width="1.85546875" style="148" bestFit="1" customWidth="1"/>
    <col min="14088" max="14088" width="9.28515625" style="148" bestFit="1" customWidth="1"/>
    <col min="14089" max="14313" width="9.140625" style="148"/>
    <col min="14314" max="14314" width="10.28515625" style="148" bestFit="1" customWidth="1"/>
    <col min="14315" max="14315" width="1" style="148" bestFit="1" customWidth="1"/>
    <col min="14316" max="14316" width="7.42578125" style="148" bestFit="1" customWidth="1"/>
    <col min="14317" max="14317" width="1.7109375" style="148" bestFit="1" customWidth="1"/>
    <col min="14318" max="14318" width="9.5703125" style="148" bestFit="1" customWidth="1"/>
    <col min="14319" max="14319" width="2.85546875" style="148" bestFit="1" customWidth="1"/>
    <col min="14320" max="14320" width="1" style="148" bestFit="1" customWidth="1"/>
    <col min="14321" max="14321" width="3.7109375" style="148" bestFit="1" customWidth="1"/>
    <col min="14322" max="14322" width="2.85546875" style="148" bestFit="1" customWidth="1"/>
    <col min="14323" max="14323" width="1" style="148" bestFit="1" customWidth="1"/>
    <col min="14324" max="14324" width="5.5703125" style="148" bestFit="1" customWidth="1"/>
    <col min="14325" max="14325" width="1.85546875" style="148" bestFit="1" customWidth="1"/>
    <col min="14326" max="14326" width="1" style="148" bestFit="1" customWidth="1"/>
    <col min="14327" max="14328" width="1.85546875" style="148" bestFit="1" customWidth="1"/>
    <col min="14329" max="14329" width="3.7109375" style="148" bestFit="1" customWidth="1"/>
    <col min="14330" max="14330" width="2.85546875" style="148" bestFit="1" customWidth="1"/>
    <col min="14331" max="14331" width="1" style="148" bestFit="1" customWidth="1"/>
    <col min="14332" max="14332" width="1.85546875" style="148" bestFit="1" customWidth="1"/>
    <col min="14333" max="14333" width="1" style="148" bestFit="1" customWidth="1"/>
    <col min="14334" max="14334" width="1.85546875" style="148" bestFit="1" customWidth="1"/>
    <col min="14335" max="14335" width="3.7109375" style="148" bestFit="1" customWidth="1"/>
    <col min="14336" max="14337" width="1" style="148" bestFit="1" customWidth="1"/>
    <col min="14338" max="14338" width="2.85546875" style="148" bestFit="1" customWidth="1"/>
    <col min="14339" max="14339" width="1" style="148" bestFit="1" customWidth="1"/>
    <col min="14340" max="14340" width="3.7109375" style="148" bestFit="1" customWidth="1"/>
    <col min="14341" max="14341" width="2.85546875" style="148" bestFit="1" customWidth="1"/>
    <col min="14342" max="14342" width="1" style="148" bestFit="1" customWidth="1"/>
    <col min="14343" max="14343" width="1.85546875" style="148" bestFit="1" customWidth="1"/>
    <col min="14344" max="14344" width="9.28515625" style="148" bestFit="1" customWidth="1"/>
    <col min="14345" max="14569" width="9.140625" style="148"/>
    <col min="14570" max="14570" width="10.28515625" style="148" bestFit="1" customWidth="1"/>
    <col min="14571" max="14571" width="1" style="148" bestFit="1" customWidth="1"/>
    <col min="14572" max="14572" width="7.42578125" style="148" bestFit="1" customWidth="1"/>
    <col min="14573" max="14573" width="1.7109375" style="148" bestFit="1" customWidth="1"/>
    <col min="14574" max="14574" width="9.5703125" style="148" bestFit="1" customWidth="1"/>
    <col min="14575" max="14575" width="2.85546875" style="148" bestFit="1" customWidth="1"/>
    <col min="14576" max="14576" width="1" style="148" bestFit="1" customWidth="1"/>
    <col min="14577" max="14577" width="3.7109375" style="148" bestFit="1" customWidth="1"/>
    <col min="14578" max="14578" width="2.85546875" style="148" bestFit="1" customWidth="1"/>
    <col min="14579" max="14579" width="1" style="148" bestFit="1" customWidth="1"/>
    <col min="14580" max="14580" width="5.5703125" style="148" bestFit="1" customWidth="1"/>
    <col min="14581" max="14581" width="1.85546875" style="148" bestFit="1" customWidth="1"/>
    <col min="14582" max="14582" width="1" style="148" bestFit="1" customWidth="1"/>
    <col min="14583" max="14584" width="1.85546875" style="148" bestFit="1" customWidth="1"/>
    <col min="14585" max="14585" width="3.7109375" style="148" bestFit="1" customWidth="1"/>
    <col min="14586" max="14586" width="2.85546875" style="148" bestFit="1" customWidth="1"/>
    <col min="14587" max="14587" width="1" style="148" bestFit="1" customWidth="1"/>
    <col min="14588" max="14588" width="1.85546875" style="148" bestFit="1" customWidth="1"/>
    <col min="14589" max="14589" width="1" style="148" bestFit="1" customWidth="1"/>
    <col min="14590" max="14590" width="1.85546875" style="148" bestFit="1" customWidth="1"/>
    <col min="14591" max="14591" width="3.7109375" style="148" bestFit="1" customWidth="1"/>
    <col min="14592" max="14593" width="1" style="148" bestFit="1" customWidth="1"/>
    <col min="14594" max="14594" width="2.85546875" style="148" bestFit="1" customWidth="1"/>
    <col min="14595" max="14595" width="1" style="148" bestFit="1" customWidth="1"/>
    <col min="14596" max="14596" width="3.7109375" style="148" bestFit="1" customWidth="1"/>
    <col min="14597" max="14597" width="2.85546875" style="148" bestFit="1" customWidth="1"/>
    <col min="14598" max="14598" width="1" style="148" bestFit="1" customWidth="1"/>
    <col min="14599" max="14599" width="1.85546875" style="148" bestFit="1" customWidth="1"/>
    <col min="14600" max="14600" width="9.28515625" style="148" bestFit="1" customWidth="1"/>
    <col min="14601" max="14825" width="9.140625" style="148"/>
    <col min="14826" max="14826" width="10.28515625" style="148" bestFit="1" customWidth="1"/>
    <col min="14827" max="14827" width="1" style="148" bestFit="1" customWidth="1"/>
    <col min="14828" max="14828" width="7.42578125" style="148" bestFit="1" customWidth="1"/>
    <col min="14829" max="14829" width="1.7109375" style="148" bestFit="1" customWidth="1"/>
    <col min="14830" max="14830" width="9.5703125" style="148" bestFit="1" customWidth="1"/>
    <col min="14831" max="14831" width="2.85546875" style="148" bestFit="1" customWidth="1"/>
    <col min="14832" max="14832" width="1" style="148" bestFit="1" customWidth="1"/>
    <col min="14833" max="14833" width="3.7109375" style="148" bestFit="1" customWidth="1"/>
    <col min="14834" max="14834" width="2.85546875" style="148" bestFit="1" customWidth="1"/>
    <col min="14835" max="14835" width="1" style="148" bestFit="1" customWidth="1"/>
    <col min="14836" max="14836" width="5.5703125" style="148" bestFit="1" customWidth="1"/>
    <col min="14837" max="14837" width="1.85546875" style="148" bestFit="1" customWidth="1"/>
    <col min="14838" max="14838" width="1" style="148" bestFit="1" customWidth="1"/>
    <col min="14839" max="14840" width="1.85546875" style="148" bestFit="1" customWidth="1"/>
    <col min="14841" max="14841" width="3.7109375" style="148" bestFit="1" customWidth="1"/>
    <col min="14842" max="14842" width="2.85546875" style="148" bestFit="1" customWidth="1"/>
    <col min="14843" max="14843" width="1" style="148" bestFit="1" customWidth="1"/>
    <col min="14844" max="14844" width="1.85546875" style="148" bestFit="1" customWidth="1"/>
    <col min="14845" max="14845" width="1" style="148" bestFit="1" customWidth="1"/>
    <col min="14846" max="14846" width="1.85546875" style="148" bestFit="1" customWidth="1"/>
    <col min="14847" max="14847" width="3.7109375" style="148" bestFit="1" customWidth="1"/>
    <col min="14848" max="14849" width="1" style="148" bestFit="1" customWidth="1"/>
    <col min="14850" max="14850" width="2.85546875" style="148" bestFit="1" customWidth="1"/>
    <col min="14851" max="14851" width="1" style="148" bestFit="1" customWidth="1"/>
    <col min="14852" max="14852" width="3.7109375" style="148" bestFit="1" customWidth="1"/>
    <col min="14853" max="14853" width="2.85546875" style="148" bestFit="1" customWidth="1"/>
    <col min="14854" max="14854" width="1" style="148" bestFit="1" customWidth="1"/>
    <col min="14855" max="14855" width="1.85546875" style="148" bestFit="1" customWidth="1"/>
    <col min="14856" max="14856" width="9.28515625" style="148" bestFit="1" customWidth="1"/>
    <col min="14857" max="15081" width="9.140625" style="148"/>
    <col min="15082" max="15082" width="10.28515625" style="148" bestFit="1" customWidth="1"/>
    <col min="15083" max="15083" width="1" style="148" bestFit="1" customWidth="1"/>
    <col min="15084" max="15084" width="7.42578125" style="148" bestFit="1" customWidth="1"/>
    <col min="15085" max="15085" width="1.7109375" style="148" bestFit="1" customWidth="1"/>
    <col min="15086" max="15086" width="9.5703125" style="148" bestFit="1" customWidth="1"/>
    <col min="15087" max="15087" width="2.85546875" style="148" bestFit="1" customWidth="1"/>
    <col min="15088" max="15088" width="1" style="148" bestFit="1" customWidth="1"/>
    <col min="15089" max="15089" width="3.7109375" style="148" bestFit="1" customWidth="1"/>
    <col min="15090" max="15090" width="2.85546875" style="148" bestFit="1" customWidth="1"/>
    <col min="15091" max="15091" width="1" style="148" bestFit="1" customWidth="1"/>
    <col min="15092" max="15092" width="5.5703125" style="148" bestFit="1" customWidth="1"/>
    <col min="15093" max="15093" width="1.85546875" style="148" bestFit="1" customWidth="1"/>
    <col min="15094" max="15094" width="1" style="148" bestFit="1" customWidth="1"/>
    <col min="15095" max="15096" width="1.85546875" style="148" bestFit="1" customWidth="1"/>
    <col min="15097" max="15097" width="3.7109375" style="148" bestFit="1" customWidth="1"/>
    <col min="15098" max="15098" width="2.85546875" style="148" bestFit="1" customWidth="1"/>
    <col min="15099" max="15099" width="1" style="148" bestFit="1" customWidth="1"/>
    <col min="15100" max="15100" width="1.85546875" style="148" bestFit="1" customWidth="1"/>
    <col min="15101" max="15101" width="1" style="148" bestFit="1" customWidth="1"/>
    <col min="15102" max="15102" width="1.85546875" style="148" bestFit="1" customWidth="1"/>
    <col min="15103" max="15103" width="3.7109375" style="148" bestFit="1" customWidth="1"/>
    <col min="15104" max="15105" width="1" style="148" bestFit="1" customWidth="1"/>
    <col min="15106" max="15106" width="2.85546875" style="148" bestFit="1" customWidth="1"/>
    <col min="15107" max="15107" width="1" style="148" bestFit="1" customWidth="1"/>
    <col min="15108" max="15108" width="3.7109375" style="148" bestFit="1" customWidth="1"/>
    <col min="15109" max="15109" width="2.85546875" style="148" bestFit="1" customWidth="1"/>
    <col min="15110" max="15110" width="1" style="148" bestFit="1" customWidth="1"/>
    <col min="15111" max="15111" width="1.85546875" style="148" bestFit="1" customWidth="1"/>
    <col min="15112" max="15112" width="9.28515625" style="148" bestFit="1" customWidth="1"/>
    <col min="15113" max="15337" width="9.140625" style="148"/>
    <col min="15338" max="15338" width="10.28515625" style="148" bestFit="1" customWidth="1"/>
    <col min="15339" max="15339" width="1" style="148" bestFit="1" customWidth="1"/>
    <col min="15340" max="15340" width="7.42578125" style="148" bestFit="1" customWidth="1"/>
    <col min="15341" max="15341" width="1.7109375" style="148" bestFit="1" customWidth="1"/>
    <col min="15342" max="15342" width="9.5703125" style="148" bestFit="1" customWidth="1"/>
    <col min="15343" max="15343" width="2.85546875" style="148" bestFit="1" customWidth="1"/>
    <col min="15344" max="15344" width="1" style="148" bestFit="1" customWidth="1"/>
    <col min="15345" max="15345" width="3.7109375" style="148" bestFit="1" customWidth="1"/>
    <col min="15346" max="15346" width="2.85546875" style="148" bestFit="1" customWidth="1"/>
    <col min="15347" max="15347" width="1" style="148" bestFit="1" customWidth="1"/>
    <col min="15348" max="15348" width="5.5703125" style="148" bestFit="1" customWidth="1"/>
    <col min="15349" max="15349" width="1.85546875" style="148" bestFit="1" customWidth="1"/>
    <col min="15350" max="15350" width="1" style="148" bestFit="1" customWidth="1"/>
    <col min="15351" max="15352" width="1.85546875" style="148" bestFit="1" customWidth="1"/>
    <col min="15353" max="15353" width="3.7109375" style="148" bestFit="1" customWidth="1"/>
    <col min="15354" max="15354" width="2.85546875" style="148" bestFit="1" customWidth="1"/>
    <col min="15355" max="15355" width="1" style="148" bestFit="1" customWidth="1"/>
    <col min="15356" max="15356" width="1.85546875" style="148" bestFit="1" customWidth="1"/>
    <col min="15357" max="15357" width="1" style="148" bestFit="1" customWidth="1"/>
    <col min="15358" max="15358" width="1.85546875" style="148" bestFit="1" customWidth="1"/>
    <col min="15359" max="15359" width="3.7109375" style="148" bestFit="1" customWidth="1"/>
    <col min="15360" max="15361" width="1" style="148" bestFit="1" customWidth="1"/>
    <col min="15362" max="15362" width="2.85546875" style="148" bestFit="1" customWidth="1"/>
    <col min="15363" max="15363" width="1" style="148" bestFit="1" customWidth="1"/>
    <col min="15364" max="15364" width="3.7109375" style="148" bestFit="1" customWidth="1"/>
    <col min="15365" max="15365" width="2.85546875" style="148" bestFit="1" customWidth="1"/>
    <col min="15366" max="15366" width="1" style="148" bestFit="1" customWidth="1"/>
    <col min="15367" max="15367" width="1.85546875" style="148" bestFit="1" customWidth="1"/>
    <col min="15368" max="15368" width="9.28515625" style="148" bestFit="1" customWidth="1"/>
    <col min="15369" max="15593" width="9.140625" style="148"/>
    <col min="15594" max="15594" width="10.28515625" style="148" bestFit="1" customWidth="1"/>
    <col min="15595" max="15595" width="1" style="148" bestFit="1" customWidth="1"/>
    <col min="15596" max="15596" width="7.42578125" style="148" bestFit="1" customWidth="1"/>
    <col min="15597" max="15597" width="1.7109375" style="148" bestFit="1" customWidth="1"/>
    <col min="15598" max="15598" width="9.5703125" style="148" bestFit="1" customWidth="1"/>
    <col min="15599" max="15599" width="2.85546875" style="148" bestFit="1" customWidth="1"/>
    <col min="15600" max="15600" width="1" style="148" bestFit="1" customWidth="1"/>
    <col min="15601" max="15601" width="3.7109375" style="148" bestFit="1" customWidth="1"/>
    <col min="15602" max="15602" width="2.85546875" style="148" bestFit="1" customWidth="1"/>
    <col min="15603" max="15603" width="1" style="148" bestFit="1" customWidth="1"/>
    <col min="15604" max="15604" width="5.5703125" style="148" bestFit="1" customWidth="1"/>
    <col min="15605" max="15605" width="1.85546875" style="148" bestFit="1" customWidth="1"/>
    <col min="15606" max="15606" width="1" style="148" bestFit="1" customWidth="1"/>
    <col min="15607" max="15608" width="1.85546875" style="148" bestFit="1" customWidth="1"/>
    <col min="15609" max="15609" width="3.7109375" style="148" bestFit="1" customWidth="1"/>
    <col min="15610" max="15610" width="2.85546875" style="148" bestFit="1" customWidth="1"/>
    <col min="15611" max="15611" width="1" style="148" bestFit="1" customWidth="1"/>
    <col min="15612" max="15612" width="1.85546875" style="148" bestFit="1" customWidth="1"/>
    <col min="15613" max="15613" width="1" style="148" bestFit="1" customWidth="1"/>
    <col min="15614" max="15614" width="1.85546875" style="148" bestFit="1" customWidth="1"/>
    <col min="15615" max="15615" width="3.7109375" style="148" bestFit="1" customWidth="1"/>
    <col min="15616" max="15617" width="1" style="148" bestFit="1" customWidth="1"/>
    <col min="15618" max="15618" width="2.85546875" style="148" bestFit="1" customWidth="1"/>
    <col min="15619" max="15619" width="1" style="148" bestFit="1" customWidth="1"/>
    <col min="15620" max="15620" width="3.7109375" style="148" bestFit="1" customWidth="1"/>
    <col min="15621" max="15621" width="2.85546875" style="148" bestFit="1" customWidth="1"/>
    <col min="15622" max="15622" width="1" style="148" bestFit="1" customWidth="1"/>
    <col min="15623" max="15623" width="1.85546875" style="148" bestFit="1" customWidth="1"/>
    <col min="15624" max="15624" width="9.28515625" style="148" bestFit="1" customWidth="1"/>
    <col min="15625" max="15849" width="9.140625" style="148"/>
    <col min="15850" max="15850" width="10.28515625" style="148" bestFit="1" customWidth="1"/>
    <col min="15851" max="15851" width="1" style="148" bestFit="1" customWidth="1"/>
    <col min="15852" max="15852" width="7.42578125" style="148" bestFit="1" customWidth="1"/>
    <col min="15853" max="15853" width="1.7109375" style="148" bestFit="1" customWidth="1"/>
    <col min="15854" max="15854" width="9.5703125" style="148" bestFit="1" customWidth="1"/>
    <col min="15855" max="15855" width="2.85546875" style="148" bestFit="1" customWidth="1"/>
    <col min="15856" max="15856" width="1" style="148" bestFit="1" customWidth="1"/>
    <col min="15857" max="15857" width="3.7109375" style="148" bestFit="1" customWidth="1"/>
    <col min="15858" max="15858" width="2.85546875" style="148" bestFit="1" customWidth="1"/>
    <col min="15859" max="15859" width="1" style="148" bestFit="1" customWidth="1"/>
    <col min="15860" max="15860" width="5.5703125" style="148" bestFit="1" customWidth="1"/>
    <col min="15861" max="15861" width="1.85546875" style="148" bestFit="1" customWidth="1"/>
    <col min="15862" max="15862" width="1" style="148" bestFit="1" customWidth="1"/>
    <col min="15863" max="15864" width="1.85546875" style="148" bestFit="1" customWidth="1"/>
    <col min="15865" max="15865" width="3.7109375" style="148" bestFit="1" customWidth="1"/>
    <col min="15866" max="15866" width="2.85546875" style="148" bestFit="1" customWidth="1"/>
    <col min="15867" max="15867" width="1" style="148" bestFit="1" customWidth="1"/>
    <col min="15868" max="15868" width="1.85546875" style="148" bestFit="1" customWidth="1"/>
    <col min="15869" max="15869" width="1" style="148" bestFit="1" customWidth="1"/>
    <col min="15870" max="15870" width="1.85546875" style="148" bestFit="1" customWidth="1"/>
    <col min="15871" max="15871" width="3.7109375" style="148" bestFit="1" customWidth="1"/>
    <col min="15872" max="15873" width="1" style="148" bestFit="1" customWidth="1"/>
    <col min="15874" max="15874" width="2.85546875" style="148" bestFit="1" customWidth="1"/>
    <col min="15875" max="15875" width="1" style="148" bestFit="1" customWidth="1"/>
    <col min="15876" max="15876" width="3.7109375" style="148" bestFit="1" customWidth="1"/>
    <col min="15877" max="15877" width="2.85546875" style="148" bestFit="1" customWidth="1"/>
    <col min="15878" max="15878" width="1" style="148" bestFit="1" customWidth="1"/>
    <col min="15879" max="15879" width="1.85546875" style="148" bestFit="1" customWidth="1"/>
    <col min="15880" max="15880" width="9.28515625" style="148" bestFit="1" customWidth="1"/>
    <col min="15881" max="16105" width="9.140625" style="148"/>
    <col min="16106" max="16106" width="10.28515625" style="148" bestFit="1" customWidth="1"/>
    <col min="16107" max="16107" width="1" style="148" bestFit="1" customWidth="1"/>
    <col min="16108" max="16108" width="7.42578125" style="148" bestFit="1" customWidth="1"/>
    <col min="16109" max="16109" width="1.7109375" style="148" bestFit="1" customWidth="1"/>
    <col min="16110" max="16110" width="9.5703125" style="148" bestFit="1" customWidth="1"/>
    <col min="16111" max="16111" width="2.85546875" style="148" bestFit="1" customWidth="1"/>
    <col min="16112" max="16112" width="1" style="148" bestFit="1" customWidth="1"/>
    <col min="16113" max="16113" width="3.7109375" style="148" bestFit="1" customWidth="1"/>
    <col min="16114" max="16114" width="2.85546875" style="148" bestFit="1" customWidth="1"/>
    <col min="16115" max="16115" width="1" style="148" bestFit="1" customWidth="1"/>
    <col min="16116" max="16116" width="5.5703125" style="148" bestFit="1" customWidth="1"/>
    <col min="16117" max="16117" width="1.85546875" style="148" bestFit="1" customWidth="1"/>
    <col min="16118" max="16118" width="1" style="148" bestFit="1" customWidth="1"/>
    <col min="16119" max="16120" width="1.85546875" style="148" bestFit="1" customWidth="1"/>
    <col min="16121" max="16121" width="3.7109375" style="148" bestFit="1" customWidth="1"/>
    <col min="16122" max="16122" width="2.85546875" style="148" bestFit="1" customWidth="1"/>
    <col min="16123" max="16123" width="1" style="148" bestFit="1" customWidth="1"/>
    <col min="16124" max="16124" width="1.85546875" style="148" bestFit="1" customWidth="1"/>
    <col min="16125" max="16125" width="1" style="148" bestFit="1" customWidth="1"/>
    <col min="16126" max="16126" width="1.85546875" style="148" bestFit="1" customWidth="1"/>
    <col min="16127" max="16127" width="3.7109375" style="148" bestFit="1" customWidth="1"/>
    <col min="16128" max="16129" width="1" style="148" bestFit="1" customWidth="1"/>
    <col min="16130" max="16130" width="2.85546875" style="148" bestFit="1" customWidth="1"/>
    <col min="16131" max="16131" width="1" style="148" bestFit="1" customWidth="1"/>
    <col min="16132" max="16132" width="3.7109375" style="148" bestFit="1" customWidth="1"/>
    <col min="16133" max="16133" width="2.85546875" style="148" bestFit="1" customWidth="1"/>
    <col min="16134" max="16134" width="1" style="148" bestFit="1" customWidth="1"/>
    <col min="16135" max="16135" width="1.85546875" style="148" bestFit="1" customWidth="1"/>
    <col min="16136" max="16136" width="9.28515625" style="148" bestFit="1" customWidth="1"/>
    <col min="16137" max="16384" width="9.140625" style="148"/>
  </cols>
  <sheetData>
    <row r="1" spans="1:8" ht="20.65" customHeight="1" x14ac:dyDescent="0.2">
      <c r="A1" s="180"/>
      <c r="B1" s="180"/>
      <c r="C1" s="182"/>
      <c r="D1" s="182"/>
      <c r="E1" s="182"/>
      <c r="F1" s="182"/>
      <c r="G1" s="182"/>
      <c r="H1" s="182"/>
    </row>
    <row r="2" spans="1:8" ht="20.85" customHeight="1" x14ac:dyDescent="0.2">
      <c r="A2" s="181"/>
      <c r="B2" s="181"/>
      <c r="C2" s="183"/>
      <c r="D2" s="183"/>
      <c r="E2" s="183"/>
      <c r="F2" s="183"/>
      <c r="G2" s="183"/>
      <c r="H2" s="183"/>
    </row>
    <row r="3" spans="1:8" ht="20.65" customHeight="1" x14ac:dyDescent="0.2">
      <c r="A3" s="184"/>
      <c r="B3" s="184"/>
      <c r="C3" s="185"/>
      <c r="D3" s="185"/>
      <c r="E3" s="185"/>
      <c r="F3" s="185"/>
      <c r="G3" s="185"/>
      <c r="H3" s="185"/>
    </row>
    <row r="4" spans="1:8" ht="10.9" customHeight="1" x14ac:dyDescent="0.2">
      <c r="A4" s="186"/>
      <c r="B4" s="186"/>
      <c r="C4" s="177"/>
      <c r="D4" s="177"/>
      <c r="E4" s="177"/>
      <c r="F4" s="177"/>
      <c r="G4" s="177"/>
      <c r="H4" s="177"/>
    </row>
    <row r="5" spans="1:8" ht="9.75" customHeight="1" x14ac:dyDescent="0.2">
      <c r="A5" s="152" t="s">
        <v>161</v>
      </c>
      <c r="B5" s="152"/>
      <c r="C5" s="156"/>
      <c r="D5" s="156"/>
      <c r="E5" s="156"/>
      <c r="F5" s="156"/>
      <c r="G5" s="156"/>
      <c r="H5" s="156"/>
    </row>
    <row r="6" spans="1:8" ht="9.75" customHeight="1" x14ac:dyDescent="0.2">
      <c r="A6" s="152" t="s">
        <v>162</v>
      </c>
      <c r="B6" s="152"/>
      <c r="C6" s="156"/>
      <c r="D6" s="156"/>
      <c r="E6" s="156"/>
      <c r="F6" s="156"/>
      <c r="G6" s="156"/>
      <c r="H6" s="156"/>
    </row>
    <row r="7" spans="1:8" ht="9.75" customHeight="1" x14ac:dyDescent="0.2">
      <c r="A7" s="152" t="s">
        <v>163</v>
      </c>
      <c r="B7" s="152"/>
      <c r="C7" s="156"/>
      <c r="D7" s="156"/>
      <c r="E7" s="156"/>
      <c r="F7" s="156"/>
      <c r="G7" s="156"/>
      <c r="H7" s="156"/>
    </row>
    <row r="8" spans="1:8" ht="9.75" customHeight="1" x14ac:dyDescent="0.2">
      <c r="A8" s="152" t="s">
        <v>164</v>
      </c>
      <c r="B8" s="152"/>
      <c r="C8" s="156"/>
      <c r="D8" s="156"/>
      <c r="E8" s="156"/>
      <c r="F8" s="156"/>
      <c r="G8" s="156"/>
      <c r="H8" s="156"/>
    </row>
    <row r="9" spans="1:8" ht="9.75" customHeight="1" x14ac:dyDescent="0.2">
      <c r="A9" s="152" t="s">
        <v>165</v>
      </c>
      <c r="B9" s="152"/>
      <c r="C9" s="152"/>
      <c r="D9" s="152"/>
      <c r="E9" s="156"/>
      <c r="F9" s="156"/>
      <c r="G9" s="156"/>
      <c r="H9" s="156"/>
    </row>
    <row r="10" spans="1:8" ht="9.75" customHeight="1" x14ac:dyDescent="0.2">
      <c r="A10" s="152" t="s">
        <v>166</v>
      </c>
      <c r="B10" s="152"/>
      <c r="C10" s="152"/>
      <c r="D10" s="152"/>
      <c r="E10" s="156"/>
      <c r="F10" s="156"/>
      <c r="G10" s="156"/>
      <c r="H10" s="156"/>
    </row>
    <row r="11" spans="1:8" ht="9.75" customHeight="1" x14ac:dyDescent="0.2">
      <c r="A11" s="152" t="s">
        <v>167</v>
      </c>
      <c r="B11" s="152"/>
      <c r="C11" s="156"/>
      <c r="D11" s="156"/>
      <c r="E11" s="156"/>
      <c r="F11" s="156"/>
      <c r="G11" s="156"/>
      <c r="H11" s="156"/>
    </row>
    <row r="12" spans="1:8" ht="10.9" customHeight="1" x14ac:dyDescent="0.2">
      <c r="A12" s="177"/>
      <c r="B12" s="177"/>
      <c r="C12" s="177"/>
      <c r="D12" s="177"/>
      <c r="E12" s="177"/>
      <c r="F12" s="177"/>
      <c r="G12" s="177"/>
      <c r="H12" s="177"/>
    </row>
    <row r="13" spans="1:8" ht="9.75" customHeight="1" x14ac:dyDescent="0.2">
      <c r="A13" s="149" t="s">
        <v>168</v>
      </c>
      <c r="B13" s="152" t="s">
        <v>81</v>
      </c>
      <c r="C13" s="152" t="s">
        <v>169</v>
      </c>
      <c r="D13" s="152" t="s">
        <v>170</v>
      </c>
      <c r="E13" s="152" t="s">
        <v>171</v>
      </c>
      <c r="F13" s="152" t="s">
        <v>172</v>
      </c>
      <c r="G13" s="152"/>
      <c r="H13" s="152"/>
    </row>
    <row r="14" spans="1:8" ht="9.75" customHeight="1" x14ac:dyDescent="0.2">
      <c r="A14" s="150" t="s">
        <v>173</v>
      </c>
      <c r="B14" s="162" t="s">
        <v>174</v>
      </c>
      <c r="C14" s="162"/>
      <c r="D14" s="162"/>
      <c r="E14" s="162"/>
      <c r="F14" s="163">
        <v>475922.4</v>
      </c>
      <c r="G14" s="162"/>
      <c r="H14" s="162"/>
    </row>
    <row r="15" spans="1:8" ht="9.75" customHeight="1" x14ac:dyDescent="0.2">
      <c r="A15" s="150" t="s">
        <v>175</v>
      </c>
      <c r="B15" s="162" t="s">
        <v>174</v>
      </c>
      <c r="C15" s="162"/>
      <c r="D15" s="162"/>
      <c r="E15" s="162"/>
      <c r="F15" s="163">
        <v>475922.4</v>
      </c>
      <c r="G15" s="162"/>
      <c r="H15" s="162"/>
    </row>
    <row r="16" spans="1:8" ht="9.75" customHeight="1" x14ac:dyDescent="0.2">
      <c r="A16" s="150" t="s">
        <v>176</v>
      </c>
      <c r="B16" s="162" t="s">
        <v>177</v>
      </c>
      <c r="C16" s="162"/>
      <c r="D16" s="162"/>
      <c r="E16" s="162"/>
      <c r="F16" s="164">
        <v>19700</v>
      </c>
      <c r="G16" s="162"/>
      <c r="H16" s="162"/>
    </row>
    <row r="17" spans="1:8" ht="9.6" customHeight="1" x14ac:dyDescent="0.2">
      <c r="A17" s="151" t="s">
        <v>178</v>
      </c>
      <c r="B17" s="156" t="s">
        <v>179</v>
      </c>
      <c r="C17" s="156" t="s">
        <v>86</v>
      </c>
      <c r="D17" s="157">
        <v>1</v>
      </c>
      <c r="E17" s="171">
        <v>1500</v>
      </c>
      <c r="F17" s="169">
        <v>1500</v>
      </c>
      <c r="G17" s="156"/>
      <c r="H17" s="156"/>
    </row>
    <row r="18" spans="1:8" ht="9.6" customHeight="1" x14ac:dyDescent="0.2">
      <c r="A18" s="151" t="s">
        <v>180</v>
      </c>
      <c r="B18" s="156" t="s">
        <v>181</v>
      </c>
      <c r="C18" s="156" t="s">
        <v>86</v>
      </c>
      <c r="D18" s="157">
        <v>1</v>
      </c>
      <c r="E18" s="158">
        <v>13500</v>
      </c>
      <c r="F18" s="159">
        <v>13500</v>
      </c>
      <c r="G18" s="156"/>
      <c r="H18" s="156"/>
    </row>
    <row r="19" spans="1:8" ht="9.6" customHeight="1" x14ac:dyDescent="0.2">
      <c r="A19" s="151" t="s">
        <v>182</v>
      </c>
      <c r="B19" s="156" t="s">
        <v>183</v>
      </c>
      <c r="C19" s="156" t="s">
        <v>86</v>
      </c>
      <c r="D19" s="157">
        <v>1</v>
      </c>
      <c r="E19" s="171">
        <v>4700</v>
      </c>
      <c r="F19" s="169">
        <v>4700</v>
      </c>
      <c r="G19" s="156"/>
      <c r="H19" s="156"/>
    </row>
    <row r="20" spans="1:8" ht="9.75" customHeight="1" x14ac:dyDescent="0.2">
      <c r="A20" s="150" t="s">
        <v>184</v>
      </c>
      <c r="B20" s="162" t="s">
        <v>185</v>
      </c>
      <c r="C20" s="162"/>
      <c r="D20" s="162"/>
      <c r="E20" s="162"/>
      <c r="F20" s="163">
        <v>353442.91</v>
      </c>
      <c r="G20" s="162"/>
      <c r="H20" s="162"/>
    </row>
    <row r="21" spans="1:8" ht="9.6" customHeight="1" x14ac:dyDescent="0.2">
      <c r="A21" s="151" t="s">
        <v>186</v>
      </c>
      <c r="B21" s="156" t="s">
        <v>187</v>
      </c>
      <c r="C21" s="156" t="s">
        <v>86</v>
      </c>
      <c r="D21" s="157">
        <v>1</v>
      </c>
      <c r="E21" s="158">
        <v>15000</v>
      </c>
      <c r="F21" s="159">
        <v>15000</v>
      </c>
      <c r="G21" s="156"/>
      <c r="H21" s="156"/>
    </row>
    <row r="22" spans="1:8" ht="9.6" customHeight="1" x14ac:dyDescent="0.2">
      <c r="A22" s="151" t="s">
        <v>188</v>
      </c>
      <c r="B22" s="156" t="s">
        <v>189</v>
      </c>
      <c r="C22" s="156" t="s">
        <v>86</v>
      </c>
      <c r="D22" s="157">
        <v>1</v>
      </c>
      <c r="E22" s="160">
        <v>220000</v>
      </c>
      <c r="F22" s="161">
        <v>220000</v>
      </c>
      <c r="G22" s="156"/>
      <c r="H22" s="156"/>
    </row>
    <row r="23" spans="1:8" ht="9.6" customHeight="1" x14ac:dyDescent="0.2">
      <c r="A23" s="151" t="s">
        <v>190</v>
      </c>
      <c r="B23" s="156" t="s">
        <v>191</v>
      </c>
      <c r="C23" s="156" t="s">
        <v>86</v>
      </c>
      <c r="D23" s="157">
        <v>1</v>
      </c>
      <c r="E23" s="158">
        <v>31942.91</v>
      </c>
      <c r="F23" s="159">
        <v>31942.91</v>
      </c>
      <c r="G23" s="156"/>
      <c r="H23" s="156"/>
    </row>
    <row r="24" spans="1:8" ht="9.6" customHeight="1" x14ac:dyDescent="0.2">
      <c r="A24" s="151" t="s">
        <v>192</v>
      </c>
      <c r="B24" s="156" t="s">
        <v>193</v>
      </c>
      <c r="C24" s="156" t="s">
        <v>86</v>
      </c>
      <c r="D24" s="157">
        <v>1</v>
      </c>
      <c r="E24" s="171">
        <v>3500</v>
      </c>
      <c r="F24" s="169">
        <v>3500</v>
      </c>
      <c r="G24" s="156"/>
      <c r="H24" s="156"/>
    </row>
    <row r="25" spans="1:8" ht="9.6" customHeight="1" x14ac:dyDescent="0.2">
      <c r="A25" s="151" t="s">
        <v>194</v>
      </c>
      <c r="B25" s="156" t="s">
        <v>195</v>
      </c>
      <c r="C25" s="156" t="s">
        <v>86</v>
      </c>
      <c r="D25" s="157">
        <v>1</v>
      </c>
      <c r="E25" s="166">
        <v>500</v>
      </c>
      <c r="F25" s="167">
        <v>500</v>
      </c>
      <c r="G25" s="156"/>
      <c r="H25" s="156"/>
    </row>
    <row r="26" spans="1:8" ht="9.6" customHeight="1" x14ac:dyDescent="0.2">
      <c r="A26" s="151" t="s">
        <v>196</v>
      </c>
      <c r="B26" s="156" t="s">
        <v>197</v>
      </c>
      <c r="C26" s="156" t="s">
        <v>86</v>
      </c>
      <c r="D26" s="157">
        <v>1</v>
      </c>
      <c r="E26" s="158">
        <v>10500</v>
      </c>
      <c r="F26" s="159">
        <v>10500</v>
      </c>
      <c r="G26" s="156"/>
      <c r="H26" s="156"/>
    </row>
    <row r="27" spans="1:8" ht="9.6" customHeight="1" x14ac:dyDescent="0.2">
      <c r="A27" s="151" t="s">
        <v>198</v>
      </c>
      <c r="B27" s="156" t="s">
        <v>199</v>
      </c>
      <c r="C27" s="156" t="s">
        <v>86</v>
      </c>
      <c r="D27" s="157">
        <v>1</v>
      </c>
      <c r="E27" s="158">
        <v>32000</v>
      </c>
      <c r="F27" s="159">
        <v>32000</v>
      </c>
      <c r="G27" s="156"/>
      <c r="H27" s="156"/>
    </row>
    <row r="28" spans="1:8" ht="9.6" customHeight="1" x14ac:dyDescent="0.2">
      <c r="A28" s="151" t="s">
        <v>200</v>
      </c>
      <c r="B28" s="156" t="s">
        <v>201</v>
      </c>
      <c r="C28" s="156" t="s">
        <v>86</v>
      </c>
      <c r="D28" s="157">
        <v>1</v>
      </c>
      <c r="E28" s="158">
        <v>12000</v>
      </c>
      <c r="F28" s="159">
        <v>12000</v>
      </c>
      <c r="G28" s="156"/>
      <c r="H28" s="156"/>
    </row>
    <row r="29" spans="1:8" ht="9.6" customHeight="1" x14ac:dyDescent="0.2">
      <c r="A29" s="151" t="s">
        <v>202</v>
      </c>
      <c r="B29" s="156" t="s">
        <v>203</v>
      </c>
      <c r="C29" s="156" t="s">
        <v>86</v>
      </c>
      <c r="D29" s="157">
        <v>1</v>
      </c>
      <c r="E29" s="158">
        <v>12000</v>
      </c>
      <c r="F29" s="159">
        <v>12000</v>
      </c>
      <c r="G29" s="156"/>
      <c r="H29" s="156"/>
    </row>
    <row r="30" spans="1:8" ht="9.6" customHeight="1" x14ac:dyDescent="0.2">
      <c r="A30" s="151" t="s">
        <v>204</v>
      </c>
      <c r="B30" s="156" t="s">
        <v>205</v>
      </c>
      <c r="C30" s="156" t="s">
        <v>86</v>
      </c>
      <c r="D30" s="157">
        <v>1</v>
      </c>
      <c r="E30" s="158">
        <v>16000</v>
      </c>
      <c r="F30" s="159">
        <v>16000</v>
      </c>
      <c r="G30" s="156"/>
      <c r="H30" s="156"/>
    </row>
    <row r="31" spans="1:8" ht="9.75" customHeight="1" x14ac:dyDescent="0.2">
      <c r="A31" s="150" t="s">
        <v>206</v>
      </c>
      <c r="B31" s="162" t="s">
        <v>207</v>
      </c>
      <c r="C31" s="162"/>
      <c r="D31" s="162"/>
      <c r="E31" s="162"/>
      <c r="F31" s="164">
        <v>60850</v>
      </c>
      <c r="G31" s="162"/>
      <c r="H31" s="162"/>
    </row>
    <row r="32" spans="1:8" ht="9.6" customHeight="1" x14ac:dyDescent="0.2">
      <c r="A32" s="151" t="s">
        <v>208</v>
      </c>
      <c r="B32" s="156" t="s">
        <v>209</v>
      </c>
      <c r="C32" s="156" t="s">
        <v>86</v>
      </c>
      <c r="D32" s="157">
        <v>1</v>
      </c>
      <c r="E32" s="158">
        <v>28250</v>
      </c>
      <c r="F32" s="159">
        <v>28250</v>
      </c>
      <c r="G32" s="156"/>
      <c r="H32" s="156"/>
    </row>
    <row r="33" spans="1:8" ht="9.6" customHeight="1" x14ac:dyDescent="0.2">
      <c r="A33" s="151" t="s">
        <v>210</v>
      </c>
      <c r="B33" s="156" t="s">
        <v>211</v>
      </c>
      <c r="C33" s="156" t="s">
        <v>86</v>
      </c>
      <c r="D33" s="157">
        <v>1</v>
      </c>
      <c r="E33" s="158">
        <v>12600</v>
      </c>
      <c r="F33" s="159">
        <v>12600</v>
      </c>
      <c r="G33" s="156"/>
      <c r="H33" s="156"/>
    </row>
    <row r="34" spans="1:8" ht="9.6" customHeight="1" x14ac:dyDescent="0.2">
      <c r="A34" s="151" t="s">
        <v>212</v>
      </c>
      <c r="B34" s="156" t="s">
        <v>213</v>
      </c>
      <c r="C34" s="156" t="s">
        <v>86</v>
      </c>
      <c r="D34" s="157">
        <v>1</v>
      </c>
      <c r="E34" s="158">
        <v>20000</v>
      </c>
      <c r="F34" s="159">
        <v>20000</v>
      </c>
      <c r="G34" s="156"/>
      <c r="H34" s="156"/>
    </row>
    <row r="35" spans="1:8" ht="9.75" customHeight="1" x14ac:dyDescent="0.2">
      <c r="A35" s="150" t="s">
        <v>214</v>
      </c>
      <c r="B35" s="162" t="s">
        <v>215</v>
      </c>
      <c r="C35" s="162"/>
      <c r="D35" s="162"/>
      <c r="E35" s="162"/>
      <c r="F35" s="164">
        <v>41929.49</v>
      </c>
      <c r="G35" s="162"/>
      <c r="H35" s="162"/>
    </row>
    <row r="36" spans="1:8" ht="9.6" customHeight="1" x14ac:dyDescent="0.2">
      <c r="A36" s="151" t="s">
        <v>216</v>
      </c>
      <c r="B36" s="156" t="s">
        <v>217</v>
      </c>
      <c r="C36" s="156" t="s">
        <v>85</v>
      </c>
      <c r="D36" s="171">
        <v>4030.5987</v>
      </c>
      <c r="E36" s="157">
        <v>7.5</v>
      </c>
      <c r="F36" s="159">
        <v>30229.49</v>
      </c>
      <c r="G36" s="156"/>
      <c r="H36" s="156"/>
    </row>
    <row r="37" spans="1:8" ht="9.6" customHeight="1" x14ac:dyDescent="0.2">
      <c r="A37" s="151" t="s">
        <v>218</v>
      </c>
      <c r="B37" s="156" t="s">
        <v>219</v>
      </c>
      <c r="C37" s="156" t="s">
        <v>86</v>
      </c>
      <c r="D37" s="157">
        <v>1</v>
      </c>
      <c r="E37" s="171">
        <v>5500</v>
      </c>
      <c r="F37" s="169">
        <v>5500</v>
      </c>
      <c r="G37" s="156"/>
      <c r="H37" s="156"/>
    </row>
    <row r="38" spans="1:8" ht="9.6" customHeight="1" x14ac:dyDescent="0.2">
      <c r="A38" s="151" t="s">
        <v>220</v>
      </c>
      <c r="B38" s="156" t="s">
        <v>221</v>
      </c>
      <c r="C38" s="156" t="s">
        <v>86</v>
      </c>
      <c r="D38" s="157">
        <v>1</v>
      </c>
      <c r="E38" s="171">
        <v>6200</v>
      </c>
      <c r="F38" s="169">
        <v>6200</v>
      </c>
      <c r="G38" s="156"/>
      <c r="H38" s="156"/>
    </row>
    <row r="39" spans="1:8" ht="9.75" customHeight="1" x14ac:dyDescent="0.2">
      <c r="A39" s="150" t="s">
        <v>222</v>
      </c>
      <c r="B39" s="162" t="s">
        <v>223</v>
      </c>
      <c r="C39" s="162"/>
      <c r="D39" s="162"/>
      <c r="E39" s="162"/>
      <c r="F39" s="163">
        <v>115650.01</v>
      </c>
      <c r="G39" s="162"/>
      <c r="H39" s="162"/>
    </row>
    <row r="40" spans="1:8" ht="9.75" customHeight="1" x14ac:dyDescent="0.2">
      <c r="A40" s="150" t="s">
        <v>224</v>
      </c>
      <c r="B40" s="162" t="s">
        <v>223</v>
      </c>
      <c r="C40" s="162"/>
      <c r="D40" s="162"/>
      <c r="E40" s="162"/>
      <c r="F40" s="163">
        <v>115650.01</v>
      </c>
      <c r="G40" s="162"/>
      <c r="H40" s="162"/>
    </row>
    <row r="41" spans="1:8" ht="9.75" customHeight="1" x14ac:dyDescent="0.2">
      <c r="A41" s="150" t="s">
        <v>225</v>
      </c>
      <c r="B41" s="162" t="s">
        <v>226</v>
      </c>
      <c r="C41" s="162"/>
      <c r="D41" s="162"/>
      <c r="E41" s="162"/>
      <c r="F41" s="163">
        <v>115650.01</v>
      </c>
      <c r="G41" s="162"/>
      <c r="H41" s="162"/>
    </row>
    <row r="42" spans="1:8" ht="9.6" customHeight="1" x14ac:dyDescent="0.2">
      <c r="A42" s="151" t="s">
        <v>227</v>
      </c>
      <c r="B42" s="156" t="s">
        <v>228</v>
      </c>
      <c r="C42" s="156" t="s">
        <v>86</v>
      </c>
      <c r="D42" s="157">
        <v>1</v>
      </c>
      <c r="E42" s="158">
        <v>17356</v>
      </c>
      <c r="F42" s="159">
        <v>17356</v>
      </c>
      <c r="G42" s="156"/>
      <c r="H42" s="156"/>
    </row>
    <row r="43" spans="1:8" ht="9.6" customHeight="1" x14ac:dyDescent="0.2">
      <c r="A43" s="151" t="s">
        <v>229</v>
      </c>
      <c r="B43" s="156" t="s">
        <v>230</v>
      </c>
      <c r="C43" s="156" t="s">
        <v>86</v>
      </c>
      <c r="D43" s="157">
        <v>1</v>
      </c>
      <c r="E43" s="158">
        <v>35415.72</v>
      </c>
      <c r="F43" s="159">
        <v>35415.72</v>
      </c>
      <c r="G43" s="156"/>
      <c r="H43" s="156"/>
    </row>
    <row r="44" spans="1:8" ht="9.6" customHeight="1" x14ac:dyDescent="0.2">
      <c r="A44" s="151" t="s">
        <v>231</v>
      </c>
      <c r="B44" s="156" t="s">
        <v>232</v>
      </c>
      <c r="C44" s="156" t="s">
        <v>86</v>
      </c>
      <c r="D44" s="157">
        <v>1</v>
      </c>
      <c r="E44" s="171">
        <v>5889.56</v>
      </c>
      <c r="F44" s="169">
        <v>5889.56</v>
      </c>
      <c r="G44" s="156"/>
      <c r="H44" s="156"/>
    </row>
    <row r="45" spans="1:8" ht="9.6" customHeight="1" x14ac:dyDescent="0.2">
      <c r="A45" s="151" t="s">
        <v>233</v>
      </c>
      <c r="B45" s="156" t="s">
        <v>234</v>
      </c>
      <c r="C45" s="156" t="s">
        <v>86</v>
      </c>
      <c r="D45" s="157">
        <v>1</v>
      </c>
      <c r="E45" s="171">
        <v>6061.05</v>
      </c>
      <c r="F45" s="169">
        <v>6061.05</v>
      </c>
      <c r="G45" s="156"/>
      <c r="H45" s="156"/>
    </row>
    <row r="46" spans="1:8" ht="9.6" customHeight="1" x14ac:dyDescent="0.2">
      <c r="A46" s="151" t="s">
        <v>235</v>
      </c>
      <c r="B46" s="156" t="s">
        <v>236</v>
      </c>
      <c r="C46" s="156" t="s">
        <v>86</v>
      </c>
      <c r="D46" s="157">
        <v>1</v>
      </c>
      <c r="E46" s="166">
        <v>752.56</v>
      </c>
      <c r="F46" s="167">
        <v>752.56</v>
      </c>
      <c r="G46" s="156"/>
      <c r="H46" s="156"/>
    </row>
    <row r="47" spans="1:8" ht="9.6" customHeight="1" x14ac:dyDescent="0.2">
      <c r="A47" s="151" t="s">
        <v>237</v>
      </c>
      <c r="B47" s="156" t="s">
        <v>238</v>
      </c>
      <c r="C47" s="156" t="s">
        <v>86</v>
      </c>
      <c r="D47" s="157">
        <v>1</v>
      </c>
      <c r="E47" s="158">
        <v>16247</v>
      </c>
      <c r="F47" s="159">
        <v>16247</v>
      </c>
      <c r="G47" s="156"/>
      <c r="H47" s="156"/>
    </row>
    <row r="48" spans="1:8" ht="9.6" customHeight="1" x14ac:dyDescent="0.2">
      <c r="A48" s="151" t="s">
        <v>239</v>
      </c>
      <c r="B48" s="156" t="s">
        <v>240</v>
      </c>
      <c r="C48" s="156" t="s">
        <v>86</v>
      </c>
      <c r="D48" s="157">
        <v>1</v>
      </c>
      <c r="E48" s="171">
        <v>4366.12</v>
      </c>
      <c r="F48" s="169">
        <v>4366.12</v>
      </c>
      <c r="G48" s="156"/>
      <c r="H48" s="156"/>
    </row>
    <row r="49" spans="1:8" ht="9.6" customHeight="1" x14ac:dyDescent="0.2">
      <c r="A49" s="151" t="s">
        <v>241</v>
      </c>
      <c r="B49" s="156" t="s">
        <v>242</v>
      </c>
      <c r="C49" s="156" t="s">
        <v>86</v>
      </c>
      <c r="D49" s="157">
        <v>1</v>
      </c>
      <c r="E49" s="158">
        <v>15000</v>
      </c>
      <c r="F49" s="159">
        <v>15000</v>
      </c>
      <c r="G49" s="156"/>
      <c r="H49" s="156"/>
    </row>
    <row r="50" spans="1:8" ht="9.6" customHeight="1" x14ac:dyDescent="0.2">
      <c r="A50" s="151" t="s">
        <v>243</v>
      </c>
      <c r="B50" s="156" t="s">
        <v>244</v>
      </c>
      <c r="C50" s="156" t="s">
        <v>86</v>
      </c>
      <c r="D50" s="157">
        <v>1</v>
      </c>
      <c r="E50" s="171">
        <v>4472</v>
      </c>
      <c r="F50" s="169">
        <v>4472</v>
      </c>
      <c r="G50" s="156"/>
      <c r="H50" s="156"/>
    </row>
    <row r="51" spans="1:8" ht="9.6" customHeight="1" x14ac:dyDescent="0.2">
      <c r="A51" s="151" t="s">
        <v>245</v>
      </c>
      <c r="B51" s="156" t="s">
        <v>246</v>
      </c>
      <c r="C51" s="156" t="s">
        <v>86</v>
      </c>
      <c r="D51" s="157">
        <v>1</v>
      </c>
      <c r="E51" s="158">
        <v>10090</v>
      </c>
      <c r="F51" s="159">
        <v>10090</v>
      </c>
      <c r="G51" s="156"/>
      <c r="H51" s="156"/>
    </row>
    <row r="52" spans="1:8" ht="9.75" customHeight="1" x14ac:dyDescent="0.2">
      <c r="A52" s="152" t="s">
        <v>247</v>
      </c>
      <c r="B52" s="152"/>
      <c r="C52" s="152"/>
      <c r="D52" s="152"/>
      <c r="E52" s="152"/>
      <c r="F52" s="179">
        <v>591572.41</v>
      </c>
      <c r="G52" s="152"/>
      <c r="H52" s="152"/>
    </row>
    <row r="53" spans="1:8" ht="10.9" customHeight="1" x14ac:dyDescent="0.2">
      <c r="A53" s="177"/>
      <c r="B53" s="177"/>
      <c r="C53" s="177"/>
      <c r="D53" s="177"/>
      <c r="E53" s="177"/>
      <c r="F53" s="177"/>
      <c r="G53" s="177"/>
      <c r="H53" s="177"/>
    </row>
    <row r="54" spans="1:8" ht="9.75" customHeight="1" x14ac:dyDescent="0.2">
      <c r="A54" s="152" t="s">
        <v>161</v>
      </c>
      <c r="B54" s="152"/>
      <c r="C54" s="156"/>
      <c r="D54" s="156"/>
      <c r="E54" s="156"/>
      <c r="F54" s="156"/>
      <c r="G54" s="156"/>
      <c r="H54" s="156"/>
    </row>
    <row r="55" spans="1:8" ht="9.75" customHeight="1" x14ac:dyDescent="0.2">
      <c r="A55" s="152" t="s">
        <v>162</v>
      </c>
      <c r="B55" s="152"/>
      <c r="C55" s="156"/>
      <c r="D55" s="156"/>
      <c r="E55" s="156"/>
      <c r="F55" s="156"/>
      <c r="G55" s="156"/>
      <c r="H55" s="156"/>
    </row>
    <row r="56" spans="1:8" ht="9.75" customHeight="1" x14ac:dyDescent="0.2">
      <c r="A56" s="152" t="s">
        <v>163</v>
      </c>
      <c r="B56" s="152"/>
      <c r="C56" s="156"/>
      <c r="D56" s="156"/>
      <c r="E56" s="156"/>
      <c r="F56" s="156"/>
      <c r="G56" s="156"/>
      <c r="H56" s="156"/>
    </row>
    <row r="57" spans="1:8" ht="9.75" customHeight="1" x14ac:dyDescent="0.2">
      <c r="A57" s="152" t="s">
        <v>164</v>
      </c>
      <c r="B57" s="152"/>
      <c r="C57" s="156"/>
      <c r="D57" s="156"/>
      <c r="E57" s="156"/>
      <c r="F57" s="156"/>
      <c r="G57" s="156"/>
      <c r="H57" s="156"/>
    </row>
    <row r="58" spans="1:8" ht="9.75" customHeight="1" x14ac:dyDescent="0.2">
      <c r="A58" s="152" t="s">
        <v>165</v>
      </c>
      <c r="B58" s="152"/>
      <c r="C58" s="152"/>
      <c r="D58" s="152"/>
      <c r="E58" s="156"/>
      <c r="F58" s="156"/>
      <c r="G58" s="156"/>
      <c r="H58" s="156"/>
    </row>
    <row r="59" spans="1:8" ht="9.75" customHeight="1" x14ac:dyDescent="0.2">
      <c r="A59" s="152" t="s">
        <v>166</v>
      </c>
      <c r="B59" s="152"/>
      <c r="C59" s="152"/>
      <c r="D59" s="152"/>
      <c r="E59" s="156"/>
      <c r="F59" s="156"/>
      <c r="G59" s="156"/>
      <c r="H59" s="156"/>
    </row>
    <row r="60" spans="1:8" ht="9.75" customHeight="1" x14ac:dyDescent="0.2">
      <c r="A60" s="152" t="s">
        <v>167</v>
      </c>
      <c r="B60" s="152"/>
      <c r="C60" s="156"/>
      <c r="D60" s="156"/>
      <c r="E60" s="156"/>
      <c r="F60" s="156"/>
      <c r="G60" s="156"/>
      <c r="H60" s="156"/>
    </row>
    <row r="61" spans="1:8" ht="10.9" customHeight="1" x14ac:dyDescent="0.2">
      <c r="A61" s="177"/>
      <c r="B61" s="177"/>
      <c r="C61" s="177"/>
      <c r="D61" s="177"/>
      <c r="E61" s="177"/>
      <c r="F61" s="177"/>
      <c r="G61" s="177"/>
      <c r="H61" s="177"/>
    </row>
    <row r="62" spans="1:8" ht="9.75" customHeight="1" x14ac:dyDescent="0.2">
      <c r="A62" s="149" t="s">
        <v>168</v>
      </c>
      <c r="B62" s="152" t="s">
        <v>81</v>
      </c>
      <c r="C62" s="152" t="s">
        <v>169</v>
      </c>
      <c r="D62" s="152" t="s">
        <v>170</v>
      </c>
      <c r="E62" s="152" t="s">
        <v>171</v>
      </c>
      <c r="F62" s="152" t="s">
        <v>172</v>
      </c>
      <c r="G62" s="152"/>
      <c r="H62" s="152"/>
    </row>
    <row r="63" spans="1:8" ht="9.75" customHeight="1" x14ac:dyDescent="0.2">
      <c r="A63" s="150" t="s">
        <v>173</v>
      </c>
      <c r="B63" s="162" t="s">
        <v>248</v>
      </c>
      <c r="C63" s="162"/>
      <c r="D63" s="162"/>
      <c r="E63" s="162"/>
      <c r="F63" s="163">
        <v>288286.65999999997</v>
      </c>
      <c r="G63" s="162"/>
      <c r="H63" s="162"/>
    </row>
    <row r="64" spans="1:8" ht="9.75" customHeight="1" x14ac:dyDescent="0.2">
      <c r="A64" s="150" t="s">
        <v>175</v>
      </c>
      <c r="B64" s="162" t="s">
        <v>248</v>
      </c>
      <c r="C64" s="162"/>
      <c r="D64" s="162"/>
      <c r="E64" s="162"/>
      <c r="F64" s="163">
        <v>288286.65999999997</v>
      </c>
      <c r="G64" s="162"/>
      <c r="H64" s="162"/>
    </row>
    <row r="65" spans="1:8" ht="9.75" customHeight="1" x14ac:dyDescent="0.2">
      <c r="A65" s="150" t="s">
        <v>176</v>
      </c>
      <c r="B65" s="162" t="s">
        <v>249</v>
      </c>
      <c r="C65" s="162"/>
      <c r="D65" s="162"/>
      <c r="E65" s="162"/>
      <c r="F65" s="164">
        <v>13200</v>
      </c>
      <c r="G65" s="162"/>
      <c r="H65" s="162"/>
    </row>
    <row r="66" spans="1:8" ht="9.6" customHeight="1" x14ac:dyDescent="0.2">
      <c r="A66" s="151" t="s">
        <v>178</v>
      </c>
      <c r="B66" s="156" t="s">
        <v>250</v>
      </c>
      <c r="C66" s="156" t="s">
        <v>131</v>
      </c>
      <c r="D66" s="168">
        <v>44</v>
      </c>
      <c r="E66" s="166">
        <v>300</v>
      </c>
      <c r="F66" s="159">
        <v>13200</v>
      </c>
      <c r="G66" s="156"/>
      <c r="H66" s="156"/>
    </row>
    <row r="67" spans="1:8" ht="9.75" customHeight="1" x14ac:dyDescent="0.2">
      <c r="A67" s="150" t="s">
        <v>184</v>
      </c>
      <c r="B67" s="162" t="s">
        <v>251</v>
      </c>
      <c r="C67" s="162"/>
      <c r="D67" s="162"/>
      <c r="E67" s="162"/>
      <c r="F67" s="163">
        <v>267636.65999999997</v>
      </c>
      <c r="G67" s="162"/>
      <c r="H67" s="162"/>
    </row>
    <row r="68" spans="1:8" ht="9.6" customHeight="1" x14ac:dyDescent="0.2">
      <c r="A68" s="151" t="s">
        <v>186</v>
      </c>
      <c r="B68" s="156" t="s">
        <v>252</v>
      </c>
      <c r="C68" s="156" t="s">
        <v>86</v>
      </c>
      <c r="D68" s="157">
        <v>1</v>
      </c>
      <c r="E68" s="158">
        <v>23500</v>
      </c>
      <c r="F68" s="159">
        <v>23500</v>
      </c>
      <c r="G68" s="156"/>
      <c r="H68" s="156"/>
    </row>
    <row r="69" spans="1:8" ht="9.6" customHeight="1" x14ac:dyDescent="0.2">
      <c r="A69" s="151" t="s">
        <v>188</v>
      </c>
      <c r="B69" s="156" t="s">
        <v>253</v>
      </c>
      <c r="C69" s="156" t="s">
        <v>90</v>
      </c>
      <c r="D69" s="168">
        <v>75.08</v>
      </c>
      <c r="E69" s="171">
        <v>1891.3853999999999</v>
      </c>
      <c r="F69" s="161">
        <v>142005.22</v>
      </c>
      <c r="G69" s="156"/>
      <c r="H69" s="156"/>
    </row>
    <row r="70" spans="1:8" ht="9.6" customHeight="1" x14ac:dyDescent="0.2">
      <c r="A70" s="151" t="s">
        <v>190</v>
      </c>
      <c r="B70" s="156" t="s">
        <v>254</v>
      </c>
      <c r="C70" s="156" t="s">
        <v>96</v>
      </c>
      <c r="D70" s="166">
        <v>795</v>
      </c>
      <c r="E70" s="168">
        <v>47.25</v>
      </c>
      <c r="F70" s="159">
        <v>37563.75</v>
      </c>
      <c r="G70" s="156"/>
      <c r="H70" s="156"/>
    </row>
    <row r="71" spans="1:8" ht="19.350000000000001" customHeight="1" x14ac:dyDescent="0.2">
      <c r="A71" s="151" t="s">
        <v>192</v>
      </c>
      <c r="B71" s="156" t="s">
        <v>255</v>
      </c>
      <c r="C71" s="156" t="s">
        <v>86</v>
      </c>
      <c r="D71" s="157">
        <v>1</v>
      </c>
      <c r="E71" s="158">
        <v>45000</v>
      </c>
      <c r="F71" s="159">
        <v>45000</v>
      </c>
      <c r="G71" s="156"/>
      <c r="H71" s="156"/>
    </row>
    <row r="72" spans="1:8" ht="9.6" customHeight="1" x14ac:dyDescent="0.2">
      <c r="A72" s="151" t="s">
        <v>194</v>
      </c>
      <c r="B72" s="156" t="s">
        <v>256</v>
      </c>
      <c r="C72" s="156" t="s">
        <v>90</v>
      </c>
      <c r="D72" s="166">
        <v>182.66</v>
      </c>
      <c r="E72" s="168">
        <v>23.802099999999999</v>
      </c>
      <c r="F72" s="169">
        <v>4347.6899999999996</v>
      </c>
      <c r="G72" s="156"/>
      <c r="H72" s="156"/>
    </row>
    <row r="73" spans="1:8" ht="9.6" customHeight="1" x14ac:dyDescent="0.2">
      <c r="A73" s="151" t="s">
        <v>196</v>
      </c>
      <c r="B73" s="156" t="s">
        <v>257</v>
      </c>
      <c r="C73" s="156" t="s">
        <v>86</v>
      </c>
      <c r="D73" s="157">
        <v>1</v>
      </c>
      <c r="E73" s="171">
        <v>5000</v>
      </c>
      <c r="F73" s="169">
        <v>5000</v>
      </c>
      <c r="G73" s="156"/>
      <c r="H73" s="156"/>
    </row>
    <row r="74" spans="1:8" ht="9.6" customHeight="1" x14ac:dyDescent="0.2">
      <c r="A74" s="151" t="s">
        <v>198</v>
      </c>
      <c r="B74" s="156" t="s">
        <v>258</v>
      </c>
      <c r="C74" s="156" t="s">
        <v>100</v>
      </c>
      <c r="D74" s="168">
        <v>58</v>
      </c>
      <c r="E74" s="168">
        <v>90</v>
      </c>
      <c r="F74" s="169">
        <v>5220</v>
      </c>
      <c r="G74" s="156"/>
      <c r="H74" s="156"/>
    </row>
    <row r="75" spans="1:8" ht="9.6" customHeight="1" x14ac:dyDescent="0.2">
      <c r="A75" s="151" t="s">
        <v>200</v>
      </c>
      <c r="B75" s="156" t="s">
        <v>259</v>
      </c>
      <c r="C75" s="156" t="s">
        <v>86</v>
      </c>
      <c r="D75" s="157">
        <v>1</v>
      </c>
      <c r="E75" s="171">
        <v>5000</v>
      </c>
      <c r="F75" s="169">
        <v>5000</v>
      </c>
      <c r="G75" s="156"/>
      <c r="H75" s="156"/>
    </row>
    <row r="76" spans="1:8" ht="9.75" customHeight="1" x14ac:dyDescent="0.2">
      <c r="A76" s="150" t="s">
        <v>206</v>
      </c>
      <c r="B76" s="162" t="s">
        <v>260</v>
      </c>
      <c r="C76" s="162"/>
      <c r="D76" s="162"/>
      <c r="E76" s="162"/>
      <c r="F76" s="170">
        <v>6100</v>
      </c>
      <c r="G76" s="162"/>
      <c r="H76" s="162"/>
    </row>
    <row r="77" spans="1:8" ht="19.350000000000001" customHeight="1" x14ac:dyDescent="0.2">
      <c r="A77" s="151" t="s">
        <v>208</v>
      </c>
      <c r="B77" s="156" t="s">
        <v>261</v>
      </c>
      <c r="C77" s="156" t="s">
        <v>86</v>
      </c>
      <c r="D77" s="157">
        <v>1</v>
      </c>
      <c r="E77" s="171">
        <v>1350</v>
      </c>
      <c r="F77" s="169">
        <v>1350</v>
      </c>
      <c r="G77" s="156"/>
      <c r="H77" s="156"/>
    </row>
    <row r="78" spans="1:8" ht="19.350000000000001" customHeight="1" x14ac:dyDescent="0.2">
      <c r="A78" s="151" t="s">
        <v>210</v>
      </c>
      <c r="B78" s="156" t="s">
        <v>262</v>
      </c>
      <c r="C78" s="156" t="s">
        <v>86</v>
      </c>
      <c r="D78" s="157">
        <v>1</v>
      </c>
      <c r="E78" s="171">
        <v>4750</v>
      </c>
      <c r="F78" s="169">
        <v>4750</v>
      </c>
      <c r="G78" s="156"/>
      <c r="H78" s="156"/>
    </row>
    <row r="79" spans="1:8" ht="9.75" customHeight="1" x14ac:dyDescent="0.2">
      <c r="A79" s="150" t="s">
        <v>214</v>
      </c>
      <c r="B79" s="162" t="s">
        <v>263</v>
      </c>
      <c r="C79" s="162"/>
      <c r="D79" s="162"/>
      <c r="E79" s="162"/>
      <c r="F79" s="170">
        <v>1350</v>
      </c>
      <c r="G79" s="162"/>
      <c r="H79" s="162"/>
    </row>
    <row r="80" spans="1:8" ht="19.350000000000001" customHeight="1" x14ac:dyDescent="0.2">
      <c r="A80" s="151" t="s">
        <v>216</v>
      </c>
      <c r="B80" s="156" t="s">
        <v>264</v>
      </c>
      <c r="C80" s="156" t="s">
        <v>86</v>
      </c>
      <c r="D80" s="157">
        <v>1</v>
      </c>
      <c r="E80" s="171">
        <v>1350</v>
      </c>
      <c r="F80" s="169">
        <v>1350</v>
      </c>
      <c r="G80" s="156"/>
      <c r="H80" s="156"/>
    </row>
    <row r="81" spans="1:8" ht="9.75" customHeight="1" x14ac:dyDescent="0.2">
      <c r="A81" s="150" t="s">
        <v>222</v>
      </c>
      <c r="B81" s="162" t="s">
        <v>265</v>
      </c>
      <c r="C81" s="162"/>
      <c r="D81" s="162"/>
      <c r="E81" s="162"/>
      <c r="F81" s="165">
        <v>1936039.74</v>
      </c>
      <c r="G81" s="162"/>
      <c r="H81" s="162"/>
    </row>
    <row r="82" spans="1:8" ht="9.75" customHeight="1" x14ac:dyDescent="0.2">
      <c r="A82" s="150" t="s">
        <v>224</v>
      </c>
      <c r="B82" s="162" t="s">
        <v>265</v>
      </c>
      <c r="C82" s="162"/>
      <c r="D82" s="162"/>
      <c r="E82" s="162"/>
      <c r="F82" s="165">
        <v>1936039.74</v>
      </c>
      <c r="G82" s="162"/>
      <c r="H82" s="162"/>
    </row>
    <row r="83" spans="1:8" ht="9.75" customHeight="1" x14ac:dyDescent="0.2">
      <c r="A83" s="150" t="s">
        <v>225</v>
      </c>
      <c r="B83" s="162" t="s">
        <v>266</v>
      </c>
      <c r="C83" s="162"/>
      <c r="D83" s="162"/>
      <c r="E83" s="162"/>
      <c r="F83" s="165">
        <v>1445400</v>
      </c>
      <c r="G83" s="162"/>
      <c r="H83" s="162"/>
    </row>
    <row r="84" spans="1:8" ht="9.6" customHeight="1" x14ac:dyDescent="0.2">
      <c r="A84" s="151" t="s">
        <v>227</v>
      </c>
      <c r="B84" s="156" t="s">
        <v>267</v>
      </c>
      <c r="C84" s="156" t="s">
        <v>131</v>
      </c>
      <c r="D84" s="168">
        <v>44</v>
      </c>
      <c r="E84" s="171">
        <v>8000</v>
      </c>
      <c r="F84" s="161">
        <v>352000</v>
      </c>
      <c r="G84" s="156"/>
      <c r="H84" s="156"/>
    </row>
    <row r="85" spans="1:8" ht="9.6" customHeight="1" x14ac:dyDescent="0.2">
      <c r="A85" s="151" t="s">
        <v>229</v>
      </c>
      <c r="B85" s="156" t="s">
        <v>268</v>
      </c>
      <c r="C85" s="156" t="s">
        <v>131</v>
      </c>
      <c r="D85" s="168">
        <v>44</v>
      </c>
      <c r="E85" s="171">
        <v>5000</v>
      </c>
      <c r="F85" s="161">
        <v>220000</v>
      </c>
      <c r="G85" s="156"/>
      <c r="H85" s="156"/>
    </row>
    <row r="86" spans="1:8" ht="9.6" customHeight="1" x14ac:dyDescent="0.2">
      <c r="A86" s="151" t="s">
        <v>231</v>
      </c>
      <c r="B86" s="156" t="s">
        <v>269</v>
      </c>
      <c r="C86" s="156" t="s">
        <v>131</v>
      </c>
      <c r="D86" s="168">
        <v>44</v>
      </c>
      <c r="E86" s="171">
        <v>4000</v>
      </c>
      <c r="F86" s="161">
        <v>176000</v>
      </c>
      <c r="G86" s="156"/>
      <c r="H86" s="156"/>
    </row>
    <row r="87" spans="1:8" ht="9.6" customHeight="1" x14ac:dyDescent="0.2">
      <c r="A87" s="151" t="s">
        <v>233</v>
      </c>
      <c r="B87" s="156" t="s">
        <v>270</v>
      </c>
      <c r="C87" s="156" t="s">
        <v>131</v>
      </c>
      <c r="D87" s="168">
        <v>44</v>
      </c>
      <c r="E87" s="171">
        <v>4000</v>
      </c>
      <c r="F87" s="161">
        <v>176000</v>
      </c>
      <c r="G87" s="156"/>
      <c r="H87" s="156"/>
    </row>
    <row r="88" spans="1:8" ht="9.6" customHeight="1" x14ac:dyDescent="0.2">
      <c r="A88" s="151" t="s">
        <v>235</v>
      </c>
      <c r="B88" s="156" t="s">
        <v>271</v>
      </c>
      <c r="C88" s="156" t="s">
        <v>131</v>
      </c>
      <c r="D88" s="168">
        <v>44</v>
      </c>
      <c r="E88" s="171">
        <v>1350</v>
      </c>
      <c r="F88" s="159">
        <v>59400</v>
      </c>
      <c r="G88" s="156"/>
      <c r="H88" s="156"/>
    </row>
    <row r="89" spans="1:8" ht="9.6" customHeight="1" x14ac:dyDescent="0.2">
      <c r="A89" s="151" t="s">
        <v>237</v>
      </c>
      <c r="B89" s="156" t="s">
        <v>272</v>
      </c>
      <c r="C89" s="156" t="s">
        <v>131</v>
      </c>
      <c r="D89" s="168">
        <v>44</v>
      </c>
      <c r="E89" s="171">
        <v>3000</v>
      </c>
      <c r="F89" s="161">
        <v>132000</v>
      </c>
      <c r="G89" s="156"/>
      <c r="H89" s="156"/>
    </row>
    <row r="90" spans="1:8" ht="9.6" customHeight="1" x14ac:dyDescent="0.2">
      <c r="A90" s="151" t="s">
        <v>239</v>
      </c>
      <c r="B90" s="156" t="s">
        <v>273</v>
      </c>
      <c r="C90" s="156" t="s">
        <v>131</v>
      </c>
      <c r="D90" s="168">
        <v>44</v>
      </c>
      <c r="E90" s="171">
        <v>3000</v>
      </c>
      <c r="F90" s="161">
        <v>132000</v>
      </c>
      <c r="G90" s="156"/>
      <c r="H90" s="156"/>
    </row>
    <row r="91" spans="1:8" ht="9.6" customHeight="1" x14ac:dyDescent="0.2">
      <c r="A91" s="151" t="s">
        <v>241</v>
      </c>
      <c r="B91" s="156" t="s">
        <v>274</v>
      </c>
      <c r="C91" s="156" t="s">
        <v>131</v>
      </c>
      <c r="D91" s="168">
        <v>44</v>
      </c>
      <c r="E91" s="171">
        <v>4500</v>
      </c>
      <c r="F91" s="161">
        <v>198000</v>
      </c>
      <c r="G91" s="156"/>
      <c r="H91" s="156"/>
    </row>
    <row r="92" spans="1:8" ht="9.75" customHeight="1" x14ac:dyDescent="0.2">
      <c r="A92" s="150" t="s">
        <v>275</v>
      </c>
      <c r="B92" s="162" t="s">
        <v>276</v>
      </c>
      <c r="C92" s="162"/>
      <c r="D92" s="162"/>
      <c r="E92" s="162"/>
      <c r="F92" s="163">
        <v>148999.74</v>
      </c>
      <c r="G92" s="162"/>
      <c r="H92" s="162"/>
    </row>
    <row r="93" spans="1:8" ht="9.6" customHeight="1" x14ac:dyDescent="0.2">
      <c r="A93" s="151" t="s">
        <v>277</v>
      </c>
      <c r="B93" s="156" t="s">
        <v>278</v>
      </c>
      <c r="C93" s="156" t="s">
        <v>86</v>
      </c>
      <c r="D93" s="157">
        <v>1</v>
      </c>
      <c r="E93" s="171">
        <v>6500</v>
      </c>
      <c r="F93" s="169">
        <v>6500</v>
      </c>
      <c r="G93" s="156"/>
      <c r="H93" s="156"/>
    </row>
    <row r="94" spans="1:8" ht="9.6" customHeight="1" x14ac:dyDescent="0.2">
      <c r="A94" s="151" t="s">
        <v>279</v>
      </c>
      <c r="B94" s="156" t="s">
        <v>280</v>
      </c>
      <c r="C94" s="156" t="s">
        <v>86</v>
      </c>
      <c r="D94" s="157">
        <v>1</v>
      </c>
      <c r="E94" s="158">
        <v>35000</v>
      </c>
      <c r="F94" s="159">
        <v>35000</v>
      </c>
      <c r="G94" s="156"/>
      <c r="H94" s="156"/>
    </row>
    <row r="95" spans="1:8" ht="9.6" customHeight="1" x14ac:dyDescent="0.2">
      <c r="A95" s="151" t="s">
        <v>281</v>
      </c>
      <c r="B95" s="156" t="s">
        <v>282</v>
      </c>
      <c r="C95" s="156" t="s">
        <v>100</v>
      </c>
      <c r="D95" s="157">
        <v>4</v>
      </c>
      <c r="E95" s="166">
        <v>600</v>
      </c>
      <c r="F95" s="169">
        <v>2400</v>
      </c>
      <c r="G95" s="156"/>
      <c r="H95" s="156"/>
    </row>
    <row r="96" spans="1:8" ht="9.6" customHeight="1" x14ac:dyDescent="0.2">
      <c r="A96" s="151" t="s">
        <v>283</v>
      </c>
      <c r="B96" s="156" t="s">
        <v>284</v>
      </c>
      <c r="C96" s="156" t="s">
        <v>96</v>
      </c>
      <c r="D96" s="166">
        <v>115.82</v>
      </c>
      <c r="E96" s="168">
        <v>60.436399999999999</v>
      </c>
      <c r="F96" s="169">
        <v>6999.74</v>
      </c>
      <c r="G96" s="156"/>
      <c r="H96" s="156"/>
    </row>
    <row r="97" spans="1:8" ht="9.6" customHeight="1" x14ac:dyDescent="0.2">
      <c r="A97" s="151" t="s">
        <v>285</v>
      </c>
      <c r="B97" s="156" t="s">
        <v>286</v>
      </c>
      <c r="C97" s="156" t="s">
        <v>86</v>
      </c>
      <c r="D97" s="157">
        <v>1</v>
      </c>
      <c r="E97" s="158">
        <v>65000</v>
      </c>
      <c r="F97" s="159">
        <v>65000</v>
      </c>
      <c r="G97" s="156"/>
      <c r="H97" s="156"/>
    </row>
    <row r="98" spans="1:8" ht="9.6" customHeight="1" x14ac:dyDescent="0.2">
      <c r="A98" s="151" t="s">
        <v>287</v>
      </c>
      <c r="B98" s="156" t="s">
        <v>288</v>
      </c>
      <c r="C98" s="156" t="s">
        <v>86</v>
      </c>
      <c r="D98" s="157">
        <v>1</v>
      </c>
      <c r="E98" s="171">
        <v>5000</v>
      </c>
      <c r="F98" s="169">
        <v>5000</v>
      </c>
      <c r="G98" s="156"/>
      <c r="H98" s="156"/>
    </row>
    <row r="99" spans="1:8" ht="9.6" customHeight="1" x14ac:dyDescent="0.2">
      <c r="A99" s="151" t="s">
        <v>289</v>
      </c>
      <c r="B99" s="156" t="s">
        <v>290</v>
      </c>
      <c r="C99" s="156" t="s">
        <v>86</v>
      </c>
      <c r="D99" s="157">
        <v>1</v>
      </c>
      <c r="E99" s="158">
        <v>10100</v>
      </c>
      <c r="F99" s="159">
        <v>10100</v>
      </c>
      <c r="G99" s="156"/>
      <c r="H99" s="156"/>
    </row>
    <row r="100" spans="1:8" ht="9.6" customHeight="1" x14ac:dyDescent="0.2">
      <c r="A100" s="151" t="s">
        <v>291</v>
      </c>
      <c r="B100" s="156" t="s">
        <v>292</v>
      </c>
      <c r="C100" s="156" t="s">
        <v>86</v>
      </c>
      <c r="D100" s="157">
        <v>1</v>
      </c>
      <c r="E100" s="158">
        <v>10500</v>
      </c>
      <c r="F100" s="159">
        <v>10500</v>
      </c>
      <c r="G100" s="156"/>
      <c r="H100" s="156"/>
    </row>
    <row r="101" spans="1:8" ht="9.6" customHeight="1" x14ac:dyDescent="0.2">
      <c r="A101" s="151" t="s">
        <v>293</v>
      </c>
      <c r="B101" s="156" t="s">
        <v>294</v>
      </c>
      <c r="C101" s="156" t="s">
        <v>86</v>
      </c>
      <c r="D101" s="157">
        <v>1</v>
      </c>
      <c r="E101" s="171">
        <v>7500</v>
      </c>
      <c r="F101" s="169">
        <v>7500</v>
      </c>
      <c r="G101" s="156"/>
      <c r="H101" s="156"/>
    </row>
    <row r="102" spans="1:8" ht="9.75" customHeight="1" x14ac:dyDescent="0.2">
      <c r="A102" s="150" t="s">
        <v>295</v>
      </c>
      <c r="B102" s="162" t="s">
        <v>296</v>
      </c>
      <c r="C102" s="162"/>
      <c r="D102" s="162"/>
      <c r="E102" s="162"/>
      <c r="F102" s="163">
        <v>341640</v>
      </c>
      <c r="G102" s="162"/>
      <c r="H102" s="162"/>
    </row>
    <row r="103" spans="1:8" ht="9.6" customHeight="1" x14ac:dyDescent="0.2">
      <c r="A103" s="151" t="s">
        <v>297</v>
      </c>
      <c r="B103" s="156" t="s">
        <v>298</v>
      </c>
      <c r="C103" s="156" t="s">
        <v>131</v>
      </c>
      <c r="D103" s="168">
        <v>44</v>
      </c>
      <c r="E103" s="171">
        <v>1050</v>
      </c>
      <c r="F103" s="159">
        <v>46200</v>
      </c>
      <c r="G103" s="156"/>
      <c r="H103" s="156"/>
    </row>
    <row r="104" spans="1:8" ht="9.6" customHeight="1" x14ac:dyDescent="0.2">
      <c r="A104" s="151" t="s">
        <v>299</v>
      </c>
      <c r="B104" s="156" t="s">
        <v>300</v>
      </c>
      <c r="C104" s="156" t="s">
        <v>131</v>
      </c>
      <c r="D104" s="168">
        <v>44</v>
      </c>
      <c r="E104" s="171">
        <v>1365</v>
      </c>
      <c r="F104" s="159">
        <v>60060</v>
      </c>
      <c r="G104" s="156"/>
      <c r="H104" s="156"/>
    </row>
    <row r="105" spans="1:8" ht="9.6" customHeight="1" x14ac:dyDescent="0.2">
      <c r="A105" s="151" t="s">
        <v>301</v>
      </c>
      <c r="B105" s="156" t="s">
        <v>302</v>
      </c>
      <c r="C105" s="156" t="s">
        <v>131</v>
      </c>
      <c r="D105" s="168">
        <v>44</v>
      </c>
      <c r="E105" s="166">
        <v>250</v>
      </c>
      <c r="F105" s="159">
        <v>11000</v>
      </c>
      <c r="G105" s="156"/>
      <c r="H105" s="156"/>
    </row>
    <row r="106" spans="1:8" ht="9.6" customHeight="1" x14ac:dyDescent="0.2">
      <c r="A106" s="151" t="s">
        <v>303</v>
      </c>
      <c r="B106" s="156" t="s">
        <v>304</v>
      </c>
      <c r="C106" s="156" t="s">
        <v>131</v>
      </c>
      <c r="D106" s="168">
        <v>44</v>
      </c>
      <c r="E106" s="168">
        <v>45</v>
      </c>
      <c r="F106" s="169">
        <v>1980</v>
      </c>
      <c r="G106" s="156"/>
      <c r="H106" s="156"/>
    </row>
    <row r="107" spans="1:8" ht="9.6" customHeight="1" x14ac:dyDescent="0.2">
      <c r="A107" s="151" t="s">
        <v>305</v>
      </c>
      <c r="B107" s="156" t="s">
        <v>306</v>
      </c>
      <c r="C107" s="156" t="s">
        <v>131</v>
      </c>
      <c r="D107" s="168">
        <v>44</v>
      </c>
      <c r="E107" s="166">
        <v>400</v>
      </c>
      <c r="F107" s="159">
        <v>17600</v>
      </c>
      <c r="G107" s="156"/>
      <c r="H107" s="156"/>
    </row>
    <row r="108" spans="1:8" ht="9.6" customHeight="1" x14ac:dyDescent="0.2">
      <c r="A108" s="151" t="s">
        <v>307</v>
      </c>
      <c r="B108" s="156" t="s">
        <v>308</v>
      </c>
      <c r="C108" s="156" t="s">
        <v>131</v>
      </c>
      <c r="D108" s="168">
        <v>44</v>
      </c>
      <c r="E108" s="166">
        <v>500</v>
      </c>
      <c r="F108" s="159">
        <v>22000</v>
      </c>
      <c r="G108" s="156"/>
      <c r="H108" s="156"/>
    </row>
    <row r="109" spans="1:8" ht="9.6" customHeight="1" x14ac:dyDescent="0.2">
      <c r="A109" s="151" t="s">
        <v>309</v>
      </c>
      <c r="B109" s="156" t="s">
        <v>310</v>
      </c>
      <c r="C109" s="156" t="s">
        <v>131</v>
      </c>
      <c r="D109" s="168">
        <v>44</v>
      </c>
      <c r="E109" s="171">
        <v>2650</v>
      </c>
      <c r="F109" s="161">
        <v>116600</v>
      </c>
      <c r="G109" s="156"/>
      <c r="H109" s="156"/>
    </row>
    <row r="110" spans="1:8" ht="9.6" customHeight="1" x14ac:dyDescent="0.2">
      <c r="A110" s="151" t="s">
        <v>311</v>
      </c>
      <c r="B110" s="156" t="s">
        <v>312</v>
      </c>
      <c r="C110" s="156" t="s">
        <v>86</v>
      </c>
      <c r="D110" s="157">
        <v>1</v>
      </c>
      <c r="E110" s="158">
        <v>30000</v>
      </c>
      <c r="F110" s="159">
        <v>30000</v>
      </c>
      <c r="G110" s="156"/>
      <c r="H110" s="156"/>
    </row>
    <row r="111" spans="1:8" ht="9.6" customHeight="1" x14ac:dyDescent="0.2">
      <c r="A111" s="151" t="s">
        <v>313</v>
      </c>
      <c r="B111" s="156" t="s">
        <v>314</v>
      </c>
      <c r="C111" s="156" t="s">
        <v>86</v>
      </c>
      <c r="D111" s="157">
        <v>1</v>
      </c>
      <c r="E111" s="171">
        <v>8500</v>
      </c>
      <c r="F111" s="169">
        <v>8500</v>
      </c>
      <c r="G111" s="156"/>
      <c r="H111" s="156"/>
    </row>
    <row r="112" spans="1:8" ht="9.6" customHeight="1" x14ac:dyDescent="0.2">
      <c r="A112" s="151" t="s">
        <v>315</v>
      </c>
      <c r="B112" s="156" t="s">
        <v>316</v>
      </c>
      <c r="C112" s="156" t="s">
        <v>86</v>
      </c>
      <c r="D112" s="157">
        <v>1</v>
      </c>
      <c r="E112" s="171">
        <v>3500</v>
      </c>
      <c r="F112" s="169">
        <v>3500</v>
      </c>
      <c r="G112" s="156"/>
      <c r="H112" s="156"/>
    </row>
    <row r="113" spans="1:8" ht="9.6" customHeight="1" x14ac:dyDescent="0.2">
      <c r="A113" s="151" t="s">
        <v>317</v>
      </c>
      <c r="B113" s="156" t="s">
        <v>318</v>
      </c>
      <c r="C113" s="156" t="s">
        <v>131</v>
      </c>
      <c r="D113" s="168">
        <v>44</v>
      </c>
      <c r="E113" s="166">
        <v>550</v>
      </c>
      <c r="F113" s="159">
        <v>24200</v>
      </c>
      <c r="G113" s="156"/>
      <c r="H113" s="156"/>
    </row>
    <row r="114" spans="1:8" ht="9.75" customHeight="1" x14ac:dyDescent="0.2">
      <c r="A114" s="150" t="s">
        <v>319</v>
      </c>
      <c r="B114" s="162" t="s">
        <v>320</v>
      </c>
      <c r="C114" s="162"/>
      <c r="D114" s="162"/>
      <c r="E114" s="162"/>
      <c r="F114" s="163">
        <v>422150</v>
      </c>
      <c r="G114" s="162"/>
      <c r="H114" s="162"/>
    </row>
    <row r="115" spans="1:8" ht="9.75" customHeight="1" x14ac:dyDescent="0.2">
      <c r="A115" s="150" t="s">
        <v>321</v>
      </c>
      <c r="B115" s="162" t="s">
        <v>320</v>
      </c>
      <c r="C115" s="162"/>
      <c r="D115" s="162"/>
      <c r="E115" s="162"/>
      <c r="F115" s="163">
        <v>422150</v>
      </c>
      <c r="G115" s="162"/>
      <c r="H115" s="162"/>
    </row>
    <row r="116" spans="1:8" ht="9.75" customHeight="1" x14ac:dyDescent="0.2">
      <c r="A116" s="150" t="s">
        <v>322</v>
      </c>
      <c r="B116" s="162" t="s">
        <v>323</v>
      </c>
      <c r="C116" s="162"/>
      <c r="D116" s="162"/>
      <c r="E116" s="162"/>
      <c r="F116" s="164">
        <v>70400</v>
      </c>
      <c r="G116" s="162"/>
      <c r="H116" s="162"/>
    </row>
    <row r="117" spans="1:8" ht="9.6" customHeight="1" x14ac:dyDescent="0.2">
      <c r="A117" s="151" t="s">
        <v>324</v>
      </c>
      <c r="B117" s="156" t="s">
        <v>325</v>
      </c>
      <c r="C117" s="156" t="s">
        <v>131</v>
      </c>
      <c r="D117" s="168">
        <v>44</v>
      </c>
      <c r="E117" s="171">
        <v>1000</v>
      </c>
      <c r="F117" s="159">
        <v>44000</v>
      </c>
      <c r="G117" s="156"/>
      <c r="H117" s="156"/>
    </row>
    <row r="118" spans="1:8" ht="9.6" customHeight="1" x14ac:dyDescent="0.2">
      <c r="A118" s="151" t="s">
        <v>326</v>
      </c>
      <c r="B118" s="156" t="s">
        <v>327</v>
      </c>
      <c r="C118" s="156" t="s">
        <v>131</v>
      </c>
      <c r="D118" s="168">
        <v>44</v>
      </c>
      <c r="E118" s="166">
        <v>600</v>
      </c>
      <c r="F118" s="159">
        <v>26400</v>
      </c>
      <c r="G118" s="156"/>
      <c r="H118" s="156"/>
    </row>
    <row r="119" spans="1:8" ht="9.75" customHeight="1" x14ac:dyDescent="0.2">
      <c r="A119" s="150" t="s">
        <v>328</v>
      </c>
      <c r="B119" s="162" t="s">
        <v>329</v>
      </c>
      <c r="C119" s="162"/>
      <c r="D119" s="162"/>
      <c r="E119" s="162"/>
      <c r="F119" s="163">
        <v>351750</v>
      </c>
      <c r="G119" s="162"/>
      <c r="H119" s="162"/>
    </row>
    <row r="120" spans="1:8" ht="9.6" customHeight="1" x14ac:dyDescent="0.2">
      <c r="A120" s="151" t="s">
        <v>330</v>
      </c>
      <c r="B120" s="156" t="s">
        <v>331</v>
      </c>
      <c r="C120" s="156" t="s">
        <v>86</v>
      </c>
      <c r="D120" s="157">
        <v>1</v>
      </c>
      <c r="E120" s="158">
        <v>15000</v>
      </c>
      <c r="F120" s="159">
        <v>15000</v>
      </c>
      <c r="G120" s="156"/>
      <c r="H120" s="156"/>
    </row>
    <row r="121" spans="1:8" ht="9.6" customHeight="1" x14ac:dyDescent="0.2">
      <c r="A121" s="151" t="s">
        <v>332</v>
      </c>
      <c r="B121" s="156" t="s">
        <v>333</v>
      </c>
      <c r="C121" s="156" t="s">
        <v>86</v>
      </c>
      <c r="D121" s="157">
        <v>1</v>
      </c>
      <c r="E121" s="158">
        <v>10000</v>
      </c>
      <c r="F121" s="159">
        <v>10000</v>
      </c>
      <c r="G121" s="156"/>
      <c r="H121" s="156"/>
    </row>
    <row r="122" spans="1:8" ht="9.6" customHeight="1" x14ac:dyDescent="0.2">
      <c r="A122" s="151" t="s">
        <v>334</v>
      </c>
      <c r="B122" s="156" t="s">
        <v>335</v>
      </c>
      <c r="C122" s="156" t="s">
        <v>86</v>
      </c>
      <c r="D122" s="157">
        <v>1</v>
      </c>
      <c r="E122" s="158">
        <v>30000</v>
      </c>
      <c r="F122" s="159">
        <v>30000</v>
      </c>
      <c r="G122" s="156"/>
      <c r="H122" s="156"/>
    </row>
    <row r="123" spans="1:8" ht="9.6" customHeight="1" x14ac:dyDescent="0.2">
      <c r="A123" s="151" t="s">
        <v>336</v>
      </c>
      <c r="B123" s="156" t="s">
        <v>337</v>
      </c>
      <c r="C123" s="156" t="s">
        <v>131</v>
      </c>
      <c r="D123" s="168">
        <v>30</v>
      </c>
      <c r="E123" s="171">
        <v>7500</v>
      </c>
      <c r="F123" s="161">
        <v>225000</v>
      </c>
      <c r="G123" s="156"/>
      <c r="H123" s="156"/>
    </row>
    <row r="124" spans="1:8" ht="9.6" customHeight="1" x14ac:dyDescent="0.2">
      <c r="A124" s="151" t="s">
        <v>338</v>
      </c>
      <c r="B124" s="156" t="s">
        <v>339</v>
      </c>
      <c r="C124" s="156" t="s">
        <v>131</v>
      </c>
      <c r="D124" s="168">
        <v>15</v>
      </c>
      <c r="E124" s="166">
        <v>750</v>
      </c>
      <c r="F124" s="159">
        <v>11250</v>
      </c>
      <c r="G124" s="156"/>
      <c r="H124" s="156"/>
    </row>
    <row r="125" spans="1:8" ht="9.6" customHeight="1" x14ac:dyDescent="0.2">
      <c r="A125" s="151" t="s">
        <v>340</v>
      </c>
      <c r="B125" s="156" t="s">
        <v>341</v>
      </c>
      <c r="C125" s="156" t="s">
        <v>86</v>
      </c>
      <c r="D125" s="157">
        <v>1</v>
      </c>
      <c r="E125" s="158">
        <v>20000</v>
      </c>
      <c r="F125" s="159">
        <v>20000</v>
      </c>
      <c r="G125" s="156"/>
      <c r="H125" s="156"/>
    </row>
    <row r="126" spans="1:8" ht="9.6" customHeight="1" x14ac:dyDescent="0.2">
      <c r="A126" s="151" t="s">
        <v>342</v>
      </c>
      <c r="B126" s="156" t="s">
        <v>343</v>
      </c>
      <c r="C126" s="156" t="s">
        <v>131</v>
      </c>
      <c r="D126" s="168">
        <v>30</v>
      </c>
      <c r="E126" s="171">
        <v>1100</v>
      </c>
      <c r="F126" s="159">
        <v>33000</v>
      </c>
      <c r="G126" s="156"/>
      <c r="H126" s="156"/>
    </row>
    <row r="127" spans="1:8" ht="9.6" customHeight="1" x14ac:dyDescent="0.2">
      <c r="A127" s="151" t="s">
        <v>344</v>
      </c>
      <c r="B127" s="156" t="s">
        <v>345</v>
      </c>
      <c r="C127" s="156" t="s">
        <v>131</v>
      </c>
      <c r="D127" s="168">
        <v>10</v>
      </c>
      <c r="E127" s="166">
        <v>750</v>
      </c>
      <c r="F127" s="169">
        <v>7500</v>
      </c>
      <c r="G127" s="156"/>
      <c r="H127" s="156"/>
    </row>
    <row r="128" spans="1:8" ht="9.75" customHeight="1" x14ac:dyDescent="0.2">
      <c r="A128" s="152" t="s">
        <v>247</v>
      </c>
      <c r="B128" s="152"/>
      <c r="C128" s="152"/>
      <c r="D128" s="152"/>
      <c r="E128" s="152"/>
      <c r="F128" s="178">
        <v>2646476.4</v>
      </c>
      <c r="G128" s="152"/>
      <c r="H128" s="152"/>
    </row>
    <row r="129" spans="1:8" ht="10.9" customHeight="1" x14ac:dyDescent="0.2">
      <c r="A129" s="177"/>
      <c r="B129" s="177"/>
      <c r="C129" s="177"/>
      <c r="D129" s="177"/>
      <c r="E129" s="177"/>
      <c r="F129" s="177"/>
      <c r="G129" s="177"/>
      <c r="H129" s="177"/>
    </row>
    <row r="130" spans="1:8" ht="9.75" customHeight="1" x14ac:dyDescent="0.2">
      <c r="A130" s="152" t="s">
        <v>161</v>
      </c>
      <c r="B130" s="152"/>
      <c r="C130" s="156"/>
      <c r="D130" s="156"/>
      <c r="E130" s="156"/>
      <c r="F130" s="156"/>
      <c r="G130" s="156"/>
      <c r="H130" s="156"/>
    </row>
    <row r="131" spans="1:8" ht="9.75" customHeight="1" x14ac:dyDescent="0.2">
      <c r="A131" s="152" t="s">
        <v>162</v>
      </c>
      <c r="B131" s="152"/>
      <c r="C131" s="156"/>
      <c r="D131" s="156"/>
      <c r="E131" s="156"/>
      <c r="F131" s="156"/>
      <c r="G131" s="156"/>
      <c r="H131" s="156"/>
    </row>
    <row r="132" spans="1:8" ht="9.75" customHeight="1" x14ac:dyDescent="0.2">
      <c r="A132" s="152" t="s">
        <v>163</v>
      </c>
      <c r="B132" s="152"/>
      <c r="C132" s="156"/>
      <c r="D132" s="156"/>
      <c r="E132" s="156"/>
      <c r="F132" s="156"/>
      <c r="G132" s="156"/>
      <c r="H132" s="156"/>
    </row>
    <row r="133" spans="1:8" ht="9.75" customHeight="1" x14ac:dyDescent="0.2">
      <c r="A133" s="152" t="s">
        <v>164</v>
      </c>
      <c r="B133" s="152"/>
      <c r="C133" s="156"/>
      <c r="D133" s="156"/>
      <c r="E133" s="156"/>
      <c r="F133" s="156"/>
      <c r="G133" s="156"/>
      <c r="H133" s="156"/>
    </row>
    <row r="134" spans="1:8" ht="9.75" customHeight="1" x14ac:dyDescent="0.2">
      <c r="A134" s="152" t="s">
        <v>165</v>
      </c>
      <c r="B134" s="152"/>
      <c r="C134" s="152"/>
      <c r="D134" s="152"/>
      <c r="E134" s="156"/>
      <c r="F134" s="156"/>
      <c r="G134" s="156"/>
      <c r="H134" s="156"/>
    </row>
    <row r="135" spans="1:8" ht="9.75" customHeight="1" x14ac:dyDescent="0.2">
      <c r="A135" s="152" t="s">
        <v>166</v>
      </c>
      <c r="B135" s="152"/>
      <c r="C135" s="152"/>
      <c r="D135" s="152"/>
      <c r="E135" s="156"/>
      <c r="F135" s="156"/>
      <c r="G135" s="156"/>
      <c r="H135" s="156"/>
    </row>
    <row r="136" spans="1:8" ht="9.75" customHeight="1" x14ac:dyDescent="0.2">
      <c r="A136" s="152" t="s">
        <v>167</v>
      </c>
      <c r="B136" s="152"/>
      <c r="C136" s="156"/>
      <c r="D136" s="156"/>
      <c r="E136" s="156"/>
      <c r="F136" s="156"/>
      <c r="G136" s="156"/>
      <c r="H136" s="156"/>
    </row>
    <row r="137" spans="1:8" ht="10.9" customHeight="1" x14ac:dyDescent="0.2">
      <c r="A137" s="177"/>
      <c r="B137" s="177"/>
      <c r="C137" s="177"/>
      <c r="D137" s="177"/>
      <c r="E137" s="177"/>
      <c r="F137" s="177"/>
      <c r="G137" s="177"/>
      <c r="H137" s="177"/>
    </row>
    <row r="138" spans="1:8" ht="9.75" customHeight="1" x14ac:dyDescent="0.2">
      <c r="A138" s="149" t="s">
        <v>168</v>
      </c>
      <c r="B138" s="152" t="s">
        <v>81</v>
      </c>
      <c r="C138" s="152" t="s">
        <v>169</v>
      </c>
      <c r="D138" s="152" t="s">
        <v>170</v>
      </c>
      <c r="E138" s="152" t="s">
        <v>171</v>
      </c>
      <c r="F138" s="152" t="s">
        <v>172</v>
      </c>
      <c r="G138" s="152"/>
      <c r="H138" s="152"/>
    </row>
    <row r="139" spans="1:8" ht="9.75" customHeight="1" x14ac:dyDescent="0.2">
      <c r="A139" s="150" t="s">
        <v>173</v>
      </c>
      <c r="B139" s="162" t="s">
        <v>4</v>
      </c>
      <c r="C139" s="162"/>
      <c r="D139" s="162"/>
      <c r="E139" s="162"/>
      <c r="F139" s="164">
        <v>56861.45</v>
      </c>
      <c r="G139" s="162"/>
      <c r="H139" s="162"/>
    </row>
    <row r="140" spans="1:8" ht="9.75" customHeight="1" x14ac:dyDescent="0.2">
      <c r="A140" s="150" t="s">
        <v>175</v>
      </c>
      <c r="B140" s="162" t="s">
        <v>4</v>
      </c>
      <c r="C140" s="162"/>
      <c r="D140" s="162"/>
      <c r="E140" s="162"/>
      <c r="F140" s="164">
        <v>56861.45</v>
      </c>
      <c r="G140" s="162"/>
      <c r="H140" s="162"/>
    </row>
    <row r="141" spans="1:8" ht="9.75" customHeight="1" x14ac:dyDescent="0.2">
      <c r="A141" s="150" t="s">
        <v>176</v>
      </c>
      <c r="B141" s="162" t="s">
        <v>87</v>
      </c>
      <c r="C141" s="162"/>
      <c r="D141" s="162"/>
      <c r="E141" s="162"/>
      <c r="F141" s="164">
        <v>11274.43</v>
      </c>
      <c r="G141" s="162"/>
      <c r="H141" s="162"/>
    </row>
    <row r="142" spans="1:8" ht="19.350000000000001" customHeight="1" x14ac:dyDescent="0.2">
      <c r="A142" s="151" t="s">
        <v>178</v>
      </c>
      <c r="B142" s="156" t="s">
        <v>346</v>
      </c>
      <c r="C142" s="156" t="s">
        <v>85</v>
      </c>
      <c r="D142" s="166">
        <v>285.90730000000002</v>
      </c>
      <c r="E142" s="168">
        <v>37.44</v>
      </c>
      <c r="F142" s="159">
        <v>10704.37</v>
      </c>
      <c r="G142" s="156"/>
      <c r="H142" s="156"/>
    </row>
    <row r="143" spans="1:8" ht="19.350000000000001" customHeight="1" x14ac:dyDescent="0.2">
      <c r="A143" s="151" t="s">
        <v>180</v>
      </c>
      <c r="B143" s="156" t="s">
        <v>347</v>
      </c>
      <c r="C143" s="156" t="s">
        <v>85</v>
      </c>
      <c r="D143" s="168">
        <v>65.9786</v>
      </c>
      <c r="E143" s="157">
        <v>8.64</v>
      </c>
      <c r="F143" s="167">
        <v>570.05999999999995</v>
      </c>
      <c r="G143" s="156"/>
      <c r="H143" s="156"/>
    </row>
    <row r="144" spans="1:8" ht="9.75" customHeight="1" x14ac:dyDescent="0.2">
      <c r="A144" s="150" t="s">
        <v>184</v>
      </c>
      <c r="B144" s="162" t="s">
        <v>348</v>
      </c>
      <c r="C144" s="162"/>
      <c r="D144" s="162"/>
      <c r="E144" s="162"/>
      <c r="F144" s="170">
        <v>1452.02</v>
      </c>
      <c r="G144" s="162"/>
      <c r="H144" s="162"/>
    </row>
    <row r="145" spans="1:8" ht="9.6" customHeight="1" x14ac:dyDescent="0.2">
      <c r="A145" s="151" t="s">
        <v>186</v>
      </c>
      <c r="B145" s="156" t="s">
        <v>349</v>
      </c>
      <c r="C145" s="156" t="s">
        <v>85</v>
      </c>
      <c r="D145" s="157">
        <v>5.7110000000000003</v>
      </c>
      <c r="E145" s="166">
        <v>254.25</v>
      </c>
      <c r="F145" s="169">
        <v>1452.02</v>
      </c>
      <c r="G145" s="156"/>
      <c r="H145" s="156"/>
    </row>
    <row r="146" spans="1:8" ht="9.75" customHeight="1" x14ac:dyDescent="0.2">
      <c r="A146" s="150" t="s">
        <v>206</v>
      </c>
      <c r="B146" s="162" t="s">
        <v>350</v>
      </c>
      <c r="C146" s="162"/>
      <c r="D146" s="162"/>
      <c r="E146" s="162"/>
      <c r="F146" s="164">
        <v>44135</v>
      </c>
      <c r="G146" s="162"/>
      <c r="H146" s="162"/>
    </row>
    <row r="147" spans="1:8" ht="9.6" customHeight="1" x14ac:dyDescent="0.2">
      <c r="A147" s="151" t="s">
        <v>208</v>
      </c>
      <c r="B147" s="156" t="s">
        <v>351</v>
      </c>
      <c r="C147" s="156" t="s">
        <v>85</v>
      </c>
      <c r="D147" s="171">
        <v>1261</v>
      </c>
      <c r="E147" s="168">
        <v>35</v>
      </c>
      <c r="F147" s="159">
        <v>44135</v>
      </c>
      <c r="G147" s="156"/>
      <c r="H147" s="156"/>
    </row>
    <row r="148" spans="1:8" ht="9.75" customHeight="1" x14ac:dyDescent="0.2">
      <c r="A148" s="150" t="s">
        <v>222</v>
      </c>
      <c r="B148" s="162" t="s">
        <v>5</v>
      </c>
      <c r="C148" s="162"/>
      <c r="D148" s="162"/>
      <c r="E148" s="162"/>
      <c r="F148" s="165">
        <v>1255350.99</v>
      </c>
      <c r="G148" s="162"/>
      <c r="H148" s="162"/>
    </row>
    <row r="149" spans="1:8" ht="9.75" customHeight="1" x14ac:dyDescent="0.2">
      <c r="A149" s="150" t="s">
        <v>224</v>
      </c>
      <c r="B149" s="162" t="s">
        <v>88</v>
      </c>
      <c r="C149" s="162"/>
      <c r="D149" s="162"/>
      <c r="E149" s="162"/>
      <c r="F149" s="163">
        <v>692777.92</v>
      </c>
      <c r="G149" s="162"/>
      <c r="H149" s="162"/>
    </row>
    <row r="150" spans="1:8" ht="9.75" customHeight="1" x14ac:dyDescent="0.2">
      <c r="A150" s="150" t="s">
        <v>225</v>
      </c>
      <c r="B150" s="162" t="s">
        <v>89</v>
      </c>
      <c r="C150" s="162"/>
      <c r="D150" s="162"/>
      <c r="E150" s="162"/>
      <c r="F150" s="164">
        <v>96324</v>
      </c>
      <c r="G150" s="162"/>
      <c r="H150" s="162"/>
    </row>
    <row r="151" spans="1:8" ht="9.6" customHeight="1" x14ac:dyDescent="0.2">
      <c r="A151" s="151" t="s">
        <v>227</v>
      </c>
      <c r="B151" s="156" t="s">
        <v>352</v>
      </c>
      <c r="C151" s="156" t="s">
        <v>90</v>
      </c>
      <c r="D151" s="171">
        <v>1035</v>
      </c>
      <c r="E151" s="168">
        <v>29</v>
      </c>
      <c r="F151" s="159">
        <v>30015</v>
      </c>
      <c r="G151" s="156"/>
      <c r="H151" s="156"/>
    </row>
    <row r="152" spans="1:8" ht="9.6" customHeight="1" x14ac:dyDescent="0.2">
      <c r="A152" s="151" t="s">
        <v>229</v>
      </c>
      <c r="B152" s="156" t="s">
        <v>353</v>
      </c>
      <c r="C152" s="156" t="s">
        <v>90</v>
      </c>
      <c r="D152" s="171">
        <v>2139</v>
      </c>
      <c r="E152" s="168">
        <v>31</v>
      </c>
      <c r="F152" s="159">
        <v>66309</v>
      </c>
      <c r="G152" s="156"/>
      <c r="H152" s="156"/>
    </row>
    <row r="153" spans="1:8" ht="9.75" customHeight="1" x14ac:dyDescent="0.2">
      <c r="A153" s="150" t="s">
        <v>275</v>
      </c>
      <c r="B153" s="162" t="s">
        <v>91</v>
      </c>
      <c r="C153" s="162"/>
      <c r="D153" s="162"/>
      <c r="E153" s="162"/>
      <c r="F153" s="163">
        <v>124481.02</v>
      </c>
      <c r="G153" s="162"/>
      <c r="H153" s="162"/>
    </row>
    <row r="154" spans="1:8" ht="19.350000000000001" customHeight="1" x14ac:dyDescent="0.2">
      <c r="A154" s="151" t="s">
        <v>277</v>
      </c>
      <c r="B154" s="156" t="s">
        <v>354</v>
      </c>
      <c r="C154" s="156" t="s">
        <v>97</v>
      </c>
      <c r="D154" s="171">
        <v>1843.87</v>
      </c>
      <c r="E154" s="168">
        <v>10.818899999999999</v>
      </c>
      <c r="F154" s="159">
        <v>19948.650000000001</v>
      </c>
      <c r="G154" s="156"/>
      <c r="H154" s="156"/>
    </row>
    <row r="155" spans="1:8" ht="19.350000000000001" customHeight="1" x14ac:dyDescent="0.2">
      <c r="A155" s="151" t="s">
        <v>279</v>
      </c>
      <c r="B155" s="156" t="s">
        <v>355</v>
      </c>
      <c r="C155" s="156" t="s">
        <v>97</v>
      </c>
      <c r="D155" s="158">
        <v>11953.66</v>
      </c>
      <c r="E155" s="157">
        <v>8.7447999999999997</v>
      </c>
      <c r="F155" s="161">
        <v>104532.37</v>
      </c>
      <c r="G155" s="156"/>
      <c r="H155" s="156"/>
    </row>
    <row r="156" spans="1:8" ht="9.75" customHeight="1" x14ac:dyDescent="0.2">
      <c r="A156" s="150" t="s">
        <v>295</v>
      </c>
      <c r="B156" s="162" t="s">
        <v>92</v>
      </c>
      <c r="C156" s="162"/>
      <c r="D156" s="162"/>
      <c r="E156" s="162"/>
      <c r="F156" s="163">
        <v>471972.9</v>
      </c>
      <c r="G156" s="162"/>
      <c r="H156" s="162"/>
    </row>
    <row r="157" spans="1:8" ht="19.350000000000001" customHeight="1" x14ac:dyDescent="0.2">
      <c r="A157" s="151" t="s">
        <v>297</v>
      </c>
      <c r="B157" s="156" t="s">
        <v>356</v>
      </c>
      <c r="C157" s="156" t="s">
        <v>85</v>
      </c>
      <c r="D157" s="166">
        <v>970</v>
      </c>
      <c r="E157" s="166">
        <v>486.57</v>
      </c>
      <c r="F157" s="161">
        <v>471972.9</v>
      </c>
      <c r="G157" s="156"/>
      <c r="H157" s="156"/>
    </row>
    <row r="158" spans="1:8" ht="9.75" customHeight="1" x14ac:dyDescent="0.2">
      <c r="A158" s="150" t="s">
        <v>357</v>
      </c>
      <c r="B158" s="162" t="s">
        <v>358</v>
      </c>
      <c r="C158" s="162"/>
      <c r="D158" s="162"/>
      <c r="E158" s="162"/>
      <c r="F158" s="163">
        <v>562573.06999999995</v>
      </c>
      <c r="G158" s="162"/>
      <c r="H158" s="162"/>
    </row>
    <row r="159" spans="1:8" ht="9.75" customHeight="1" x14ac:dyDescent="0.2">
      <c r="A159" s="150" t="s">
        <v>359</v>
      </c>
      <c r="B159" s="162" t="s">
        <v>95</v>
      </c>
      <c r="C159" s="162"/>
      <c r="D159" s="162"/>
      <c r="E159" s="162"/>
      <c r="F159" s="170">
        <v>8914.17</v>
      </c>
      <c r="G159" s="162"/>
      <c r="H159" s="162"/>
    </row>
    <row r="160" spans="1:8" ht="19.350000000000001" customHeight="1" x14ac:dyDescent="0.2">
      <c r="A160" s="151" t="s">
        <v>360</v>
      </c>
      <c r="B160" s="156" t="s">
        <v>361</v>
      </c>
      <c r="C160" s="156" t="s">
        <v>96</v>
      </c>
      <c r="D160" s="166">
        <v>686.76760000000002</v>
      </c>
      <c r="E160" s="168">
        <v>12.979900000000001</v>
      </c>
      <c r="F160" s="169">
        <v>8914.17</v>
      </c>
      <c r="G160" s="156"/>
      <c r="H160" s="156"/>
    </row>
    <row r="161" spans="1:8" ht="9.75" customHeight="1" x14ac:dyDescent="0.2">
      <c r="A161" s="150" t="s">
        <v>362</v>
      </c>
      <c r="B161" s="162" t="s">
        <v>91</v>
      </c>
      <c r="C161" s="162"/>
      <c r="D161" s="162"/>
      <c r="E161" s="162"/>
      <c r="F161" s="163">
        <v>239516.09</v>
      </c>
      <c r="G161" s="162"/>
      <c r="H161" s="162"/>
    </row>
    <row r="162" spans="1:8" ht="19.350000000000001" customHeight="1" x14ac:dyDescent="0.2">
      <c r="A162" s="151" t="s">
        <v>363</v>
      </c>
      <c r="B162" s="156" t="s">
        <v>364</v>
      </c>
      <c r="C162" s="156" t="s">
        <v>97</v>
      </c>
      <c r="D162" s="166">
        <v>426</v>
      </c>
      <c r="E162" s="168">
        <v>11.647399999999999</v>
      </c>
      <c r="F162" s="169">
        <v>4961.79</v>
      </c>
      <c r="G162" s="156"/>
      <c r="H162" s="156"/>
    </row>
    <row r="163" spans="1:8" ht="19.350000000000001" customHeight="1" x14ac:dyDescent="0.2">
      <c r="A163" s="151" t="s">
        <v>365</v>
      </c>
      <c r="B163" s="156" t="s">
        <v>366</v>
      </c>
      <c r="C163" s="156" t="s">
        <v>97</v>
      </c>
      <c r="D163" s="166">
        <v>197</v>
      </c>
      <c r="E163" s="168">
        <v>10.963699999999999</v>
      </c>
      <c r="F163" s="169">
        <v>2159.85</v>
      </c>
      <c r="G163" s="156"/>
      <c r="H163" s="156"/>
    </row>
    <row r="164" spans="1:8" ht="19.350000000000001" customHeight="1" x14ac:dyDescent="0.2">
      <c r="A164" s="151" t="s">
        <v>367</v>
      </c>
      <c r="B164" s="156" t="s">
        <v>368</v>
      </c>
      <c r="C164" s="156" t="s">
        <v>97</v>
      </c>
      <c r="D164" s="168">
        <v>44</v>
      </c>
      <c r="E164" s="157">
        <v>8.9862000000000002</v>
      </c>
      <c r="F164" s="167">
        <v>395.39</v>
      </c>
      <c r="G164" s="156"/>
      <c r="H164" s="156"/>
    </row>
    <row r="165" spans="1:8" ht="19.350000000000001" customHeight="1" x14ac:dyDescent="0.2">
      <c r="A165" s="151" t="s">
        <v>369</v>
      </c>
      <c r="B165" s="156" t="s">
        <v>370</v>
      </c>
      <c r="C165" s="156" t="s">
        <v>97</v>
      </c>
      <c r="D165" s="171">
        <v>1534.8</v>
      </c>
      <c r="E165" s="157">
        <v>8.9585000000000008</v>
      </c>
      <c r="F165" s="159">
        <v>13749.51</v>
      </c>
      <c r="G165" s="156"/>
      <c r="H165" s="156"/>
    </row>
    <row r="166" spans="1:8" ht="19.350000000000001" customHeight="1" x14ac:dyDescent="0.2">
      <c r="A166" s="151" t="s">
        <v>371</v>
      </c>
      <c r="B166" s="156" t="s">
        <v>372</v>
      </c>
      <c r="C166" s="156" t="s">
        <v>97</v>
      </c>
      <c r="D166" s="171">
        <v>3744.42</v>
      </c>
      <c r="E166" s="157">
        <v>8.9321000000000002</v>
      </c>
      <c r="F166" s="159">
        <v>33445.53</v>
      </c>
      <c r="G166" s="156"/>
      <c r="H166" s="156"/>
    </row>
    <row r="167" spans="1:8" ht="19.350000000000001" customHeight="1" x14ac:dyDescent="0.2">
      <c r="A167" s="151" t="s">
        <v>373</v>
      </c>
      <c r="B167" s="156" t="s">
        <v>374</v>
      </c>
      <c r="C167" s="156" t="s">
        <v>97</v>
      </c>
      <c r="D167" s="166">
        <v>161</v>
      </c>
      <c r="E167" s="157">
        <v>8.9087999999999994</v>
      </c>
      <c r="F167" s="169">
        <v>1434.32</v>
      </c>
      <c r="G167" s="156"/>
      <c r="H167" s="156"/>
    </row>
    <row r="168" spans="1:8" ht="19.350000000000001" customHeight="1" x14ac:dyDescent="0.2">
      <c r="A168" s="151" t="s">
        <v>375</v>
      </c>
      <c r="B168" s="156" t="s">
        <v>376</v>
      </c>
      <c r="C168" s="156" t="s">
        <v>97</v>
      </c>
      <c r="D168" s="171">
        <v>8935.44</v>
      </c>
      <c r="E168" s="157">
        <v>9.1194000000000006</v>
      </c>
      <c r="F168" s="159">
        <v>81485.850000000006</v>
      </c>
      <c r="G168" s="156"/>
      <c r="H168" s="156"/>
    </row>
    <row r="169" spans="1:8" ht="19.350000000000001" customHeight="1" x14ac:dyDescent="0.2">
      <c r="A169" s="151" t="s">
        <v>377</v>
      </c>
      <c r="B169" s="156" t="s">
        <v>378</v>
      </c>
      <c r="C169" s="156" t="s">
        <v>97</v>
      </c>
      <c r="D169" s="158">
        <v>11172.21</v>
      </c>
      <c r="E169" s="157">
        <v>9.1194000000000006</v>
      </c>
      <c r="F169" s="161">
        <v>101883.85</v>
      </c>
      <c r="G169" s="156"/>
      <c r="H169" s="156"/>
    </row>
    <row r="170" spans="1:8" ht="9.75" customHeight="1" x14ac:dyDescent="0.2">
      <c r="A170" s="150" t="s">
        <v>379</v>
      </c>
      <c r="B170" s="162" t="s">
        <v>92</v>
      </c>
      <c r="C170" s="162"/>
      <c r="D170" s="162"/>
      <c r="E170" s="162"/>
      <c r="F170" s="163">
        <v>112512.81</v>
      </c>
      <c r="G170" s="162"/>
      <c r="H170" s="162"/>
    </row>
    <row r="171" spans="1:8" ht="19.350000000000001" customHeight="1" x14ac:dyDescent="0.2">
      <c r="A171" s="151" t="s">
        <v>380</v>
      </c>
      <c r="B171" s="156" t="s">
        <v>381</v>
      </c>
      <c r="C171" s="156" t="s">
        <v>85</v>
      </c>
      <c r="D171" s="166">
        <v>141.17869999999999</v>
      </c>
      <c r="E171" s="166">
        <v>477.75</v>
      </c>
      <c r="F171" s="159">
        <v>67448.12</v>
      </c>
      <c r="G171" s="156"/>
      <c r="H171" s="156"/>
    </row>
    <row r="172" spans="1:8" ht="28.9" customHeight="1" x14ac:dyDescent="0.2">
      <c r="A172" s="151" t="s">
        <v>382</v>
      </c>
      <c r="B172" s="156" t="s">
        <v>383</v>
      </c>
      <c r="C172" s="156" t="s">
        <v>85</v>
      </c>
      <c r="D172" s="168">
        <v>78.75</v>
      </c>
      <c r="E172" s="166">
        <v>572.25</v>
      </c>
      <c r="F172" s="159">
        <v>45064.69</v>
      </c>
      <c r="G172" s="156"/>
      <c r="H172" s="156"/>
    </row>
    <row r="173" spans="1:8" ht="9.75" customHeight="1" x14ac:dyDescent="0.2">
      <c r="A173" s="150" t="s">
        <v>384</v>
      </c>
      <c r="B173" s="162" t="s">
        <v>93</v>
      </c>
      <c r="C173" s="162"/>
      <c r="D173" s="162"/>
      <c r="E173" s="162"/>
      <c r="F173" s="163">
        <v>201630</v>
      </c>
      <c r="G173" s="162"/>
      <c r="H173" s="162"/>
    </row>
    <row r="174" spans="1:8" ht="19.350000000000001" customHeight="1" x14ac:dyDescent="0.2">
      <c r="A174" s="151" t="s">
        <v>385</v>
      </c>
      <c r="B174" s="156" t="s">
        <v>386</v>
      </c>
      <c r="C174" s="156" t="s">
        <v>96</v>
      </c>
      <c r="D174" s="166">
        <v>882</v>
      </c>
      <c r="E174" s="166">
        <v>220</v>
      </c>
      <c r="F174" s="161">
        <v>194040</v>
      </c>
      <c r="G174" s="156"/>
      <c r="H174" s="156"/>
    </row>
    <row r="175" spans="1:8" ht="9.6" customHeight="1" x14ac:dyDescent="0.2">
      <c r="A175" s="151" t="s">
        <v>387</v>
      </c>
      <c r="B175" s="156" t="s">
        <v>388</v>
      </c>
      <c r="C175" s="156" t="s">
        <v>100</v>
      </c>
      <c r="D175" s="166">
        <v>138</v>
      </c>
      <c r="E175" s="168">
        <v>55</v>
      </c>
      <c r="F175" s="169">
        <v>7590</v>
      </c>
      <c r="G175" s="156"/>
      <c r="H175" s="156"/>
    </row>
    <row r="176" spans="1:8" ht="9.75" customHeight="1" x14ac:dyDescent="0.2">
      <c r="A176" s="150" t="s">
        <v>319</v>
      </c>
      <c r="B176" s="162" t="s">
        <v>6</v>
      </c>
      <c r="C176" s="162"/>
      <c r="D176" s="162"/>
      <c r="E176" s="162"/>
      <c r="F176" s="165">
        <v>6227344.29</v>
      </c>
      <c r="G176" s="162"/>
      <c r="H176" s="162"/>
    </row>
    <row r="177" spans="1:13" ht="9.75" customHeight="1" x14ac:dyDescent="0.2">
      <c r="A177" s="150" t="s">
        <v>321</v>
      </c>
      <c r="B177" s="162" t="s">
        <v>389</v>
      </c>
      <c r="C177" s="162"/>
      <c r="D177" s="162"/>
      <c r="E177" s="162"/>
      <c r="F177" s="163">
        <v>148812.35</v>
      </c>
      <c r="G177" s="162"/>
      <c r="H177" s="162"/>
    </row>
    <row r="178" spans="1:13" ht="9.75" customHeight="1" x14ac:dyDescent="0.2">
      <c r="A178" s="150" t="s">
        <v>322</v>
      </c>
      <c r="B178" s="162" t="s">
        <v>95</v>
      </c>
      <c r="C178" s="162"/>
      <c r="D178" s="162"/>
      <c r="E178" s="162"/>
      <c r="F178" s="173">
        <v>705.04</v>
      </c>
      <c r="G178" s="162"/>
      <c r="H178" s="162"/>
    </row>
    <row r="179" spans="1:13" ht="19.350000000000001" customHeight="1" x14ac:dyDescent="0.2">
      <c r="A179" s="151" t="s">
        <v>324</v>
      </c>
      <c r="B179" s="156" t="s">
        <v>390</v>
      </c>
      <c r="C179" s="156" t="s">
        <v>96</v>
      </c>
      <c r="D179" s="168">
        <v>59.1</v>
      </c>
      <c r="E179" s="157">
        <v>8.8262</v>
      </c>
      <c r="F179" s="167">
        <v>521.63</v>
      </c>
      <c r="G179" s="156"/>
      <c r="H179" s="156"/>
    </row>
    <row r="180" spans="1:13" ht="19.350000000000001" customHeight="1" x14ac:dyDescent="0.2">
      <c r="A180" s="151" t="s">
        <v>326</v>
      </c>
      <c r="B180" s="156" t="s">
        <v>391</v>
      </c>
      <c r="C180" s="156" t="s">
        <v>96</v>
      </c>
      <c r="D180" s="157">
        <v>7.25</v>
      </c>
      <c r="E180" s="157">
        <v>7.8772000000000002</v>
      </c>
      <c r="F180" s="172">
        <v>57.11</v>
      </c>
      <c r="G180" s="156"/>
      <c r="H180" s="156"/>
      <c r="L180" s="148" t="s">
        <v>2445</v>
      </c>
      <c r="M180" s="148" t="s">
        <v>2446</v>
      </c>
    </row>
    <row r="181" spans="1:13" ht="19.350000000000001" customHeight="1" x14ac:dyDescent="0.2">
      <c r="A181" s="151" t="s">
        <v>392</v>
      </c>
      <c r="B181" s="156" t="s">
        <v>393</v>
      </c>
      <c r="C181" s="156" t="s">
        <v>96</v>
      </c>
      <c r="D181" s="168">
        <v>14.31</v>
      </c>
      <c r="E181" s="157">
        <v>8.8262</v>
      </c>
      <c r="F181" s="167">
        <v>126.3</v>
      </c>
      <c r="G181" s="156"/>
      <c r="H181" s="156"/>
    </row>
    <row r="182" spans="1:13" ht="18" x14ac:dyDescent="0.2">
      <c r="A182" s="150" t="s">
        <v>328</v>
      </c>
      <c r="B182" s="162" t="s">
        <v>91</v>
      </c>
      <c r="C182" s="162"/>
      <c r="D182" s="162"/>
      <c r="E182" s="162"/>
      <c r="F182" s="164">
        <v>34277.660000000003</v>
      </c>
      <c r="G182" s="162"/>
      <c r="H182" s="162"/>
      <c r="K182" s="156" t="s">
        <v>390</v>
      </c>
      <c r="L182" s="148">
        <f>SUMIF(B$177:B$574,K182,D$177:D$574)</f>
        <v>6135</v>
      </c>
      <c r="M182" s="187">
        <f>SUMIF(B$177:B$574,K182,F$177:F$574)</f>
        <v>54148.74</v>
      </c>
    </row>
    <row r="183" spans="1:13" ht="19.350000000000001" customHeight="1" x14ac:dyDescent="0.2">
      <c r="A183" s="151" t="s">
        <v>330</v>
      </c>
      <c r="B183" s="156" t="s">
        <v>394</v>
      </c>
      <c r="C183" s="156" t="s">
        <v>97</v>
      </c>
      <c r="D183" s="168">
        <v>61</v>
      </c>
      <c r="E183" s="168">
        <v>11.647399999999999</v>
      </c>
      <c r="F183" s="167">
        <v>710.49</v>
      </c>
      <c r="G183" s="156"/>
      <c r="H183" s="156"/>
      <c r="K183" s="156" t="s">
        <v>391</v>
      </c>
      <c r="L183" s="148">
        <f t="shared" ref="L183:L184" si="0">SUMIF(B$177:B$574,K183,D$177:D$574)</f>
        <v>8713.0499999999993</v>
      </c>
      <c r="M183" s="187">
        <f t="shared" ref="M183:M184" si="1">SUMIF(B$177:B$574,K183,F$177:F$574)</f>
        <v>68634.429999999993</v>
      </c>
    </row>
    <row r="184" spans="1:13" ht="19.350000000000001" customHeight="1" x14ac:dyDescent="0.2">
      <c r="A184" s="151" t="s">
        <v>332</v>
      </c>
      <c r="B184" s="156" t="s">
        <v>395</v>
      </c>
      <c r="C184" s="156" t="s">
        <v>97</v>
      </c>
      <c r="D184" s="168">
        <v>24</v>
      </c>
      <c r="E184" s="168">
        <v>10.963699999999999</v>
      </c>
      <c r="F184" s="167">
        <v>263.13</v>
      </c>
      <c r="G184" s="156"/>
      <c r="H184" s="156"/>
      <c r="K184" s="156" t="s">
        <v>393</v>
      </c>
      <c r="L184" s="148">
        <f t="shared" si="0"/>
        <v>422.87</v>
      </c>
      <c r="M184" s="187">
        <f t="shared" si="1"/>
        <v>3732.34</v>
      </c>
    </row>
    <row r="185" spans="1:13" ht="19.350000000000001" customHeight="1" x14ac:dyDescent="0.2">
      <c r="A185" s="151" t="s">
        <v>334</v>
      </c>
      <c r="B185" s="156" t="s">
        <v>396</v>
      </c>
      <c r="C185" s="156" t="s">
        <v>97</v>
      </c>
      <c r="D185" s="168">
        <v>92</v>
      </c>
      <c r="E185" s="157">
        <v>8.9862000000000002</v>
      </c>
      <c r="F185" s="167">
        <v>826.73</v>
      </c>
      <c r="G185" s="156"/>
      <c r="H185" s="156"/>
      <c r="K185" s="156" t="s">
        <v>412</v>
      </c>
      <c r="L185" s="148">
        <f t="shared" ref="L185:L188" si="2">SUMIF(B$177:B$574,K185,D$177:D$574)</f>
        <v>718.09999999999991</v>
      </c>
      <c r="M185" s="187">
        <f t="shared" ref="M185:M188" si="3">SUMIF(B$177:B$574,K185,F$177:F$574)</f>
        <v>93498.709999999992</v>
      </c>
    </row>
    <row r="186" spans="1:13" ht="19.350000000000001" customHeight="1" x14ac:dyDescent="0.2">
      <c r="A186" s="151" t="s">
        <v>336</v>
      </c>
      <c r="B186" s="156" t="s">
        <v>397</v>
      </c>
      <c r="C186" s="156" t="s">
        <v>97</v>
      </c>
      <c r="D186" s="166">
        <v>892.5</v>
      </c>
      <c r="E186" s="157">
        <v>8.9585000000000008</v>
      </c>
      <c r="F186" s="169">
        <v>7995.46</v>
      </c>
      <c r="G186" s="156"/>
      <c r="H186" s="156"/>
      <c r="K186" s="156" t="s">
        <v>414</v>
      </c>
      <c r="L186" s="148">
        <f t="shared" si="2"/>
        <v>949.8</v>
      </c>
      <c r="M186" s="187">
        <f t="shared" si="3"/>
        <v>98064.47</v>
      </c>
    </row>
    <row r="187" spans="1:13" ht="19.350000000000001" customHeight="1" x14ac:dyDescent="0.2">
      <c r="A187" s="151" t="s">
        <v>338</v>
      </c>
      <c r="B187" s="156" t="s">
        <v>398</v>
      </c>
      <c r="C187" s="156" t="s">
        <v>97</v>
      </c>
      <c r="D187" s="168">
        <v>61</v>
      </c>
      <c r="E187" s="157">
        <v>8.9321000000000002</v>
      </c>
      <c r="F187" s="167">
        <v>544.86</v>
      </c>
      <c r="G187" s="156"/>
      <c r="H187" s="156"/>
      <c r="K187" s="156" t="s">
        <v>416</v>
      </c>
      <c r="L187" s="148">
        <f t="shared" si="2"/>
        <v>1123.48</v>
      </c>
      <c r="M187" s="187">
        <f t="shared" si="3"/>
        <v>90183.43</v>
      </c>
    </row>
    <row r="188" spans="1:13" ht="19.350000000000001" customHeight="1" x14ac:dyDescent="0.2">
      <c r="A188" s="151" t="s">
        <v>340</v>
      </c>
      <c r="B188" s="156" t="s">
        <v>399</v>
      </c>
      <c r="C188" s="156" t="s">
        <v>97</v>
      </c>
      <c r="D188" s="166">
        <v>180</v>
      </c>
      <c r="E188" s="157">
        <v>8.9087999999999994</v>
      </c>
      <c r="F188" s="169">
        <v>1603.58</v>
      </c>
      <c r="G188" s="156"/>
      <c r="H188" s="156"/>
      <c r="K188" s="156" t="s">
        <v>418</v>
      </c>
      <c r="L188" s="148">
        <f t="shared" si="2"/>
        <v>44.839999999999996</v>
      </c>
      <c r="M188" s="187">
        <f t="shared" si="3"/>
        <v>6063.84</v>
      </c>
    </row>
    <row r="189" spans="1:13" ht="19.350000000000001" customHeight="1" x14ac:dyDescent="0.2">
      <c r="A189" s="151" t="s">
        <v>342</v>
      </c>
      <c r="B189" s="156" t="s">
        <v>400</v>
      </c>
      <c r="C189" s="156" t="s">
        <v>97</v>
      </c>
      <c r="D189" s="171">
        <v>2449</v>
      </c>
      <c r="E189" s="157">
        <v>9.1194000000000006</v>
      </c>
      <c r="F189" s="159">
        <v>22333.41</v>
      </c>
      <c r="G189" s="156"/>
      <c r="H189" s="156"/>
    </row>
    <row r="190" spans="1:13" ht="9.75" customHeight="1" x14ac:dyDescent="0.2">
      <c r="A190" s="150" t="s">
        <v>401</v>
      </c>
      <c r="B190" s="162" t="s">
        <v>92</v>
      </c>
      <c r="C190" s="162"/>
      <c r="D190" s="162"/>
      <c r="E190" s="162"/>
      <c r="F190" s="170">
        <v>5498.9</v>
      </c>
      <c r="G190" s="162"/>
      <c r="H190" s="162"/>
    </row>
    <row r="191" spans="1:13" ht="19.350000000000001" customHeight="1" x14ac:dyDescent="0.2">
      <c r="A191" s="151" t="s">
        <v>402</v>
      </c>
      <c r="B191" s="156" t="s">
        <v>403</v>
      </c>
      <c r="C191" s="156" t="s">
        <v>85</v>
      </c>
      <c r="D191" s="168">
        <v>11.51</v>
      </c>
      <c r="E191" s="166">
        <v>477.75</v>
      </c>
      <c r="F191" s="169">
        <v>5498.9</v>
      </c>
      <c r="G191" s="156"/>
      <c r="H191" s="156"/>
      <c r="K191" s="156" t="s">
        <v>403</v>
      </c>
      <c r="L191" s="148">
        <f>SUMIF(B$177:B$574,K191,D$177:D$574)</f>
        <v>2576.1111000000001</v>
      </c>
      <c r="M191" s="187">
        <f>SUMIF(B$177:B$574,K191,F$177:F$574)</f>
        <v>1230737.07</v>
      </c>
    </row>
    <row r="192" spans="1:13" ht="9.75" customHeight="1" x14ac:dyDescent="0.2">
      <c r="A192" s="150" t="s">
        <v>404</v>
      </c>
      <c r="B192" s="162" t="s">
        <v>98</v>
      </c>
      <c r="C192" s="162"/>
      <c r="D192" s="162"/>
      <c r="E192" s="162"/>
      <c r="F192" s="174">
        <v>0</v>
      </c>
      <c r="G192" s="162"/>
      <c r="H192" s="162"/>
      <c r="K192" s="156" t="s">
        <v>407</v>
      </c>
      <c r="L192" s="148">
        <f>SUMIF(B$177:B$574,K192,D$177:D$574)</f>
        <v>10417.33</v>
      </c>
      <c r="M192" s="187">
        <f>SUMIF(B$177:B$574,K192,F$177:F$574)</f>
        <v>1718859.45</v>
      </c>
    </row>
    <row r="193" spans="1:13" ht="9.75" customHeight="1" x14ac:dyDescent="0.2">
      <c r="A193" s="150" t="s">
        <v>405</v>
      </c>
      <c r="B193" s="162" t="s">
        <v>93</v>
      </c>
      <c r="C193" s="162"/>
      <c r="D193" s="162"/>
      <c r="E193" s="162"/>
      <c r="F193" s="163">
        <v>108330.75</v>
      </c>
      <c r="G193" s="162"/>
      <c r="H193" s="162"/>
      <c r="M193" s="187"/>
    </row>
    <row r="194" spans="1:13" ht="19.350000000000001" customHeight="1" x14ac:dyDescent="0.2">
      <c r="A194" s="151" t="s">
        <v>406</v>
      </c>
      <c r="B194" s="156" t="s">
        <v>407</v>
      </c>
      <c r="C194" s="156" t="s">
        <v>96</v>
      </c>
      <c r="D194" s="166">
        <v>656.55</v>
      </c>
      <c r="E194" s="166">
        <v>165</v>
      </c>
      <c r="F194" s="161">
        <v>108330.75</v>
      </c>
      <c r="G194" s="156"/>
      <c r="H194" s="156"/>
      <c r="K194" s="156" t="s">
        <v>436</v>
      </c>
      <c r="L194" s="148">
        <f>SUMIF(B$177:B$574,K194,D$177:D$574)</f>
        <v>8</v>
      </c>
      <c r="M194" s="187">
        <f>SUMIF(B$177:B$574,K194,F$177:F$574)</f>
        <v>223866.96</v>
      </c>
    </row>
    <row r="195" spans="1:13" ht="9.75" customHeight="1" x14ac:dyDescent="0.2">
      <c r="A195" s="150" t="s">
        <v>408</v>
      </c>
      <c r="B195" s="162" t="s">
        <v>409</v>
      </c>
      <c r="C195" s="162"/>
      <c r="D195" s="162"/>
      <c r="E195" s="162"/>
      <c r="F195" s="163">
        <v>494091.22</v>
      </c>
      <c r="G195" s="162"/>
      <c r="H195" s="162"/>
      <c r="M195" s="187"/>
    </row>
    <row r="196" spans="1:13" ht="9.75" customHeight="1" x14ac:dyDescent="0.2">
      <c r="A196" s="150" t="s">
        <v>410</v>
      </c>
      <c r="B196" s="162" t="s">
        <v>95</v>
      </c>
      <c r="C196" s="162"/>
      <c r="D196" s="162"/>
      <c r="E196" s="162"/>
      <c r="F196" s="163">
        <v>153552.32999999999</v>
      </c>
      <c r="G196" s="162"/>
      <c r="H196" s="162"/>
      <c r="M196" s="187"/>
    </row>
    <row r="197" spans="1:13" ht="19.350000000000001" customHeight="1" x14ac:dyDescent="0.2">
      <c r="A197" s="151" t="s">
        <v>411</v>
      </c>
      <c r="B197" s="156" t="s">
        <v>412</v>
      </c>
      <c r="C197" s="156" t="s">
        <v>96</v>
      </c>
      <c r="D197" s="166">
        <v>305.7</v>
      </c>
      <c r="E197" s="166">
        <v>130.2029</v>
      </c>
      <c r="F197" s="159">
        <v>39803.03</v>
      </c>
      <c r="G197" s="156"/>
      <c r="H197" s="156"/>
      <c r="K197" s="156" t="s">
        <v>394</v>
      </c>
      <c r="L197" s="148">
        <f t="shared" ref="L197:L203" si="4">SUMIF(B$177:B$574,K197,D$177:D$574)</f>
        <v>19807.199999999997</v>
      </c>
      <c r="M197" s="187">
        <f t="shared" ref="M197:M203" si="5">SUMIF(B$177:B$574,K197,F$177:F$574)</f>
        <v>230702.39</v>
      </c>
    </row>
    <row r="198" spans="1:13" ht="19.350000000000001" customHeight="1" x14ac:dyDescent="0.2">
      <c r="A198" s="151" t="s">
        <v>413</v>
      </c>
      <c r="B198" s="156" t="s">
        <v>414</v>
      </c>
      <c r="C198" s="156" t="s">
        <v>96</v>
      </c>
      <c r="D198" s="166">
        <v>526.64</v>
      </c>
      <c r="E198" s="166">
        <v>103.2475</v>
      </c>
      <c r="F198" s="159">
        <v>54374.26</v>
      </c>
      <c r="G198" s="156"/>
      <c r="H198" s="156"/>
      <c r="K198" s="156" t="s">
        <v>395</v>
      </c>
      <c r="L198" s="148">
        <f t="shared" si="4"/>
        <v>23697.200000000001</v>
      </c>
      <c r="M198" s="187">
        <f t="shared" si="5"/>
        <v>259808.99</v>
      </c>
    </row>
    <row r="199" spans="1:13" ht="19.350000000000001" customHeight="1" x14ac:dyDescent="0.2">
      <c r="A199" s="151" t="s">
        <v>415</v>
      </c>
      <c r="B199" s="156" t="s">
        <v>416</v>
      </c>
      <c r="C199" s="156" t="s">
        <v>96</v>
      </c>
      <c r="D199" s="166">
        <v>612.48</v>
      </c>
      <c r="E199" s="168">
        <v>80.271500000000003</v>
      </c>
      <c r="F199" s="159">
        <v>49164.69</v>
      </c>
      <c r="G199" s="156"/>
      <c r="H199" s="156"/>
      <c r="K199" s="156" t="s">
        <v>396</v>
      </c>
      <c r="L199" s="148">
        <f t="shared" si="4"/>
        <v>6289.1</v>
      </c>
      <c r="M199" s="187">
        <f t="shared" si="5"/>
        <v>56515.119999999995</v>
      </c>
    </row>
    <row r="200" spans="1:13" ht="19.350000000000001" customHeight="1" x14ac:dyDescent="0.2">
      <c r="A200" s="151" t="s">
        <v>417</v>
      </c>
      <c r="B200" s="156" t="s">
        <v>418</v>
      </c>
      <c r="C200" s="156" t="s">
        <v>96</v>
      </c>
      <c r="D200" s="168">
        <v>15.6</v>
      </c>
      <c r="E200" s="166">
        <v>135.233</v>
      </c>
      <c r="F200" s="169">
        <v>2109.63</v>
      </c>
      <c r="G200" s="156"/>
      <c r="H200" s="156"/>
      <c r="K200" s="156" t="s">
        <v>397</v>
      </c>
      <c r="L200" s="148">
        <f t="shared" si="4"/>
        <v>37034.600000000006</v>
      </c>
      <c r="M200" s="187">
        <f t="shared" si="5"/>
        <v>331774.47000000003</v>
      </c>
    </row>
    <row r="201" spans="1:13" ht="19.350000000000001" customHeight="1" x14ac:dyDescent="0.2">
      <c r="A201" s="151" t="s">
        <v>419</v>
      </c>
      <c r="B201" s="156" t="s">
        <v>390</v>
      </c>
      <c r="C201" s="156" t="s">
        <v>96</v>
      </c>
      <c r="D201" s="166">
        <v>236.9</v>
      </c>
      <c r="E201" s="157">
        <v>8.8262</v>
      </c>
      <c r="F201" s="169">
        <v>2090.9299999999998</v>
      </c>
      <c r="G201" s="156"/>
      <c r="H201" s="156"/>
      <c r="K201" s="156" t="s">
        <v>398</v>
      </c>
      <c r="L201" s="148">
        <f t="shared" si="4"/>
        <v>82480.399999999994</v>
      </c>
      <c r="M201" s="187">
        <f t="shared" si="5"/>
        <v>736723.2</v>
      </c>
    </row>
    <row r="202" spans="1:13" ht="19.350000000000001" customHeight="1" x14ac:dyDescent="0.2">
      <c r="A202" s="151" t="s">
        <v>420</v>
      </c>
      <c r="B202" s="156" t="s">
        <v>421</v>
      </c>
      <c r="C202" s="156" t="s">
        <v>96</v>
      </c>
      <c r="D202" s="166">
        <v>215.45</v>
      </c>
      <c r="E202" s="157">
        <v>4.9396000000000004</v>
      </c>
      <c r="F202" s="169">
        <v>1064.24</v>
      </c>
      <c r="G202" s="156"/>
      <c r="H202" s="156"/>
      <c r="K202" s="156" t="s">
        <v>399</v>
      </c>
      <c r="L202" s="148">
        <f t="shared" si="4"/>
        <v>43367</v>
      </c>
      <c r="M202" s="187">
        <f t="shared" si="5"/>
        <v>386347.92000000004</v>
      </c>
    </row>
    <row r="203" spans="1:13" ht="19.350000000000001" customHeight="1" x14ac:dyDescent="0.2">
      <c r="A203" s="151" t="s">
        <v>422</v>
      </c>
      <c r="B203" s="156" t="s">
        <v>391</v>
      </c>
      <c r="C203" s="156" t="s">
        <v>96</v>
      </c>
      <c r="D203" s="166">
        <v>612.48</v>
      </c>
      <c r="E203" s="157">
        <v>7.8772000000000002</v>
      </c>
      <c r="F203" s="169">
        <v>4824.63</v>
      </c>
      <c r="G203" s="156"/>
      <c r="H203" s="156"/>
      <c r="K203" s="156" t="s">
        <v>400</v>
      </c>
      <c r="L203" s="148">
        <f t="shared" si="4"/>
        <v>40452</v>
      </c>
      <c r="M203" s="187">
        <f t="shared" si="5"/>
        <v>368897.97</v>
      </c>
    </row>
    <row r="204" spans="1:13" ht="19.350000000000001" customHeight="1" x14ac:dyDescent="0.2">
      <c r="A204" s="151" t="s">
        <v>423</v>
      </c>
      <c r="B204" s="156" t="s">
        <v>393</v>
      </c>
      <c r="C204" s="156" t="s">
        <v>96</v>
      </c>
      <c r="D204" s="168">
        <v>13.7</v>
      </c>
      <c r="E204" s="157">
        <v>8.8262</v>
      </c>
      <c r="F204" s="167">
        <v>120.92</v>
      </c>
      <c r="G204" s="156"/>
      <c r="H204" s="156"/>
    </row>
    <row r="205" spans="1:13" ht="9.75" customHeight="1" x14ac:dyDescent="0.2">
      <c r="A205" s="150" t="s">
        <v>424</v>
      </c>
      <c r="B205" s="162" t="s">
        <v>91</v>
      </c>
      <c r="C205" s="162"/>
      <c r="D205" s="162"/>
      <c r="E205" s="162"/>
      <c r="F205" s="163">
        <v>141325.89000000001</v>
      </c>
      <c r="G205" s="162"/>
      <c r="H205" s="162"/>
    </row>
    <row r="206" spans="1:13" ht="19.350000000000001" customHeight="1" x14ac:dyDescent="0.2">
      <c r="A206" s="151" t="s">
        <v>425</v>
      </c>
      <c r="B206" s="156" t="s">
        <v>394</v>
      </c>
      <c r="C206" s="156" t="s">
        <v>97</v>
      </c>
      <c r="D206" s="166">
        <v>881</v>
      </c>
      <c r="E206" s="168">
        <v>11.647399999999999</v>
      </c>
      <c r="F206" s="159">
        <v>10261.36</v>
      </c>
      <c r="G206" s="156"/>
      <c r="H206" s="156"/>
    </row>
    <row r="207" spans="1:13" ht="19.350000000000001" customHeight="1" x14ac:dyDescent="0.2">
      <c r="A207" s="151" t="s">
        <v>426</v>
      </c>
      <c r="B207" s="156" t="s">
        <v>395</v>
      </c>
      <c r="C207" s="156" t="s">
        <v>97</v>
      </c>
      <c r="D207" s="166">
        <v>538</v>
      </c>
      <c r="E207" s="168">
        <v>10.963699999999999</v>
      </c>
      <c r="F207" s="169">
        <v>5898.47</v>
      </c>
      <c r="G207" s="156"/>
      <c r="H207" s="156"/>
    </row>
    <row r="208" spans="1:13" ht="19.350000000000001" customHeight="1" x14ac:dyDescent="0.2">
      <c r="A208" s="151" t="s">
        <v>427</v>
      </c>
      <c r="B208" s="156" t="s">
        <v>396</v>
      </c>
      <c r="C208" s="156" t="s">
        <v>97</v>
      </c>
      <c r="D208" s="166">
        <v>240</v>
      </c>
      <c r="E208" s="157">
        <v>8.9862000000000002</v>
      </c>
      <c r="F208" s="169">
        <v>2156.69</v>
      </c>
      <c r="G208" s="156"/>
      <c r="H208" s="156"/>
    </row>
    <row r="209" spans="1:8" ht="19.350000000000001" customHeight="1" x14ac:dyDescent="0.2">
      <c r="A209" s="151" t="s">
        <v>428</v>
      </c>
      <c r="B209" s="156" t="s">
        <v>397</v>
      </c>
      <c r="C209" s="156" t="s">
        <v>97</v>
      </c>
      <c r="D209" s="171">
        <v>2883</v>
      </c>
      <c r="E209" s="157">
        <v>8.9585000000000008</v>
      </c>
      <c r="F209" s="159">
        <v>25827.360000000001</v>
      </c>
      <c r="G209" s="156"/>
      <c r="H209" s="156"/>
    </row>
    <row r="210" spans="1:8" ht="19.350000000000001" customHeight="1" x14ac:dyDescent="0.2">
      <c r="A210" s="151" t="s">
        <v>429</v>
      </c>
      <c r="B210" s="156" t="s">
        <v>398</v>
      </c>
      <c r="C210" s="156" t="s">
        <v>97</v>
      </c>
      <c r="D210" s="171">
        <v>3474</v>
      </c>
      <c r="E210" s="157">
        <v>8.9321000000000002</v>
      </c>
      <c r="F210" s="159">
        <v>31030.12</v>
      </c>
      <c r="G210" s="156"/>
      <c r="H210" s="156"/>
    </row>
    <row r="211" spans="1:8" ht="19.350000000000001" customHeight="1" x14ac:dyDescent="0.2">
      <c r="A211" s="151" t="s">
        <v>430</v>
      </c>
      <c r="B211" s="156" t="s">
        <v>399</v>
      </c>
      <c r="C211" s="156" t="s">
        <v>97</v>
      </c>
      <c r="D211" s="171">
        <v>1560</v>
      </c>
      <c r="E211" s="157">
        <v>8.9087999999999994</v>
      </c>
      <c r="F211" s="159">
        <v>13897.73</v>
      </c>
      <c r="G211" s="156"/>
      <c r="H211" s="156"/>
    </row>
    <row r="212" spans="1:8" ht="19.350000000000001" customHeight="1" x14ac:dyDescent="0.2">
      <c r="A212" s="151" t="s">
        <v>431</v>
      </c>
      <c r="B212" s="156" t="s">
        <v>400</v>
      </c>
      <c r="C212" s="156" t="s">
        <v>97</v>
      </c>
      <c r="D212" s="171">
        <v>5730</v>
      </c>
      <c r="E212" s="157">
        <v>9.1194000000000006</v>
      </c>
      <c r="F212" s="159">
        <v>52254.16</v>
      </c>
      <c r="G212" s="156"/>
      <c r="H212" s="156"/>
    </row>
    <row r="213" spans="1:8" ht="9.75" customHeight="1" x14ac:dyDescent="0.2">
      <c r="A213" s="150" t="s">
        <v>432</v>
      </c>
      <c r="B213" s="162" t="s">
        <v>92</v>
      </c>
      <c r="C213" s="162"/>
      <c r="D213" s="162"/>
      <c r="E213" s="162"/>
      <c r="F213" s="164">
        <v>71839.27</v>
      </c>
      <c r="G213" s="162"/>
      <c r="H213" s="162"/>
    </row>
    <row r="214" spans="1:8" ht="19.350000000000001" customHeight="1" x14ac:dyDescent="0.2">
      <c r="A214" s="151" t="s">
        <v>433</v>
      </c>
      <c r="B214" s="156" t="s">
        <v>403</v>
      </c>
      <c r="C214" s="156" t="s">
        <v>85</v>
      </c>
      <c r="D214" s="166">
        <v>150.37</v>
      </c>
      <c r="E214" s="166">
        <v>477.75</v>
      </c>
      <c r="F214" s="159">
        <v>71839.27</v>
      </c>
      <c r="G214" s="156"/>
      <c r="H214" s="156"/>
    </row>
    <row r="215" spans="1:8" ht="9.75" customHeight="1" x14ac:dyDescent="0.2">
      <c r="A215" s="150" t="s">
        <v>434</v>
      </c>
      <c r="B215" s="162" t="s">
        <v>98</v>
      </c>
      <c r="C215" s="162"/>
      <c r="D215" s="162"/>
      <c r="E215" s="162"/>
      <c r="F215" s="164">
        <v>18853.23</v>
      </c>
      <c r="G215" s="162"/>
      <c r="H215" s="162"/>
    </row>
    <row r="216" spans="1:8" ht="9.6" customHeight="1" x14ac:dyDescent="0.2">
      <c r="A216" s="151" t="s">
        <v>435</v>
      </c>
      <c r="B216" s="156" t="s">
        <v>436</v>
      </c>
      <c r="C216" s="156" t="s">
        <v>86</v>
      </c>
      <c r="D216" s="157">
        <v>1</v>
      </c>
      <c r="E216" s="158">
        <v>18853.23</v>
      </c>
      <c r="F216" s="159">
        <v>18853.23</v>
      </c>
      <c r="G216" s="156"/>
      <c r="H216" s="156"/>
    </row>
    <row r="217" spans="1:8" ht="9.75" customHeight="1" x14ac:dyDescent="0.2">
      <c r="A217" s="150" t="s">
        <v>437</v>
      </c>
      <c r="B217" s="162" t="s">
        <v>93</v>
      </c>
      <c r="C217" s="162"/>
      <c r="D217" s="162"/>
      <c r="E217" s="162"/>
      <c r="F217" s="163">
        <v>108520.5</v>
      </c>
      <c r="G217" s="162"/>
      <c r="H217" s="162"/>
    </row>
    <row r="218" spans="1:8" ht="19.350000000000001" customHeight="1" x14ac:dyDescent="0.2">
      <c r="A218" s="151" t="s">
        <v>438</v>
      </c>
      <c r="B218" s="156" t="s">
        <v>407</v>
      </c>
      <c r="C218" s="156" t="s">
        <v>96</v>
      </c>
      <c r="D218" s="166">
        <v>657.7</v>
      </c>
      <c r="E218" s="166">
        <v>165</v>
      </c>
      <c r="F218" s="161">
        <v>108520.5</v>
      </c>
      <c r="G218" s="156"/>
      <c r="H218" s="156"/>
    </row>
    <row r="219" spans="1:8" ht="9.75" customHeight="1" x14ac:dyDescent="0.2">
      <c r="A219" s="150" t="s">
        <v>439</v>
      </c>
      <c r="B219" s="162" t="s">
        <v>440</v>
      </c>
      <c r="C219" s="162"/>
      <c r="D219" s="162"/>
      <c r="E219" s="162"/>
      <c r="F219" s="163">
        <v>326625.32</v>
      </c>
      <c r="G219" s="162"/>
      <c r="H219" s="162"/>
    </row>
    <row r="220" spans="1:8" ht="9.75" customHeight="1" x14ac:dyDescent="0.2">
      <c r="A220" s="150" t="s">
        <v>441</v>
      </c>
      <c r="B220" s="162" t="s">
        <v>95</v>
      </c>
      <c r="C220" s="162"/>
      <c r="D220" s="162"/>
      <c r="E220" s="162"/>
      <c r="F220" s="170">
        <v>7978.93</v>
      </c>
      <c r="G220" s="162"/>
      <c r="H220" s="162"/>
    </row>
    <row r="221" spans="1:8" ht="19.350000000000001" customHeight="1" x14ac:dyDescent="0.2">
      <c r="A221" s="151" t="s">
        <v>442</v>
      </c>
      <c r="B221" s="156" t="s">
        <v>390</v>
      </c>
      <c r="C221" s="156" t="s">
        <v>96</v>
      </c>
      <c r="D221" s="166">
        <v>228.7</v>
      </c>
      <c r="E221" s="157">
        <v>8.8262</v>
      </c>
      <c r="F221" s="169">
        <v>2018.55</v>
      </c>
      <c r="G221" s="156"/>
      <c r="H221" s="156"/>
    </row>
    <row r="222" spans="1:8" ht="19.350000000000001" customHeight="1" x14ac:dyDescent="0.2">
      <c r="A222" s="151" t="s">
        <v>443</v>
      </c>
      <c r="B222" s="156" t="s">
        <v>421</v>
      </c>
      <c r="C222" s="156" t="s">
        <v>96</v>
      </c>
      <c r="D222" s="166">
        <v>191.91</v>
      </c>
      <c r="E222" s="157">
        <v>4.9396000000000004</v>
      </c>
      <c r="F222" s="167">
        <v>947.96</v>
      </c>
      <c r="G222" s="156"/>
      <c r="H222" s="156"/>
    </row>
    <row r="223" spans="1:8" ht="19.350000000000001" customHeight="1" x14ac:dyDescent="0.2">
      <c r="A223" s="151" t="s">
        <v>444</v>
      </c>
      <c r="B223" s="156" t="s">
        <v>391</v>
      </c>
      <c r="C223" s="156" t="s">
        <v>96</v>
      </c>
      <c r="D223" s="166">
        <v>620.97</v>
      </c>
      <c r="E223" s="157">
        <v>7.8772000000000002</v>
      </c>
      <c r="F223" s="169">
        <v>4891.5</v>
      </c>
      <c r="G223" s="156"/>
      <c r="H223" s="156"/>
    </row>
    <row r="224" spans="1:8" ht="19.350000000000001" customHeight="1" x14ac:dyDescent="0.2">
      <c r="A224" s="151" t="s">
        <v>445</v>
      </c>
      <c r="B224" s="156" t="s">
        <v>393</v>
      </c>
      <c r="C224" s="156" t="s">
        <v>96</v>
      </c>
      <c r="D224" s="168">
        <v>13.7</v>
      </c>
      <c r="E224" s="157">
        <v>8.8262</v>
      </c>
      <c r="F224" s="167">
        <v>120.92</v>
      </c>
      <c r="G224" s="156"/>
      <c r="H224" s="156"/>
    </row>
    <row r="225" spans="1:8" ht="9.75" customHeight="1" x14ac:dyDescent="0.2">
      <c r="A225" s="150" t="s">
        <v>446</v>
      </c>
      <c r="B225" s="162" t="s">
        <v>91</v>
      </c>
      <c r="C225" s="162"/>
      <c r="D225" s="162"/>
      <c r="E225" s="162"/>
      <c r="F225" s="163">
        <v>119218.85</v>
      </c>
      <c r="G225" s="162"/>
      <c r="H225" s="162"/>
    </row>
    <row r="226" spans="1:8" ht="19.350000000000001" customHeight="1" x14ac:dyDescent="0.2">
      <c r="A226" s="151" t="s">
        <v>447</v>
      </c>
      <c r="B226" s="156" t="s">
        <v>394</v>
      </c>
      <c r="C226" s="156" t="s">
        <v>97</v>
      </c>
      <c r="D226" s="166">
        <v>758</v>
      </c>
      <c r="E226" s="168">
        <v>11.647399999999999</v>
      </c>
      <c r="F226" s="169">
        <v>8828.73</v>
      </c>
      <c r="G226" s="156"/>
      <c r="H226" s="156"/>
    </row>
    <row r="227" spans="1:8" ht="19.350000000000001" customHeight="1" x14ac:dyDescent="0.2">
      <c r="A227" s="151" t="s">
        <v>448</v>
      </c>
      <c r="B227" s="156" t="s">
        <v>395</v>
      </c>
      <c r="C227" s="156" t="s">
        <v>97</v>
      </c>
      <c r="D227" s="166">
        <v>482</v>
      </c>
      <c r="E227" s="168">
        <v>10.963699999999999</v>
      </c>
      <c r="F227" s="169">
        <v>5284.5</v>
      </c>
      <c r="G227" s="156"/>
      <c r="H227" s="156"/>
    </row>
    <row r="228" spans="1:8" ht="19.350000000000001" customHeight="1" x14ac:dyDescent="0.2">
      <c r="A228" s="151" t="s">
        <v>449</v>
      </c>
      <c r="B228" s="156" t="s">
        <v>396</v>
      </c>
      <c r="C228" s="156" t="s">
        <v>97</v>
      </c>
      <c r="D228" s="166">
        <v>230</v>
      </c>
      <c r="E228" s="157">
        <v>8.9862000000000002</v>
      </c>
      <c r="F228" s="169">
        <v>2066.83</v>
      </c>
      <c r="G228" s="156"/>
      <c r="H228" s="156"/>
    </row>
    <row r="229" spans="1:8" ht="19.350000000000001" customHeight="1" x14ac:dyDescent="0.2">
      <c r="A229" s="151" t="s">
        <v>450</v>
      </c>
      <c r="B229" s="156" t="s">
        <v>397</v>
      </c>
      <c r="C229" s="156" t="s">
        <v>97</v>
      </c>
      <c r="D229" s="171">
        <v>2499</v>
      </c>
      <c r="E229" s="157">
        <v>8.9585000000000008</v>
      </c>
      <c r="F229" s="159">
        <v>22387.29</v>
      </c>
      <c r="G229" s="156"/>
      <c r="H229" s="156"/>
    </row>
    <row r="230" spans="1:8" ht="19.350000000000001" customHeight="1" x14ac:dyDescent="0.2">
      <c r="A230" s="151" t="s">
        <v>451</v>
      </c>
      <c r="B230" s="156" t="s">
        <v>398</v>
      </c>
      <c r="C230" s="156" t="s">
        <v>97</v>
      </c>
      <c r="D230" s="171">
        <v>3200</v>
      </c>
      <c r="E230" s="157">
        <v>8.9321000000000002</v>
      </c>
      <c r="F230" s="159">
        <v>28582.720000000001</v>
      </c>
      <c r="G230" s="156"/>
      <c r="H230" s="156"/>
    </row>
    <row r="231" spans="1:8" ht="19.350000000000001" customHeight="1" x14ac:dyDescent="0.2">
      <c r="A231" s="151" t="s">
        <v>452</v>
      </c>
      <c r="B231" s="156" t="s">
        <v>399</v>
      </c>
      <c r="C231" s="156" t="s">
        <v>97</v>
      </c>
      <c r="D231" s="171">
        <v>1703</v>
      </c>
      <c r="E231" s="157">
        <v>8.9087999999999994</v>
      </c>
      <c r="F231" s="159">
        <v>15171.69</v>
      </c>
      <c r="G231" s="156"/>
      <c r="H231" s="156"/>
    </row>
    <row r="232" spans="1:8" ht="19.350000000000001" customHeight="1" x14ac:dyDescent="0.2">
      <c r="A232" s="151" t="s">
        <v>453</v>
      </c>
      <c r="B232" s="156" t="s">
        <v>400</v>
      </c>
      <c r="C232" s="156" t="s">
        <v>97</v>
      </c>
      <c r="D232" s="171">
        <v>4046</v>
      </c>
      <c r="E232" s="157">
        <v>9.1194000000000006</v>
      </c>
      <c r="F232" s="159">
        <v>36897.089999999997</v>
      </c>
      <c r="G232" s="156"/>
      <c r="H232" s="156"/>
    </row>
    <row r="233" spans="1:8" ht="9.75" customHeight="1" x14ac:dyDescent="0.2">
      <c r="A233" s="150" t="s">
        <v>454</v>
      </c>
      <c r="B233" s="162" t="s">
        <v>92</v>
      </c>
      <c r="C233" s="162"/>
      <c r="D233" s="162"/>
      <c r="E233" s="162"/>
      <c r="F233" s="164">
        <v>72020.81</v>
      </c>
      <c r="G233" s="162"/>
      <c r="H233" s="162"/>
    </row>
    <row r="234" spans="1:8" ht="19.350000000000001" customHeight="1" x14ac:dyDescent="0.2">
      <c r="A234" s="151" t="s">
        <v>455</v>
      </c>
      <c r="B234" s="156" t="s">
        <v>403</v>
      </c>
      <c r="C234" s="156" t="s">
        <v>85</v>
      </c>
      <c r="D234" s="166">
        <v>150.75</v>
      </c>
      <c r="E234" s="166">
        <v>477.75</v>
      </c>
      <c r="F234" s="159">
        <v>72020.81</v>
      </c>
      <c r="G234" s="156"/>
      <c r="H234" s="156"/>
    </row>
    <row r="235" spans="1:8" ht="9.75" customHeight="1" x14ac:dyDescent="0.2">
      <c r="A235" s="150" t="s">
        <v>456</v>
      </c>
      <c r="B235" s="162" t="s">
        <v>98</v>
      </c>
      <c r="C235" s="162"/>
      <c r="D235" s="162"/>
      <c r="E235" s="162"/>
      <c r="F235" s="164">
        <v>18853.23</v>
      </c>
      <c r="G235" s="162"/>
      <c r="H235" s="162"/>
    </row>
    <row r="236" spans="1:8" ht="9.6" customHeight="1" x14ac:dyDescent="0.2">
      <c r="A236" s="151" t="s">
        <v>457</v>
      </c>
      <c r="B236" s="156" t="s">
        <v>436</v>
      </c>
      <c r="C236" s="156" t="s">
        <v>86</v>
      </c>
      <c r="D236" s="157">
        <v>1</v>
      </c>
      <c r="E236" s="158">
        <v>18853.23</v>
      </c>
      <c r="F236" s="159">
        <v>18853.23</v>
      </c>
      <c r="G236" s="156"/>
      <c r="H236" s="156"/>
    </row>
    <row r="237" spans="1:8" ht="9.75" customHeight="1" x14ac:dyDescent="0.2">
      <c r="A237" s="150" t="s">
        <v>458</v>
      </c>
      <c r="B237" s="162" t="s">
        <v>93</v>
      </c>
      <c r="C237" s="162"/>
      <c r="D237" s="162"/>
      <c r="E237" s="162"/>
      <c r="F237" s="163">
        <v>108553.5</v>
      </c>
      <c r="G237" s="162"/>
      <c r="H237" s="162"/>
    </row>
    <row r="238" spans="1:8" ht="19.350000000000001" customHeight="1" x14ac:dyDescent="0.2">
      <c r="A238" s="151" t="s">
        <v>459</v>
      </c>
      <c r="B238" s="156" t="s">
        <v>407</v>
      </c>
      <c r="C238" s="156" t="s">
        <v>96</v>
      </c>
      <c r="D238" s="166">
        <v>657.9</v>
      </c>
      <c r="E238" s="166">
        <v>165</v>
      </c>
      <c r="F238" s="161">
        <v>108553.5</v>
      </c>
      <c r="G238" s="156"/>
      <c r="H238" s="156"/>
    </row>
    <row r="239" spans="1:8" ht="9.75" customHeight="1" x14ac:dyDescent="0.2">
      <c r="A239" s="150" t="s">
        <v>460</v>
      </c>
      <c r="B239" s="162" t="s">
        <v>461</v>
      </c>
      <c r="C239" s="162"/>
      <c r="D239" s="162"/>
      <c r="E239" s="162"/>
      <c r="F239" s="163">
        <v>315721.81</v>
      </c>
      <c r="G239" s="162"/>
      <c r="H239" s="162"/>
    </row>
    <row r="240" spans="1:8" ht="9.75" customHeight="1" x14ac:dyDescent="0.2">
      <c r="A240" s="150" t="s">
        <v>462</v>
      </c>
      <c r="B240" s="162" t="s">
        <v>95</v>
      </c>
      <c r="C240" s="162"/>
      <c r="D240" s="162"/>
      <c r="E240" s="162"/>
      <c r="F240" s="170">
        <v>7980.29</v>
      </c>
      <c r="G240" s="162"/>
      <c r="H240" s="162"/>
    </row>
    <row r="241" spans="1:8" ht="19.350000000000001" customHeight="1" x14ac:dyDescent="0.2">
      <c r="A241" s="151" t="s">
        <v>463</v>
      </c>
      <c r="B241" s="156" t="s">
        <v>390</v>
      </c>
      <c r="C241" s="156" t="s">
        <v>96</v>
      </c>
      <c r="D241" s="166">
        <v>247</v>
      </c>
      <c r="E241" s="157">
        <v>8.8262</v>
      </c>
      <c r="F241" s="169">
        <v>2180.0700000000002</v>
      </c>
      <c r="G241" s="156"/>
      <c r="H241" s="156"/>
    </row>
    <row r="242" spans="1:8" ht="19.350000000000001" customHeight="1" x14ac:dyDescent="0.2">
      <c r="A242" s="151" t="s">
        <v>464</v>
      </c>
      <c r="B242" s="156" t="s">
        <v>421</v>
      </c>
      <c r="C242" s="156" t="s">
        <v>96</v>
      </c>
      <c r="D242" s="166">
        <v>189.64</v>
      </c>
      <c r="E242" s="157">
        <v>4.9396000000000004</v>
      </c>
      <c r="F242" s="167">
        <v>936.75</v>
      </c>
      <c r="G242" s="156"/>
      <c r="H242" s="156"/>
    </row>
    <row r="243" spans="1:8" ht="19.350000000000001" customHeight="1" x14ac:dyDescent="0.2">
      <c r="A243" s="151" t="s">
        <v>465</v>
      </c>
      <c r="B243" s="156" t="s">
        <v>391</v>
      </c>
      <c r="C243" s="156" t="s">
        <v>96</v>
      </c>
      <c r="D243" s="166">
        <v>602.05999999999995</v>
      </c>
      <c r="E243" s="157">
        <v>7.8772000000000002</v>
      </c>
      <c r="F243" s="169">
        <v>4742.55</v>
      </c>
      <c r="G243" s="156"/>
      <c r="H243" s="156"/>
    </row>
    <row r="244" spans="1:8" ht="19.350000000000001" customHeight="1" x14ac:dyDescent="0.2">
      <c r="A244" s="151" t="s">
        <v>466</v>
      </c>
      <c r="B244" s="156" t="s">
        <v>393</v>
      </c>
      <c r="C244" s="156" t="s">
        <v>96</v>
      </c>
      <c r="D244" s="168">
        <v>13.7</v>
      </c>
      <c r="E244" s="157">
        <v>8.8262</v>
      </c>
      <c r="F244" s="167">
        <v>120.92</v>
      </c>
      <c r="G244" s="156"/>
      <c r="H244" s="156"/>
    </row>
    <row r="245" spans="1:8" ht="9.75" customHeight="1" x14ac:dyDescent="0.2">
      <c r="A245" s="150" t="s">
        <v>467</v>
      </c>
      <c r="B245" s="162" t="s">
        <v>91</v>
      </c>
      <c r="C245" s="162"/>
      <c r="D245" s="162"/>
      <c r="E245" s="162"/>
      <c r="F245" s="163">
        <v>113270.93</v>
      </c>
      <c r="G245" s="162"/>
      <c r="H245" s="162"/>
    </row>
    <row r="246" spans="1:8" ht="19.350000000000001" customHeight="1" x14ac:dyDescent="0.2">
      <c r="A246" s="151" t="s">
        <v>468</v>
      </c>
      <c r="B246" s="156" t="s">
        <v>394</v>
      </c>
      <c r="C246" s="156" t="s">
        <v>97</v>
      </c>
      <c r="D246" s="166">
        <v>780</v>
      </c>
      <c r="E246" s="168">
        <v>11.647399999999999</v>
      </c>
      <c r="F246" s="169">
        <v>9084.9699999999993</v>
      </c>
      <c r="G246" s="156"/>
      <c r="H246" s="156"/>
    </row>
    <row r="247" spans="1:8" ht="19.350000000000001" customHeight="1" x14ac:dyDescent="0.2">
      <c r="A247" s="151" t="s">
        <v>469</v>
      </c>
      <c r="B247" s="156" t="s">
        <v>395</v>
      </c>
      <c r="C247" s="156" t="s">
        <v>97</v>
      </c>
      <c r="D247" s="166">
        <v>719</v>
      </c>
      <c r="E247" s="168">
        <v>10.963699999999999</v>
      </c>
      <c r="F247" s="169">
        <v>7882.9</v>
      </c>
      <c r="G247" s="156"/>
      <c r="H247" s="156"/>
    </row>
    <row r="248" spans="1:8" ht="19.350000000000001" customHeight="1" x14ac:dyDescent="0.2">
      <c r="A248" s="151" t="s">
        <v>470</v>
      </c>
      <c r="B248" s="156" t="s">
        <v>396</v>
      </c>
      <c r="C248" s="156" t="s">
        <v>97</v>
      </c>
      <c r="D248" s="166">
        <v>114</v>
      </c>
      <c r="E248" s="157">
        <v>8.9862000000000002</v>
      </c>
      <c r="F248" s="169">
        <v>1024.43</v>
      </c>
      <c r="G248" s="156"/>
      <c r="H248" s="156"/>
    </row>
    <row r="249" spans="1:8" ht="19.350000000000001" customHeight="1" x14ac:dyDescent="0.2">
      <c r="A249" s="151" t="s">
        <v>471</v>
      </c>
      <c r="B249" s="156" t="s">
        <v>397</v>
      </c>
      <c r="C249" s="156" t="s">
        <v>97</v>
      </c>
      <c r="D249" s="171">
        <v>2195</v>
      </c>
      <c r="E249" s="157">
        <v>8.9585000000000008</v>
      </c>
      <c r="F249" s="159">
        <v>19663.91</v>
      </c>
      <c r="G249" s="156"/>
      <c r="H249" s="156"/>
    </row>
    <row r="250" spans="1:8" ht="19.350000000000001" customHeight="1" x14ac:dyDescent="0.2">
      <c r="A250" s="151" t="s">
        <v>472</v>
      </c>
      <c r="B250" s="156" t="s">
        <v>398</v>
      </c>
      <c r="C250" s="156" t="s">
        <v>97</v>
      </c>
      <c r="D250" s="171">
        <v>3460</v>
      </c>
      <c r="E250" s="157">
        <v>8.9321000000000002</v>
      </c>
      <c r="F250" s="159">
        <v>30905.07</v>
      </c>
      <c r="G250" s="156"/>
      <c r="H250" s="156"/>
    </row>
    <row r="251" spans="1:8" ht="19.350000000000001" customHeight="1" x14ac:dyDescent="0.2">
      <c r="A251" s="151" t="s">
        <v>473</v>
      </c>
      <c r="B251" s="156" t="s">
        <v>399</v>
      </c>
      <c r="C251" s="156" t="s">
        <v>97</v>
      </c>
      <c r="D251" s="171">
        <v>2005</v>
      </c>
      <c r="E251" s="157">
        <v>8.9087999999999994</v>
      </c>
      <c r="F251" s="159">
        <v>17862.14</v>
      </c>
      <c r="G251" s="156"/>
      <c r="H251" s="156"/>
    </row>
    <row r="252" spans="1:8" ht="19.350000000000001" customHeight="1" x14ac:dyDescent="0.2">
      <c r="A252" s="151" t="s">
        <v>474</v>
      </c>
      <c r="B252" s="156" t="s">
        <v>400</v>
      </c>
      <c r="C252" s="156" t="s">
        <v>97</v>
      </c>
      <c r="D252" s="171">
        <v>2944</v>
      </c>
      <c r="E252" s="157">
        <v>9.1194000000000006</v>
      </c>
      <c r="F252" s="159">
        <v>26847.51</v>
      </c>
      <c r="G252" s="156"/>
      <c r="H252" s="156"/>
    </row>
    <row r="253" spans="1:8" ht="9.75" customHeight="1" x14ac:dyDescent="0.2">
      <c r="A253" s="150" t="s">
        <v>475</v>
      </c>
      <c r="B253" s="162" t="s">
        <v>92</v>
      </c>
      <c r="C253" s="162"/>
      <c r="D253" s="162"/>
      <c r="E253" s="162"/>
      <c r="F253" s="164">
        <v>67095.210000000006</v>
      </c>
      <c r="G253" s="162"/>
      <c r="H253" s="162"/>
    </row>
    <row r="254" spans="1:8" ht="19.350000000000001" customHeight="1" x14ac:dyDescent="0.2">
      <c r="A254" s="151" t="s">
        <v>476</v>
      </c>
      <c r="B254" s="156" t="s">
        <v>403</v>
      </c>
      <c r="C254" s="156" t="s">
        <v>85</v>
      </c>
      <c r="D254" s="166">
        <v>140.44</v>
      </c>
      <c r="E254" s="166">
        <v>477.75</v>
      </c>
      <c r="F254" s="159">
        <v>67095.210000000006</v>
      </c>
      <c r="G254" s="156"/>
      <c r="H254" s="156"/>
    </row>
    <row r="255" spans="1:8" ht="9.75" customHeight="1" x14ac:dyDescent="0.2">
      <c r="A255" s="150" t="s">
        <v>477</v>
      </c>
      <c r="B255" s="162" t="s">
        <v>98</v>
      </c>
      <c r="C255" s="162"/>
      <c r="D255" s="162"/>
      <c r="E255" s="162"/>
      <c r="F255" s="164">
        <v>18853.23</v>
      </c>
      <c r="G255" s="162"/>
      <c r="H255" s="162"/>
    </row>
    <row r="256" spans="1:8" ht="9.6" customHeight="1" x14ac:dyDescent="0.2">
      <c r="A256" s="151" t="s">
        <v>478</v>
      </c>
      <c r="B256" s="156" t="s">
        <v>436</v>
      </c>
      <c r="C256" s="156" t="s">
        <v>86</v>
      </c>
      <c r="D256" s="157">
        <v>1</v>
      </c>
      <c r="E256" s="158">
        <v>18853.23</v>
      </c>
      <c r="F256" s="159">
        <v>18853.23</v>
      </c>
      <c r="G256" s="156"/>
      <c r="H256" s="156"/>
    </row>
    <row r="257" spans="1:8" ht="9.75" customHeight="1" x14ac:dyDescent="0.2">
      <c r="A257" s="150" t="s">
        <v>479</v>
      </c>
      <c r="B257" s="162" t="s">
        <v>93</v>
      </c>
      <c r="C257" s="162"/>
      <c r="D257" s="162"/>
      <c r="E257" s="162"/>
      <c r="F257" s="163">
        <v>108522.15</v>
      </c>
      <c r="G257" s="162"/>
      <c r="H257" s="162"/>
    </row>
    <row r="258" spans="1:8" ht="19.350000000000001" customHeight="1" x14ac:dyDescent="0.2">
      <c r="A258" s="151" t="s">
        <v>480</v>
      </c>
      <c r="B258" s="156" t="s">
        <v>407</v>
      </c>
      <c r="C258" s="156" t="s">
        <v>96</v>
      </c>
      <c r="D258" s="166">
        <v>657.71</v>
      </c>
      <c r="E258" s="166">
        <v>165</v>
      </c>
      <c r="F258" s="161">
        <v>108522.15</v>
      </c>
      <c r="G258" s="156"/>
      <c r="H258" s="156"/>
    </row>
    <row r="259" spans="1:8" ht="9.75" customHeight="1" x14ac:dyDescent="0.2">
      <c r="A259" s="150" t="s">
        <v>481</v>
      </c>
      <c r="B259" s="162" t="s">
        <v>482</v>
      </c>
      <c r="C259" s="162"/>
      <c r="D259" s="162"/>
      <c r="E259" s="162"/>
      <c r="F259" s="163">
        <v>309056.5</v>
      </c>
      <c r="G259" s="162"/>
      <c r="H259" s="162"/>
    </row>
    <row r="260" spans="1:8" ht="9.75" customHeight="1" x14ac:dyDescent="0.2">
      <c r="A260" s="150" t="s">
        <v>483</v>
      </c>
      <c r="B260" s="162" t="s">
        <v>95</v>
      </c>
      <c r="C260" s="162"/>
      <c r="D260" s="162"/>
      <c r="E260" s="162"/>
      <c r="F260" s="170">
        <v>7974.08</v>
      </c>
      <c r="G260" s="162"/>
      <c r="H260" s="162"/>
    </row>
    <row r="261" spans="1:8" ht="19.350000000000001" customHeight="1" x14ac:dyDescent="0.2">
      <c r="A261" s="151" t="s">
        <v>484</v>
      </c>
      <c r="B261" s="156" t="s">
        <v>390</v>
      </c>
      <c r="C261" s="156" t="s">
        <v>96</v>
      </c>
      <c r="D261" s="166">
        <v>244.4</v>
      </c>
      <c r="E261" s="157">
        <v>8.8262</v>
      </c>
      <c r="F261" s="169">
        <v>2157.12</v>
      </c>
      <c r="G261" s="156"/>
      <c r="H261" s="156"/>
    </row>
    <row r="262" spans="1:8" ht="19.350000000000001" customHeight="1" x14ac:dyDescent="0.2">
      <c r="A262" s="151" t="s">
        <v>485</v>
      </c>
      <c r="B262" s="156" t="s">
        <v>421</v>
      </c>
      <c r="C262" s="156" t="s">
        <v>96</v>
      </c>
      <c r="D262" s="166">
        <v>189.65</v>
      </c>
      <c r="E262" s="157">
        <v>4.9396000000000004</v>
      </c>
      <c r="F262" s="167">
        <v>936.8</v>
      </c>
      <c r="G262" s="156"/>
      <c r="H262" s="156"/>
    </row>
    <row r="263" spans="1:8" ht="19.350000000000001" customHeight="1" x14ac:dyDescent="0.2">
      <c r="A263" s="151" t="s">
        <v>486</v>
      </c>
      <c r="B263" s="156" t="s">
        <v>391</v>
      </c>
      <c r="C263" s="156" t="s">
        <v>96</v>
      </c>
      <c r="D263" s="166">
        <v>602.04999999999995</v>
      </c>
      <c r="E263" s="157">
        <v>7.8772000000000002</v>
      </c>
      <c r="F263" s="169">
        <v>4742.47</v>
      </c>
      <c r="G263" s="156"/>
      <c r="H263" s="156"/>
    </row>
    <row r="264" spans="1:8" ht="19.350000000000001" customHeight="1" x14ac:dyDescent="0.2">
      <c r="A264" s="151" t="s">
        <v>487</v>
      </c>
      <c r="B264" s="156" t="s">
        <v>393</v>
      </c>
      <c r="C264" s="156" t="s">
        <v>96</v>
      </c>
      <c r="D264" s="168">
        <v>15.6</v>
      </c>
      <c r="E264" s="157">
        <v>8.8262</v>
      </c>
      <c r="F264" s="167">
        <v>137.69</v>
      </c>
      <c r="G264" s="156"/>
      <c r="H264" s="156"/>
    </row>
    <row r="265" spans="1:8" ht="9.75" customHeight="1" x14ac:dyDescent="0.2">
      <c r="A265" s="150" t="s">
        <v>488</v>
      </c>
      <c r="B265" s="162" t="s">
        <v>91</v>
      </c>
      <c r="C265" s="162"/>
      <c r="D265" s="162"/>
      <c r="E265" s="162"/>
      <c r="F265" s="163">
        <v>106564.57</v>
      </c>
      <c r="G265" s="162"/>
      <c r="H265" s="162"/>
    </row>
    <row r="266" spans="1:8" ht="19.350000000000001" customHeight="1" x14ac:dyDescent="0.2">
      <c r="A266" s="151" t="s">
        <v>489</v>
      </c>
      <c r="B266" s="156" t="s">
        <v>394</v>
      </c>
      <c r="C266" s="156" t="s">
        <v>97</v>
      </c>
      <c r="D266" s="166">
        <v>779</v>
      </c>
      <c r="E266" s="168">
        <v>11.647399999999999</v>
      </c>
      <c r="F266" s="169">
        <v>9073.32</v>
      </c>
      <c r="G266" s="156"/>
      <c r="H266" s="156"/>
    </row>
    <row r="267" spans="1:8" ht="19.350000000000001" customHeight="1" x14ac:dyDescent="0.2">
      <c r="A267" s="151" t="s">
        <v>490</v>
      </c>
      <c r="B267" s="156" t="s">
        <v>395</v>
      </c>
      <c r="C267" s="156" t="s">
        <v>97</v>
      </c>
      <c r="D267" s="166">
        <v>721</v>
      </c>
      <c r="E267" s="168">
        <v>10.963699999999999</v>
      </c>
      <c r="F267" s="169">
        <v>7904.83</v>
      </c>
      <c r="G267" s="156"/>
      <c r="H267" s="156"/>
    </row>
    <row r="268" spans="1:8" ht="19.350000000000001" customHeight="1" x14ac:dyDescent="0.2">
      <c r="A268" s="151" t="s">
        <v>491</v>
      </c>
      <c r="B268" s="156" t="s">
        <v>396</v>
      </c>
      <c r="C268" s="156" t="s">
        <v>97</v>
      </c>
      <c r="D268" s="166">
        <v>235</v>
      </c>
      <c r="E268" s="157">
        <v>8.9862000000000002</v>
      </c>
      <c r="F268" s="169">
        <v>2111.7600000000002</v>
      </c>
      <c r="G268" s="156"/>
      <c r="H268" s="156"/>
    </row>
    <row r="269" spans="1:8" ht="19.350000000000001" customHeight="1" x14ac:dyDescent="0.2">
      <c r="A269" s="151" t="s">
        <v>492</v>
      </c>
      <c r="B269" s="156" t="s">
        <v>397</v>
      </c>
      <c r="C269" s="156" t="s">
        <v>97</v>
      </c>
      <c r="D269" s="171">
        <v>2061</v>
      </c>
      <c r="E269" s="157">
        <v>8.9585000000000008</v>
      </c>
      <c r="F269" s="159">
        <v>18463.47</v>
      </c>
      <c r="G269" s="156"/>
      <c r="H269" s="156"/>
    </row>
    <row r="270" spans="1:8" ht="19.350000000000001" customHeight="1" x14ac:dyDescent="0.2">
      <c r="A270" s="151" t="s">
        <v>493</v>
      </c>
      <c r="B270" s="156" t="s">
        <v>398</v>
      </c>
      <c r="C270" s="156" t="s">
        <v>97</v>
      </c>
      <c r="D270" s="171">
        <v>3481</v>
      </c>
      <c r="E270" s="157">
        <v>8.9321000000000002</v>
      </c>
      <c r="F270" s="159">
        <v>31092.639999999999</v>
      </c>
      <c r="G270" s="156"/>
      <c r="H270" s="156"/>
    </row>
    <row r="271" spans="1:8" ht="19.350000000000001" customHeight="1" x14ac:dyDescent="0.2">
      <c r="A271" s="151" t="s">
        <v>494</v>
      </c>
      <c r="B271" s="156" t="s">
        <v>399</v>
      </c>
      <c r="C271" s="156" t="s">
        <v>97</v>
      </c>
      <c r="D271" s="171">
        <v>2208</v>
      </c>
      <c r="E271" s="157">
        <v>8.9087999999999994</v>
      </c>
      <c r="F271" s="159">
        <v>19670.63</v>
      </c>
      <c r="G271" s="156"/>
      <c r="H271" s="156"/>
    </row>
    <row r="272" spans="1:8" ht="19.350000000000001" customHeight="1" x14ac:dyDescent="0.2">
      <c r="A272" s="151" t="s">
        <v>495</v>
      </c>
      <c r="B272" s="156" t="s">
        <v>400</v>
      </c>
      <c r="C272" s="156" t="s">
        <v>97</v>
      </c>
      <c r="D272" s="171">
        <v>2001</v>
      </c>
      <c r="E272" s="157">
        <v>9.1194000000000006</v>
      </c>
      <c r="F272" s="159">
        <v>18247.919999999998</v>
      </c>
      <c r="G272" s="156"/>
      <c r="H272" s="156"/>
    </row>
    <row r="273" spans="1:8" ht="9.75" customHeight="1" x14ac:dyDescent="0.2">
      <c r="A273" s="150" t="s">
        <v>496</v>
      </c>
      <c r="B273" s="162" t="s">
        <v>92</v>
      </c>
      <c r="C273" s="162"/>
      <c r="D273" s="162"/>
      <c r="E273" s="162"/>
      <c r="F273" s="164">
        <v>67157.320000000007</v>
      </c>
      <c r="G273" s="162"/>
      <c r="H273" s="162"/>
    </row>
    <row r="274" spans="1:8" ht="19.350000000000001" customHeight="1" x14ac:dyDescent="0.2">
      <c r="A274" s="151" t="s">
        <v>497</v>
      </c>
      <c r="B274" s="156" t="s">
        <v>403</v>
      </c>
      <c r="C274" s="156" t="s">
        <v>85</v>
      </c>
      <c r="D274" s="166">
        <v>140.57</v>
      </c>
      <c r="E274" s="166">
        <v>477.75</v>
      </c>
      <c r="F274" s="159">
        <v>67157.320000000007</v>
      </c>
      <c r="G274" s="156"/>
      <c r="H274" s="156"/>
    </row>
    <row r="275" spans="1:8" ht="9.75" customHeight="1" x14ac:dyDescent="0.2">
      <c r="A275" s="150" t="s">
        <v>498</v>
      </c>
      <c r="B275" s="162" t="s">
        <v>98</v>
      </c>
      <c r="C275" s="162"/>
      <c r="D275" s="162"/>
      <c r="E275" s="162"/>
      <c r="F275" s="164">
        <v>18853.23</v>
      </c>
      <c r="G275" s="162"/>
      <c r="H275" s="162"/>
    </row>
    <row r="276" spans="1:8" ht="9.6" customHeight="1" x14ac:dyDescent="0.2">
      <c r="A276" s="151" t="s">
        <v>499</v>
      </c>
      <c r="B276" s="156" t="s">
        <v>436</v>
      </c>
      <c r="C276" s="156" t="s">
        <v>86</v>
      </c>
      <c r="D276" s="157">
        <v>1</v>
      </c>
      <c r="E276" s="158">
        <v>18853.23</v>
      </c>
      <c r="F276" s="159">
        <v>18853.23</v>
      </c>
      <c r="G276" s="156"/>
      <c r="H276" s="156"/>
    </row>
    <row r="277" spans="1:8" ht="9.75" customHeight="1" x14ac:dyDescent="0.2">
      <c r="A277" s="150" t="s">
        <v>500</v>
      </c>
      <c r="B277" s="162" t="s">
        <v>93</v>
      </c>
      <c r="C277" s="162"/>
      <c r="D277" s="162"/>
      <c r="E277" s="162"/>
      <c r="F277" s="163">
        <v>108507.3</v>
      </c>
      <c r="G277" s="162"/>
      <c r="H277" s="162"/>
    </row>
    <row r="278" spans="1:8" ht="19.350000000000001" customHeight="1" x14ac:dyDescent="0.2">
      <c r="A278" s="151" t="s">
        <v>501</v>
      </c>
      <c r="B278" s="156" t="s">
        <v>407</v>
      </c>
      <c r="C278" s="156" t="s">
        <v>96</v>
      </c>
      <c r="D278" s="166">
        <v>657.62</v>
      </c>
      <c r="E278" s="166">
        <v>165</v>
      </c>
      <c r="F278" s="161">
        <v>108507.3</v>
      </c>
      <c r="G278" s="156"/>
      <c r="H278" s="156"/>
    </row>
    <row r="279" spans="1:8" ht="9.75" customHeight="1" x14ac:dyDescent="0.2">
      <c r="A279" s="150" t="s">
        <v>502</v>
      </c>
      <c r="B279" s="162" t="s">
        <v>503</v>
      </c>
      <c r="C279" s="162"/>
      <c r="D279" s="162"/>
      <c r="E279" s="162"/>
      <c r="F279" s="163">
        <v>648978.26</v>
      </c>
      <c r="G279" s="162"/>
      <c r="H279" s="162"/>
    </row>
    <row r="280" spans="1:8" ht="9.75" customHeight="1" x14ac:dyDescent="0.2">
      <c r="A280" s="150" t="s">
        <v>504</v>
      </c>
      <c r="B280" s="162" t="s">
        <v>95</v>
      </c>
      <c r="C280" s="162"/>
      <c r="D280" s="162"/>
      <c r="E280" s="162"/>
      <c r="F280" s="170">
        <v>9333.94</v>
      </c>
      <c r="G280" s="162"/>
      <c r="H280" s="162"/>
    </row>
    <row r="281" spans="1:8" ht="19.350000000000001" customHeight="1" x14ac:dyDescent="0.2">
      <c r="A281" s="151" t="s">
        <v>505</v>
      </c>
      <c r="B281" s="156" t="s">
        <v>390</v>
      </c>
      <c r="C281" s="156" t="s">
        <v>96</v>
      </c>
      <c r="D281" s="166">
        <v>305.7</v>
      </c>
      <c r="E281" s="157">
        <v>8.8262</v>
      </c>
      <c r="F281" s="169">
        <v>2698.17</v>
      </c>
      <c r="G281" s="156"/>
      <c r="H281" s="156"/>
    </row>
    <row r="282" spans="1:8" ht="19.350000000000001" customHeight="1" x14ac:dyDescent="0.2">
      <c r="A282" s="151" t="s">
        <v>506</v>
      </c>
      <c r="B282" s="156" t="s">
        <v>421</v>
      </c>
      <c r="C282" s="156" t="s">
        <v>96</v>
      </c>
      <c r="D282" s="166">
        <v>526.64</v>
      </c>
      <c r="E282" s="157">
        <v>4.9396000000000004</v>
      </c>
      <c r="F282" s="169">
        <v>2601.39</v>
      </c>
      <c r="G282" s="156"/>
      <c r="H282" s="156"/>
    </row>
    <row r="283" spans="1:8" ht="19.350000000000001" customHeight="1" x14ac:dyDescent="0.2">
      <c r="A283" s="151" t="s">
        <v>507</v>
      </c>
      <c r="B283" s="156" t="s">
        <v>391</v>
      </c>
      <c r="C283" s="156" t="s">
        <v>96</v>
      </c>
      <c r="D283" s="166">
        <v>494.68</v>
      </c>
      <c r="E283" s="157">
        <v>7.8772000000000002</v>
      </c>
      <c r="F283" s="169">
        <v>3896.69</v>
      </c>
      <c r="G283" s="156"/>
      <c r="H283" s="156"/>
    </row>
    <row r="284" spans="1:8" ht="19.350000000000001" customHeight="1" x14ac:dyDescent="0.2">
      <c r="A284" s="151" t="s">
        <v>508</v>
      </c>
      <c r="B284" s="156" t="s">
        <v>393</v>
      </c>
      <c r="C284" s="156" t="s">
        <v>96</v>
      </c>
      <c r="D284" s="168">
        <v>15.6</v>
      </c>
      <c r="E284" s="157">
        <v>8.8262</v>
      </c>
      <c r="F284" s="167">
        <v>137.69</v>
      </c>
      <c r="G284" s="156"/>
      <c r="H284" s="156"/>
    </row>
    <row r="285" spans="1:8" ht="9.75" customHeight="1" x14ac:dyDescent="0.2">
      <c r="A285" s="150" t="s">
        <v>509</v>
      </c>
      <c r="B285" s="162" t="s">
        <v>91</v>
      </c>
      <c r="C285" s="162"/>
      <c r="D285" s="162"/>
      <c r="E285" s="162"/>
      <c r="F285" s="163">
        <v>338386.38</v>
      </c>
      <c r="G285" s="162"/>
      <c r="H285" s="162"/>
    </row>
    <row r="286" spans="1:8" ht="19.350000000000001" customHeight="1" x14ac:dyDescent="0.2">
      <c r="A286" s="151" t="s">
        <v>510</v>
      </c>
      <c r="B286" s="156" t="s">
        <v>394</v>
      </c>
      <c r="C286" s="156" t="s">
        <v>97</v>
      </c>
      <c r="D286" s="166">
        <v>786</v>
      </c>
      <c r="E286" s="168">
        <v>11.647399999999999</v>
      </c>
      <c r="F286" s="169">
        <v>9154.86</v>
      </c>
      <c r="G286" s="156"/>
      <c r="H286" s="156"/>
    </row>
    <row r="287" spans="1:8" ht="19.350000000000001" customHeight="1" x14ac:dyDescent="0.2">
      <c r="A287" s="151" t="s">
        <v>511</v>
      </c>
      <c r="B287" s="156" t="s">
        <v>395</v>
      </c>
      <c r="C287" s="156" t="s">
        <v>97</v>
      </c>
      <c r="D287" s="171">
        <v>1333</v>
      </c>
      <c r="E287" s="168">
        <v>10.963699999999999</v>
      </c>
      <c r="F287" s="159">
        <v>14614.61</v>
      </c>
      <c r="G287" s="156"/>
      <c r="H287" s="156"/>
    </row>
    <row r="288" spans="1:8" ht="19.350000000000001" customHeight="1" x14ac:dyDescent="0.2">
      <c r="A288" s="151" t="s">
        <v>512</v>
      </c>
      <c r="B288" s="156" t="s">
        <v>396</v>
      </c>
      <c r="C288" s="156" t="s">
        <v>97</v>
      </c>
      <c r="D288" s="166">
        <v>470</v>
      </c>
      <c r="E288" s="157">
        <v>8.9862000000000002</v>
      </c>
      <c r="F288" s="169">
        <v>4223.51</v>
      </c>
      <c r="G288" s="156"/>
      <c r="H288" s="156"/>
    </row>
    <row r="289" spans="1:8" ht="19.350000000000001" customHeight="1" x14ac:dyDescent="0.2">
      <c r="A289" s="151" t="s">
        <v>513</v>
      </c>
      <c r="B289" s="156" t="s">
        <v>397</v>
      </c>
      <c r="C289" s="156" t="s">
        <v>97</v>
      </c>
      <c r="D289" s="171">
        <v>2135</v>
      </c>
      <c r="E289" s="157">
        <v>8.9585000000000008</v>
      </c>
      <c r="F289" s="159">
        <v>19126.400000000001</v>
      </c>
      <c r="G289" s="156"/>
      <c r="H289" s="156"/>
    </row>
    <row r="290" spans="1:8" ht="19.350000000000001" customHeight="1" x14ac:dyDescent="0.2">
      <c r="A290" s="151" t="s">
        <v>514</v>
      </c>
      <c r="B290" s="156" t="s">
        <v>398</v>
      </c>
      <c r="C290" s="156" t="s">
        <v>97</v>
      </c>
      <c r="D290" s="171">
        <v>5194</v>
      </c>
      <c r="E290" s="157">
        <v>8.9321000000000002</v>
      </c>
      <c r="F290" s="159">
        <v>46393.33</v>
      </c>
      <c r="G290" s="156"/>
      <c r="H290" s="156"/>
    </row>
    <row r="291" spans="1:8" ht="19.350000000000001" customHeight="1" x14ac:dyDescent="0.2">
      <c r="A291" s="151" t="s">
        <v>515</v>
      </c>
      <c r="B291" s="156" t="s">
        <v>399</v>
      </c>
      <c r="C291" s="156" t="s">
        <v>97</v>
      </c>
      <c r="D291" s="171">
        <v>9009</v>
      </c>
      <c r="E291" s="157">
        <v>8.9087999999999994</v>
      </c>
      <c r="F291" s="159">
        <v>80259.38</v>
      </c>
      <c r="G291" s="156"/>
      <c r="H291" s="156"/>
    </row>
    <row r="292" spans="1:8" ht="19.350000000000001" customHeight="1" x14ac:dyDescent="0.2">
      <c r="A292" s="151" t="s">
        <v>516</v>
      </c>
      <c r="B292" s="156" t="s">
        <v>400</v>
      </c>
      <c r="C292" s="156" t="s">
        <v>97</v>
      </c>
      <c r="D292" s="171">
        <v>4238</v>
      </c>
      <c r="E292" s="157">
        <v>9.1194000000000006</v>
      </c>
      <c r="F292" s="159">
        <v>38648.019999999997</v>
      </c>
      <c r="G292" s="156"/>
      <c r="H292" s="156"/>
    </row>
    <row r="293" spans="1:8" ht="19.350000000000001" customHeight="1" x14ac:dyDescent="0.2">
      <c r="A293" s="151" t="s">
        <v>517</v>
      </c>
      <c r="B293" s="156" t="s">
        <v>518</v>
      </c>
      <c r="C293" s="156" t="s">
        <v>97</v>
      </c>
      <c r="D293" s="158">
        <v>13813</v>
      </c>
      <c r="E293" s="157">
        <v>9.1194000000000006</v>
      </c>
      <c r="F293" s="161">
        <v>125966.27</v>
      </c>
      <c r="G293" s="156"/>
      <c r="H293" s="156"/>
    </row>
    <row r="294" spans="1:8" ht="9.75" customHeight="1" x14ac:dyDescent="0.2">
      <c r="A294" s="150" t="s">
        <v>519</v>
      </c>
      <c r="B294" s="162" t="s">
        <v>92</v>
      </c>
      <c r="C294" s="162"/>
      <c r="D294" s="162"/>
      <c r="E294" s="162"/>
      <c r="F294" s="163">
        <v>179352.22</v>
      </c>
      <c r="G294" s="162"/>
      <c r="H294" s="162"/>
    </row>
    <row r="295" spans="1:8" ht="19.350000000000001" customHeight="1" x14ac:dyDescent="0.2">
      <c r="A295" s="151" t="s">
        <v>520</v>
      </c>
      <c r="B295" s="156" t="s">
        <v>403</v>
      </c>
      <c r="C295" s="156" t="s">
        <v>85</v>
      </c>
      <c r="D295" s="166">
        <v>199.49510000000001</v>
      </c>
      <c r="E295" s="166">
        <v>477.75</v>
      </c>
      <c r="F295" s="159">
        <v>95308.78</v>
      </c>
      <c r="G295" s="156"/>
      <c r="H295" s="156"/>
    </row>
    <row r="296" spans="1:8" ht="28.9" customHeight="1" x14ac:dyDescent="0.2">
      <c r="A296" s="151" t="s">
        <v>521</v>
      </c>
      <c r="B296" s="156" t="s">
        <v>522</v>
      </c>
      <c r="C296" s="156" t="s">
        <v>85</v>
      </c>
      <c r="D296" s="166">
        <v>146.86490000000001</v>
      </c>
      <c r="E296" s="166">
        <v>572.25</v>
      </c>
      <c r="F296" s="159">
        <v>84043.44</v>
      </c>
      <c r="G296" s="156"/>
      <c r="H296" s="156"/>
    </row>
    <row r="297" spans="1:8" ht="9.75" customHeight="1" x14ac:dyDescent="0.2">
      <c r="A297" s="150" t="s">
        <v>523</v>
      </c>
      <c r="B297" s="162" t="s">
        <v>98</v>
      </c>
      <c r="C297" s="162"/>
      <c r="D297" s="162"/>
      <c r="E297" s="162"/>
      <c r="F297" s="164">
        <v>13388.52</v>
      </c>
      <c r="G297" s="162"/>
      <c r="H297" s="162"/>
    </row>
    <row r="298" spans="1:8" ht="9.6" customHeight="1" x14ac:dyDescent="0.2">
      <c r="A298" s="151" t="s">
        <v>524</v>
      </c>
      <c r="B298" s="156" t="s">
        <v>436</v>
      </c>
      <c r="C298" s="156" t="s">
        <v>86</v>
      </c>
      <c r="D298" s="157">
        <v>1</v>
      </c>
      <c r="E298" s="158">
        <v>13388.52</v>
      </c>
      <c r="F298" s="159">
        <v>13388.52</v>
      </c>
      <c r="G298" s="156"/>
      <c r="H298" s="156"/>
    </row>
    <row r="299" spans="1:8" ht="9.75" customHeight="1" x14ac:dyDescent="0.2">
      <c r="A299" s="150" t="s">
        <v>525</v>
      </c>
      <c r="B299" s="162" t="s">
        <v>93</v>
      </c>
      <c r="C299" s="162"/>
      <c r="D299" s="162"/>
      <c r="E299" s="162"/>
      <c r="F299" s="163">
        <v>108517.2</v>
      </c>
      <c r="G299" s="162"/>
      <c r="H299" s="162"/>
    </row>
    <row r="300" spans="1:8" ht="19.350000000000001" customHeight="1" x14ac:dyDescent="0.2">
      <c r="A300" s="151" t="s">
        <v>526</v>
      </c>
      <c r="B300" s="156" t="s">
        <v>407</v>
      </c>
      <c r="C300" s="156" t="s">
        <v>96</v>
      </c>
      <c r="D300" s="166">
        <v>657.68</v>
      </c>
      <c r="E300" s="166">
        <v>165</v>
      </c>
      <c r="F300" s="161">
        <v>108517.2</v>
      </c>
      <c r="G300" s="156"/>
      <c r="H300" s="156"/>
    </row>
    <row r="301" spans="1:8" ht="9.75" customHeight="1" x14ac:dyDescent="0.2">
      <c r="A301" s="150" t="s">
        <v>527</v>
      </c>
      <c r="B301" s="162" t="s">
        <v>528</v>
      </c>
      <c r="C301" s="162"/>
      <c r="D301" s="162"/>
      <c r="E301" s="162"/>
      <c r="F301" s="165">
        <v>3631463.95</v>
      </c>
      <c r="G301" s="162"/>
      <c r="H301" s="162"/>
    </row>
    <row r="302" spans="1:8" ht="9.75" customHeight="1" x14ac:dyDescent="0.2">
      <c r="A302" s="150" t="s">
        <v>529</v>
      </c>
      <c r="B302" s="162" t="s">
        <v>95</v>
      </c>
      <c r="C302" s="162"/>
      <c r="D302" s="162"/>
      <c r="E302" s="162"/>
      <c r="F302" s="163">
        <v>240634.05</v>
      </c>
      <c r="G302" s="162"/>
      <c r="H302" s="162"/>
    </row>
    <row r="303" spans="1:8" ht="19.350000000000001" customHeight="1" x14ac:dyDescent="0.2">
      <c r="A303" s="151" t="s">
        <v>530</v>
      </c>
      <c r="B303" s="156" t="s">
        <v>412</v>
      </c>
      <c r="C303" s="156" t="s">
        <v>96</v>
      </c>
      <c r="D303" s="166">
        <v>412.4</v>
      </c>
      <c r="E303" s="166">
        <v>130.2029</v>
      </c>
      <c r="F303" s="159">
        <v>53695.68</v>
      </c>
      <c r="G303" s="156"/>
      <c r="H303" s="156"/>
    </row>
    <row r="304" spans="1:8" ht="19.350000000000001" customHeight="1" x14ac:dyDescent="0.2">
      <c r="A304" s="151" t="s">
        <v>531</v>
      </c>
      <c r="B304" s="156" t="s">
        <v>414</v>
      </c>
      <c r="C304" s="156" t="s">
        <v>96</v>
      </c>
      <c r="D304" s="166">
        <v>423.16</v>
      </c>
      <c r="E304" s="166">
        <v>103.2475</v>
      </c>
      <c r="F304" s="159">
        <v>43690.21</v>
      </c>
      <c r="G304" s="156"/>
      <c r="H304" s="156"/>
    </row>
    <row r="305" spans="1:8" ht="19.350000000000001" customHeight="1" x14ac:dyDescent="0.2">
      <c r="A305" s="151" t="s">
        <v>532</v>
      </c>
      <c r="B305" s="156" t="s">
        <v>416</v>
      </c>
      <c r="C305" s="156" t="s">
        <v>96</v>
      </c>
      <c r="D305" s="166">
        <v>511</v>
      </c>
      <c r="E305" s="168">
        <v>80.271500000000003</v>
      </c>
      <c r="F305" s="159">
        <v>41018.74</v>
      </c>
      <c r="G305" s="156"/>
      <c r="H305" s="156"/>
    </row>
    <row r="306" spans="1:8" ht="19.350000000000001" customHeight="1" x14ac:dyDescent="0.2">
      <c r="A306" s="151" t="s">
        <v>533</v>
      </c>
      <c r="B306" s="156" t="s">
        <v>418</v>
      </c>
      <c r="C306" s="156" t="s">
        <v>96</v>
      </c>
      <c r="D306" s="168">
        <v>29.24</v>
      </c>
      <c r="E306" s="166">
        <v>135.233</v>
      </c>
      <c r="F306" s="169">
        <v>3954.21</v>
      </c>
      <c r="G306" s="156"/>
      <c r="H306" s="156"/>
    </row>
    <row r="307" spans="1:8" ht="19.350000000000001" customHeight="1" x14ac:dyDescent="0.2">
      <c r="A307" s="151" t="s">
        <v>534</v>
      </c>
      <c r="B307" s="156" t="s">
        <v>390</v>
      </c>
      <c r="C307" s="156" t="s">
        <v>96</v>
      </c>
      <c r="D307" s="171">
        <v>4252.8999999999996</v>
      </c>
      <c r="E307" s="157">
        <v>8.8262</v>
      </c>
      <c r="F307" s="159">
        <v>37536.949999999997</v>
      </c>
      <c r="G307" s="156"/>
      <c r="H307" s="156"/>
    </row>
    <row r="308" spans="1:8" ht="19.350000000000001" customHeight="1" x14ac:dyDescent="0.2">
      <c r="A308" s="151" t="s">
        <v>535</v>
      </c>
      <c r="B308" s="156" t="s">
        <v>421</v>
      </c>
      <c r="C308" s="156" t="s">
        <v>96</v>
      </c>
      <c r="D308" s="171">
        <v>3321.26</v>
      </c>
      <c r="E308" s="157">
        <v>4.9396000000000004</v>
      </c>
      <c r="F308" s="159">
        <v>16405.7</v>
      </c>
      <c r="G308" s="156"/>
      <c r="H308" s="156"/>
    </row>
    <row r="309" spans="1:8" ht="19.350000000000001" customHeight="1" x14ac:dyDescent="0.2">
      <c r="A309" s="151" t="s">
        <v>536</v>
      </c>
      <c r="B309" s="156" t="s">
        <v>391</v>
      </c>
      <c r="C309" s="156" t="s">
        <v>96</v>
      </c>
      <c r="D309" s="171">
        <v>5267.57</v>
      </c>
      <c r="E309" s="157">
        <v>7.8772000000000002</v>
      </c>
      <c r="F309" s="159">
        <v>41493.699999999997</v>
      </c>
      <c r="G309" s="156"/>
      <c r="H309" s="156"/>
    </row>
    <row r="310" spans="1:8" ht="19.350000000000001" customHeight="1" x14ac:dyDescent="0.2">
      <c r="A310" s="151" t="s">
        <v>537</v>
      </c>
      <c r="B310" s="156" t="s">
        <v>393</v>
      </c>
      <c r="C310" s="156" t="s">
        <v>96</v>
      </c>
      <c r="D310" s="166">
        <v>321.64</v>
      </c>
      <c r="E310" s="157">
        <v>8.8262</v>
      </c>
      <c r="F310" s="169">
        <v>2838.86</v>
      </c>
      <c r="G310" s="156"/>
      <c r="H310" s="156"/>
    </row>
    <row r="311" spans="1:8" ht="9.75" customHeight="1" x14ac:dyDescent="0.2">
      <c r="A311" s="150" t="s">
        <v>538</v>
      </c>
      <c r="B311" s="162" t="s">
        <v>91</v>
      </c>
      <c r="C311" s="162"/>
      <c r="D311" s="162"/>
      <c r="E311" s="162"/>
      <c r="F311" s="165">
        <v>1478245.49</v>
      </c>
      <c r="G311" s="162"/>
      <c r="H311" s="162"/>
    </row>
    <row r="312" spans="1:8" ht="19.350000000000001" customHeight="1" x14ac:dyDescent="0.2">
      <c r="A312" s="151" t="s">
        <v>539</v>
      </c>
      <c r="B312" s="156" t="s">
        <v>394</v>
      </c>
      <c r="C312" s="156" t="s">
        <v>97</v>
      </c>
      <c r="D312" s="158">
        <v>14151.6</v>
      </c>
      <c r="E312" s="168">
        <v>11.647399999999999</v>
      </c>
      <c r="F312" s="161">
        <v>164829.35</v>
      </c>
      <c r="G312" s="156"/>
      <c r="H312" s="156"/>
    </row>
    <row r="313" spans="1:8" ht="19.350000000000001" customHeight="1" x14ac:dyDescent="0.2">
      <c r="A313" s="151" t="s">
        <v>540</v>
      </c>
      <c r="B313" s="156" t="s">
        <v>395</v>
      </c>
      <c r="C313" s="156" t="s">
        <v>97</v>
      </c>
      <c r="D313" s="158">
        <v>17542.3</v>
      </c>
      <c r="E313" s="168">
        <v>10.963699999999999</v>
      </c>
      <c r="F313" s="161">
        <v>192328.51</v>
      </c>
      <c r="G313" s="156"/>
      <c r="H313" s="156"/>
    </row>
    <row r="314" spans="1:8" ht="19.350000000000001" customHeight="1" x14ac:dyDescent="0.2">
      <c r="A314" s="151" t="s">
        <v>541</v>
      </c>
      <c r="B314" s="156" t="s">
        <v>396</v>
      </c>
      <c r="C314" s="156" t="s">
        <v>97</v>
      </c>
      <c r="D314" s="171">
        <v>3713.8</v>
      </c>
      <c r="E314" s="157">
        <v>8.9862000000000002</v>
      </c>
      <c r="F314" s="159">
        <v>33372.949999999997</v>
      </c>
      <c r="G314" s="156"/>
      <c r="H314" s="156"/>
    </row>
    <row r="315" spans="1:8" ht="19.350000000000001" customHeight="1" x14ac:dyDescent="0.2">
      <c r="A315" s="151" t="s">
        <v>542</v>
      </c>
      <c r="B315" s="156" t="s">
        <v>397</v>
      </c>
      <c r="C315" s="156" t="s">
        <v>97</v>
      </c>
      <c r="D315" s="158">
        <v>21007.8</v>
      </c>
      <c r="E315" s="157">
        <v>8.9585000000000008</v>
      </c>
      <c r="F315" s="161">
        <v>188198.38</v>
      </c>
      <c r="G315" s="156"/>
      <c r="H315" s="156"/>
    </row>
    <row r="316" spans="1:8" ht="19.350000000000001" customHeight="1" x14ac:dyDescent="0.2">
      <c r="A316" s="151" t="s">
        <v>543</v>
      </c>
      <c r="B316" s="156" t="s">
        <v>398</v>
      </c>
      <c r="C316" s="156" t="s">
        <v>97</v>
      </c>
      <c r="D316" s="158">
        <v>57731.199999999997</v>
      </c>
      <c r="E316" s="157">
        <v>8.9321000000000002</v>
      </c>
      <c r="F316" s="161">
        <v>515660.85</v>
      </c>
      <c r="G316" s="156"/>
      <c r="H316" s="156"/>
    </row>
    <row r="317" spans="1:8" ht="19.350000000000001" customHeight="1" x14ac:dyDescent="0.2">
      <c r="A317" s="151" t="s">
        <v>544</v>
      </c>
      <c r="B317" s="156" t="s">
        <v>399</v>
      </c>
      <c r="C317" s="156" t="s">
        <v>97</v>
      </c>
      <c r="D317" s="158">
        <v>23968.400000000001</v>
      </c>
      <c r="E317" s="157">
        <v>8.9087999999999994</v>
      </c>
      <c r="F317" s="161">
        <v>213529.68</v>
      </c>
      <c r="G317" s="156"/>
      <c r="H317" s="156"/>
    </row>
    <row r="318" spans="1:8" ht="19.350000000000001" customHeight="1" x14ac:dyDescent="0.2">
      <c r="A318" s="151" t="s">
        <v>545</v>
      </c>
      <c r="B318" s="156" t="s">
        <v>400</v>
      </c>
      <c r="C318" s="156" t="s">
        <v>97</v>
      </c>
      <c r="D318" s="158">
        <v>18677.3</v>
      </c>
      <c r="E318" s="157">
        <v>9.1194000000000006</v>
      </c>
      <c r="F318" s="161">
        <v>170325.77</v>
      </c>
      <c r="G318" s="156"/>
      <c r="H318" s="156"/>
    </row>
    <row r="319" spans="1:8" ht="9.75" customHeight="1" x14ac:dyDescent="0.2">
      <c r="A319" s="150" t="s">
        <v>546</v>
      </c>
      <c r="B319" s="162" t="s">
        <v>92</v>
      </c>
      <c r="C319" s="162"/>
      <c r="D319" s="162"/>
      <c r="E319" s="162"/>
      <c r="F319" s="163">
        <v>791765.52</v>
      </c>
      <c r="G319" s="162"/>
      <c r="H319" s="162"/>
    </row>
    <row r="320" spans="1:8" ht="19.350000000000001" customHeight="1" x14ac:dyDescent="0.2">
      <c r="A320" s="151" t="s">
        <v>547</v>
      </c>
      <c r="B320" s="156" t="s">
        <v>403</v>
      </c>
      <c r="C320" s="156" t="s">
        <v>85</v>
      </c>
      <c r="D320" s="171">
        <v>1657.28</v>
      </c>
      <c r="E320" s="166">
        <v>477.75</v>
      </c>
      <c r="F320" s="161">
        <v>791765.52</v>
      </c>
      <c r="G320" s="156"/>
      <c r="H320" s="156"/>
    </row>
    <row r="321" spans="1:8" ht="9.75" customHeight="1" x14ac:dyDescent="0.2">
      <c r="A321" s="150" t="s">
        <v>548</v>
      </c>
      <c r="B321" s="162" t="s">
        <v>98</v>
      </c>
      <c r="C321" s="162"/>
      <c r="D321" s="162"/>
      <c r="E321" s="162"/>
      <c r="F321" s="163">
        <v>127178.99</v>
      </c>
      <c r="G321" s="162"/>
      <c r="H321" s="162"/>
    </row>
    <row r="322" spans="1:8" ht="9.6" customHeight="1" x14ac:dyDescent="0.2">
      <c r="A322" s="151" t="s">
        <v>549</v>
      </c>
      <c r="B322" s="156" t="s">
        <v>436</v>
      </c>
      <c r="C322" s="156" t="s">
        <v>86</v>
      </c>
      <c r="D322" s="157">
        <v>1</v>
      </c>
      <c r="E322" s="160">
        <v>127178.9868</v>
      </c>
      <c r="F322" s="161">
        <v>127178.99</v>
      </c>
      <c r="G322" s="156"/>
      <c r="H322" s="156"/>
    </row>
    <row r="323" spans="1:8" ht="9.75" customHeight="1" x14ac:dyDescent="0.2">
      <c r="A323" s="150" t="s">
        <v>550</v>
      </c>
      <c r="B323" s="162" t="s">
        <v>93</v>
      </c>
      <c r="C323" s="162"/>
      <c r="D323" s="162"/>
      <c r="E323" s="162"/>
      <c r="F323" s="163">
        <v>993639.9</v>
      </c>
      <c r="G323" s="162"/>
      <c r="H323" s="162"/>
    </row>
    <row r="324" spans="1:8" ht="19.350000000000001" customHeight="1" x14ac:dyDescent="0.2">
      <c r="A324" s="151" t="s">
        <v>551</v>
      </c>
      <c r="B324" s="156" t="s">
        <v>407</v>
      </c>
      <c r="C324" s="156" t="s">
        <v>96</v>
      </c>
      <c r="D324" s="171">
        <v>6022.06</v>
      </c>
      <c r="E324" s="166">
        <v>165</v>
      </c>
      <c r="F324" s="161">
        <v>993639.9</v>
      </c>
      <c r="G324" s="156"/>
      <c r="H324" s="156"/>
    </row>
    <row r="325" spans="1:8" ht="9.75" customHeight="1" x14ac:dyDescent="0.2">
      <c r="A325" s="150" t="s">
        <v>552</v>
      </c>
      <c r="B325" s="162" t="s">
        <v>553</v>
      </c>
      <c r="C325" s="162"/>
      <c r="D325" s="162"/>
      <c r="E325" s="162"/>
      <c r="F325" s="163">
        <v>163183.53</v>
      </c>
      <c r="G325" s="162"/>
      <c r="H325" s="162"/>
    </row>
    <row r="326" spans="1:8" ht="9.75" customHeight="1" x14ac:dyDescent="0.2">
      <c r="A326" s="150" t="s">
        <v>554</v>
      </c>
      <c r="B326" s="162" t="s">
        <v>95</v>
      </c>
      <c r="C326" s="162"/>
      <c r="D326" s="162"/>
      <c r="E326" s="162"/>
      <c r="F326" s="170">
        <v>4519.84</v>
      </c>
      <c r="G326" s="162"/>
      <c r="H326" s="162"/>
    </row>
    <row r="327" spans="1:8" ht="19.350000000000001" customHeight="1" x14ac:dyDescent="0.2">
      <c r="A327" s="151" t="s">
        <v>555</v>
      </c>
      <c r="B327" s="156" t="s">
        <v>390</v>
      </c>
      <c r="C327" s="156" t="s">
        <v>96</v>
      </c>
      <c r="D327" s="166">
        <v>192.7</v>
      </c>
      <c r="E327" s="157">
        <v>8.8262</v>
      </c>
      <c r="F327" s="169">
        <v>1700.81</v>
      </c>
      <c r="G327" s="156"/>
      <c r="H327" s="156"/>
    </row>
    <row r="328" spans="1:8" ht="19.350000000000001" customHeight="1" x14ac:dyDescent="0.2">
      <c r="A328" s="151" t="s">
        <v>556</v>
      </c>
      <c r="B328" s="156" t="s">
        <v>421</v>
      </c>
      <c r="C328" s="156" t="s">
        <v>96</v>
      </c>
      <c r="D328" s="166">
        <v>144.88</v>
      </c>
      <c r="E328" s="157">
        <v>4.9396000000000004</v>
      </c>
      <c r="F328" s="167">
        <v>715.65</v>
      </c>
      <c r="G328" s="156"/>
      <c r="H328" s="156"/>
    </row>
    <row r="329" spans="1:8" ht="19.350000000000001" customHeight="1" x14ac:dyDescent="0.2">
      <c r="A329" s="151" t="s">
        <v>557</v>
      </c>
      <c r="B329" s="156" t="s">
        <v>391</v>
      </c>
      <c r="C329" s="156" t="s">
        <v>96</v>
      </c>
      <c r="D329" s="166">
        <v>250.64</v>
      </c>
      <c r="E329" s="157">
        <v>7.8772000000000002</v>
      </c>
      <c r="F329" s="169">
        <v>1974.34</v>
      </c>
      <c r="G329" s="156"/>
      <c r="H329" s="156"/>
    </row>
    <row r="330" spans="1:8" ht="19.350000000000001" customHeight="1" x14ac:dyDescent="0.2">
      <c r="A330" s="151" t="s">
        <v>558</v>
      </c>
      <c r="B330" s="156" t="s">
        <v>393</v>
      </c>
      <c r="C330" s="156" t="s">
        <v>96</v>
      </c>
      <c r="D330" s="168">
        <v>14.62</v>
      </c>
      <c r="E330" s="157">
        <v>8.8262</v>
      </c>
      <c r="F330" s="167">
        <v>129.04</v>
      </c>
      <c r="G330" s="156"/>
      <c r="H330" s="156"/>
    </row>
    <row r="331" spans="1:8" ht="9.75" customHeight="1" x14ac:dyDescent="0.2">
      <c r="A331" s="150" t="s">
        <v>559</v>
      </c>
      <c r="B331" s="162" t="s">
        <v>91</v>
      </c>
      <c r="C331" s="162"/>
      <c r="D331" s="162"/>
      <c r="E331" s="162"/>
      <c r="F331" s="164">
        <v>68303.72</v>
      </c>
      <c r="G331" s="162"/>
      <c r="H331" s="162"/>
    </row>
    <row r="332" spans="1:8" ht="19.350000000000001" customHeight="1" x14ac:dyDescent="0.2">
      <c r="A332" s="151" t="s">
        <v>560</v>
      </c>
      <c r="B332" s="156" t="s">
        <v>394</v>
      </c>
      <c r="C332" s="156" t="s">
        <v>97</v>
      </c>
      <c r="D332" s="166">
        <v>725</v>
      </c>
      <c r="E332" s="168">
        <v>11.647399999999999</v>
      </c>
      <c r="F332" s="169">
        <v>8444.3700000000008</v>
      </c>
      <c r="G332" s="156"/>
      <c r="H332" s="156"/>
    </row>
    <row r="333" spans="1:8" ht="19.350000000000001" customHeight="1" x14ac:dyDescent="0.2">
      <c r="A333" s="151" t="s">
        <v>561</v>
      </c>
      <c r="B333" s="156" t="s">
        <v>395</v>
      </c>
      <c r="C333" s="156" t="s">
        <v>97</v>
      </c>
      <c r="D333" s="166">
        <v>591</v>
      </c>
      <c r="E333" s="168">
        <v>10.963699999999999</v>
      </c>
      <c r="F333" s="169">
        <v>6479.55</v>
      </c>
      <c r="G333" s="156"/>
      <c r="H333" s="156"/>
    </row>
    <row r="334" spans="1:8" ht="19.350000000000001" customHeight="1" x14ac:dyDescent="0.2">
      <c r="A334" s="151" t="s">
        <v>562</v>
      </c>
      <c r="B334" s="156" t="s">
        <v>396</v>
      </c>
      <c r="C334" s="156" t="s">
        <v>97</v>
      </c>
      <c r="D334" s="166">
        <v>121</v>
      </c>
      <c r="E334" s="157">
        <v>8.9862000000000002</v>
      </c>
      <c r="F334" s="169">
        <v>1087.33</v>
      </c>
      <c r="G334" s="156"/>
      <c r="H334" s="156"/>
    </row>
    <row r="335" spans="1:8" ht="19.350000000000001" customHeight="1" x14ac:dyDescent="0.2">
      <c r="A335" s="151" t="s">
        <v>563</v>
      </c>
      <c r="B335" s="156" t="s">
        <v>397</v>
      </c>
      <c r="C335" s="156" t="s">
        <v>97</v>
      </c>
      <c r="D335" s="171">
        <v>1384</v>
      </c>
      <c r="E335" s="157">
        <v>8.9585000000000008</v>
      </c>
      <c r="F335" s="159">
        <v>12398.56</v>
      </c>
      <c r="G335" s="156"/>
      <c r="H335" s="156"/>
    </row>
    <row r="336" spans="1:8" ht="19.350000000000001" customHeight="1" x14ac:dyDescent="0.2">
      <c r="A336" s="151" t="s">
        <v>564</v>
      </c>
      <c r="B336" s="156" t="s">
        <v>398</v>
      </c>
      <c r="C336" s="156" t="s">
        <v>97</v>
      </c>
      <c r="D336" s="171">
        <v>2693</v>
      </c>
      <c r="E336" s="157">
        <v>8.9321000000000002</v>
      </c>
      <c r="F336" s="159">
        <v>24054.15</v>
      </c>
      <c r="G336" s="156"/>
      <c r="H336" s="156"/>
    </row>
    <row r="337" spans="1:8" ht="19.350000000000001" customHeight="1" x14ac:dyDescent="0.2">
      <c r="A337" s="151" t="s">
        <v>565</v>
      </c>
      <c r="B337" s="156" t="s">
        <v>399</v>
      </c>
      <c r="C337" s="156" t="s">
        <v>97</v>
      </c>
      <c r="D337" s="171">
        <v>1432</v>
      </c>
      <c r="E337" s="157">
        <v>8.9087999999999994</v>
      </c>
      <c r="F337" s="159">
        <v>12757.4</v>
      </c>
      <c r="G337" s="156"/>
      <c r="H337" s="156"/>
    </row>
    <row r="338" spans="1:8" ht="19.350000000000001" customHeight="1" x14ac:dyDescent="0.2">
      <c r="A338" s="151" t="s">
        <v>566</v>
      </c>
      <c r="B338" s="156" t="s">
        <v>400</v>
      </c>
      <c r="C338" s="156" t="s">
        <v>97</v>
      </c>
      <c r="D338" s="166">
        <v>338</v>
      </c>
      <c r="E338" s="157">
        <v>9.1194000000000006</v>
      </c>
      <c r="F338" s="169">
        <v>3082.36</v>
      </c>
      <c r="G338" s="156"/>
      <c r="H338" s="156"/>
    </row>
    <row r="339" spans="1:8" ht="9.75" customHeight="1" x14ac:dyDescent="0.2">
      <c r="A339" s="150" t="s">
        <v>567</v>
      </c>
      <c r="B339" s="162" t="s">
        <v>92</v>
      </c>
      <c r="C339" s="162"/>
      <c r="D339" s="162"/>
      <c r="E339" s="162"/>
      <c r="F339" s="164">
        <v>39743.08</v>
      </c>
      <c r="G339" s="162"/>
      <c r="H339" s="162"/>
    </row>
    <row r="340" spans="1:8" ht="19.350000000000001" customHeight="1" x14ac:dyDescent="0.2">
      <c r="A340" s="151" t="s">
        <v>568</v>
      </c>
      <c r="B340" s="156" t="s">
        <v>403</v>
      </c>
      <c r="C340" s="156" t="s">
        <v>85</v>
      </c>
      <c r="D340" s="168">
        <v>52.256</v>
      </c>
      <c r="E340" s="166">
        <v>477.75</v>
      </c>
      <c r="F340" s="159">
        <v>24965.3</v>
      </c>
      <c r="G340" s="156"/>
      <c r="H340" s="156"/>
    </row>
    <row r="341" spans="1:8" ht="28.9" customHeight="1" x14ac:dyDescent="0.2">
      <c r="A341" s="151" t="s">
        <v>569</v>
      </c>
      <c r="B341" s="156" t="s">
        <v>522</v>
      </c>
      <c r="C341" s="156" t="s">
        <v>85</v>
      </c>
      <c r="D341" s="168">
        <v>25.824000000000002</v>
      </c>
      <c r="E341" s="166">
        <v>572.25</v>
      </c>
      <c r="F341" s="159">
        <v>14777.78</v>
      </c>
      <c r="G341" s="156"/>
      <c r="H341" s="156"/>
    </row>
    <row r="342" spans="1:8" ht="9.75" customHeight="1" x14ac:dyDescent="0.2">
      <c r="A342" s="150" t="s">
        <v>570</v>
      </c>
      <c r="B342" s="162" t="s">
        <v>98</v>
      </c>
      <c r="C342" s="162"/>
      <c r="D342" s="162"/>
      <c r="E342" s="162"/>
      <c r="F342" s="170">
        <v>5451.44</v>
      </c>
      <c r="G342" s="162"/>
      <c r="H342" s="162"/>
    </row>
    <row r="343" spans="1:8" ht="9.6" customHeight="1" x14ac:dyDescent="0.2">
      <c r="A343" s="151" t="s">
        <v>571</v>
      </c>
      <c r="B343" s="156" t="s">
        <v>436</v>
      </c>
      <c r="C343" s="156" t="s">
        <v>86</v>
      </c>
      <c r="D343" s="157">
        <v>1</v>
      </c>
      <c r="E343" s="171">
        <v>5451.44</v>
      </c>
      <c r="F343" s="169">
        <v>5451.44</v>
      </c>
      <c r="G343" s="156"/>
      <c r="H343" s="156"/>
    </row>
    <row r="344" spans="1:8" ht="9.75" customHeight="1" x14ac:dyDescent="0.2">
      <c r="A344" s="150" t="s">
        <v>572</v>
      </c>
      <c r="B344" s="162" t="s">
        <v>93</v>
      </c>
      <c r="C344" s="162"/>
      <c r="D344" s="162"/>
      <c r="E344" s="162"/>
      <c r="F344" s="164">
        <v>45165.45</v>
      </c>
      <c r="G344" s="162"/>
      <c r="H344" s="162"/>
    </row>
    <row r="345" spans="1:8" ht="19.350000000000001" customHeight="1" x14ac:dyDescent="0.2">
      <c r="A345" s="151" t="s">
        <v>573</v>
      </c>
      <c r="B345" s="156" t="s">
        <v>407</v>
      </c>
      <c r="C345" s="156" t="s">
        <v>96</v>
      </c>
      <c r="D345" s="166">
        <v>273.73</v>
      </c>
      <c r="E345" s="166">
        <v>165</v>
      </c>
      <c r="F345" s="159">
        <v>45165.45</v>
      </c>
      <c r="G345" s="156"/>
      <c r="H345" s="156"/>
    </row>
    <row r="346" spans="1:8" ht="19.350000000000001" customHeight="1" x14ac:dyDescent="0.2">
      <c r="A346" s="150" t="s">
        <v>574</v>
      </c>
      <c r="B346" s="162" t="s">
        <v>575</v>
      </c>
      <c r="C346" s="162"/>
      <c r="D346" s="162"/>
      <c r="E346" s="162"/>
      <c r="F346" s="163">
        <v>189411.35</v>
      </c>
      <c r="G346" s="162"/>
      <c r="H346" s="162"/>
    </row>
    <row r="347" spans="1:8" ht="9.75" customHeight="1" x14ac:dyDescent="0.2">
      <c r="A347" s="150" t="s">
        <v>576</v>
      </c>
      <c r="B347" s="162" t="s">
        <v>95</v>
      </c>
      <c r="C347" s="162"/>
      <c r="D347" s="162"/>
      <c r="E347" s="162"/>
      <c r="F347" s="170">
        <v>6691.84</v>
      </c>
      <c r="G347" s="162"/>
      <c r="H347" s="162"/>
    </row>
    <row r="348" spans="1:8" ht="19.350000000000001" customHeight="1" x14ac:dyDescent="0.2">
      <c r="A348" s="151" t="s">
        <v>577</v>
      </c>
      <c r="B348" s="156" t="s">
        <v>390</v>
      </c>
      <c r="C348" s="156" t="s">
        <v>96</v>
      </c>
      <c r="D348" s="166">
        <v>367.6</v>
      </c>
      <c r="E348" s="157">
        <v>8.8262</v>
      </c>
      <c r="F348" s="169">
        <v>3244.51</v>
      </c>
      <c r="G348" s="156"/>
      <c r="H348" s="156"/>
    </row>
    <row r="349" spans="1:8" ht="19.350000000000001" customHeight="1" x14ac:dyDescent="0.2">
      <c r="A349" s="151" t="s">
        <v>578</v>
      </c>
      <c r="B349" s="156" t="s">
        <v>421</v>
      </c>
      <c r="C349" s="156" t="s">
        <v>96</v>
      </c>
      <c r="D349" s="166">
        <v>290.69</v>
      </c>
      <c r="E349" s="157">
        <v>4.9396000000000004</v>
      </c>
      <c r="F349" s="169">
        <v>1435.89</v>
      </c>
      <c r="G349" s="156"/>
      <c r="H349" s="156"/>
    </row>
    <row r="350" spans="1:8" ht="19.350000000000001" customHeight="1" x14ac:dyDescent="0.2">
      <c r="A350" s="151" t="s">
        <v>579</v>
      </c>
      <c r="B350" s="156" t="s">
        <v>391</v>
      </c>
      <c r="C350" s="156" t="s">
        <v>96</v>
      </c>
      <c r="D350" s="166">
        <v>255.35</v>
      </c>
      <c r="E350" s="157">
        <v>7.8772000000000002</v>
      </c>
      <c r="F350" s="169">
        <v>2011.44</v>
      </c>
      <c r="G350" s="156"/>
      <c r="H350" s="156"/>
    </row>
    <row r="351" spans="1:8" ht="9.75" customHeight="1" x14ac:dyDescent="0.2">
      <c r="A351" s="150" t="s">
        <v>580</v>
      </c>
      <c r="B351" s="162" t="s">
        <v>91</v>
      </c>
      <c r="C351" s="162"/>
      <c r="D351" s="162"/>
      <c r="E351" s="162"/>
      <c r="F351" s="164">
        <v>97142.84</v>
      </c>
      <c r="G351" s="162"/>
      <c r="H351" s="162"/>
    </row>
    <row r="352" spans="1:8" ht="19.350000000000001" customHeight="1" x14ac:dyDescent="0.2">
      <c r="A352" s="151" t="s">
        <v>581</v>
      </c>
      <c r="B352" s="156" t="s">
        <v>394</v>
      </c>
      <c r="C352" s="156" t="s">
        <v>97</v>
      </c>
      <c r="D352" s="166">
        <v>885.6</v>
      </c>
      <c r="E352" s="168">
        <v>11.647399999999999</v>
      </c>
      <c r="F352" s="159">
        <v>10314.94</v>
      </c>
      <c r="G352" s="156"/>
      <c r="H352" s="156"/>
    </row>
    <row r="353" spans="1:13" ht="19.350000000000001" customHeight="1" x14ac:dyDescent="0.2">
      <c r="A353" s="151" t="s">
        <v>582</v>
      </c>
      <c r="B353" s="156" t="s">
        <v>395</v>
      </c>
      <c r="C353" s="156" t="s">
        <v>97</v>
      </c>
      <c r="D353" s="171">
        <v>1746.9</v>
      </c>
      <c r="E353" s="168">
        <v>10.963699999999999</v>
      </c>
      <c r="F353" s="159">
        <v>19152.490000000002</v>
      </c>
      <c r="G353" s="156"/>
      <c r="H353" s="156"/>
    </row>
    <row r="354" spans="1:13" ht="19.350000000000001" customHeight="1" x14ac:dyDescent="0.2">
      <c r="A354" s="151" t="s">
        <v>583</v>
      </c>
      <c r="B354" s="156" t="s">
        <v>396</v>
      </c>
      <c r="C354" s="156" t="s">
        <v>97</v>
      </c>
      <c r="D354" s="171">
        <v>1073.3</v>
      </c>
      <c r="E354" s="157">
        <v>8.9862000000000002</v>
      </c>
      <c r="F354" s="169">
        <v>9644.89</v>
      </c>
      <c r="G354" s="156"/>
      <c r="H354" s="156"/>
    </row>
    <row r="355" spans="1:13" ht="19.350000000000001" customHeight="1" x14ac:dyDescent="0.2">
      <c r="A355" s="151" t="s">
        <v>584</v>
      </c>
      <c r="B355" s="156" t="s">
        <v>397</v>
      </c>
      <c r="C355" s="156" t="s">
        <v>97</v>
      </c>
      <c r="D355" s="171">
        <v>1977.3</v>
      </c>
      <c r="E355" s="157">
        <v>8.9585000000000008</v>
      </c>
      <c r="F355" s="159">
        <v>17713.64</v>
      </c>
      <c r="G355" s="156"/>
      <c r="H355" s="156"/>
    </row>
    <row r="356" spans="1:13" ht="19.350000000000001" customHeight="1" x14ac:dyDescent="0.2">
      <c r="A356" s="151" t="s">
        <v>585</v>
      </c>
      <c r="B356" s="156" t="s">
        <v>398</v>
      </c>
      <c r="C356" s="156" t="s">
        <v>97</v>
      </c>
      <c r="D356" s="171">
        <v>3186.2</v>
      </c>
      <c r="E356" s="157">
        <v>8.9321000000000002</v>
      </c>
      <c r="F356" s="159">
        <v>28459.46</v>
      </c>
      <c r="G356" s="156"/>
      <c r="H356" s="156"/>
    </row>
    <row r="357" spans="1:13" ht="19.350000000000001" customHeight="1" x14ac:dyDescent="0.2">
      <c r="A357" s="151" t="s">
        <v>586</v>
      </c>
      <c r="B357" s="156" t="s">
        <v>399</v>
      </c>
      <c r="C357" s="156" t="s">
        <v>97</v>
      </c>
      <c r="D357" s="171">
        <v>1301.5999999999999</v>
      </c>
      <c r="E357" s="157">
        <v>8.9087999999999994</v>
      </c>
      <c r="F357" s="159">
        <v>11595.69</v>
      </c>
      <c r="G357" s="156"/>
      <c r="H357" s="156"/>
    </row>
    <row r="358" spans="1:13" ht="19.350000000000001" customHeight="1" x14ac:dyDescent="0.2">
      <c r="A358" s="151" t="s">
        <v>587</v>
      </c>
      <c r="B358" s="156" t="s">
        <v>400</v>
      </c>
      <c r="C358" s="156" t="s">
        <v>97</v>
      </c>
      <c r="D358" s="168">
        <v>28.7</v>
      </c>
      <c r="E358" s="157">
        <v>9.1194000000000006</v>
      </c>
      <c r="F358" s="167">
        <v>261.73</v>
      </c>
      <c r="G358" s="156"/>
      <c r="H358" s="156"/>
    </row>
    <row r="359" spans="1:13" ht="9.75" customHeight="1" x14ac:dyDescent="0.2">
      <c r="A359" s="150" t="s">
        <v>588</v>
      </c>
      <c r="B359" s="162" t="s">
        <v>92</v>
      </c>
      <c r="C359" s="162"/>
      <c r="D359" s="162"/>
      <c r="E359" s="162"/>
      <c r="F359" s="164">
        <v>54038.879999999997</v>
      </c>
      <c r="G359" s="162"/>
      <c r="H359" s="162"/>
    </row>
    <row r="360" spans="1:13" ht="19.350000000000001" customHeight="1" x14ac:dyDescent="0.2">
      <c r="A360" s="151" t="s">
        <v>589</v>
      </c>
      <c r="B360" s="156" t="s">
        <v>403</v>
      </c>
      <c r="C360" s="156" t="s">
        <v>85</v>
      </c>
      <c r="D360" s="168">
        <v>73.44</v>
      </c>
      <c r="E360" s="166">
        <v>477.75</v>
      </c>
      <c r="F360" s="159">
        <v>35085.96</v>
      </c>
      <c r="G360" s="156"/>
      <c r="H360" s="156"/>
    </row>
    <row r="361" spans="1:13" ht="28.9" customHeight="1" x14ac:dyDescent="0.2">
      <c r="A361" s="151" t="s">
        <v>590</v>
      </c>
      <c r="B361" s="156" t="s">
        <v>522</v>
      </c>
      <c r="C361" s="156" t="s">
        <v>85</v>
      </c>
      <c r="D361" s="168">
        <v>33.119999999999997</v>
      </c>
      <c r="E361" s="166">
        <v>572.25</v>
      </c>
      <c r="F361" s="159">
        <v>18952.919999999998</v>
      </c>
      <c r="G361" s="156"/>
      <c r="H361" s="156"/>
    </row>
    <row r="362" spans="1:13" ht="9.75" customHeight="1" x14ac:dyDescent="0.2">
      <c r="A362" s="150" t="s">
        <v>591</v>
      </c>
      <c r="B362" s="162" t="s">
        <v>98</v>
      </c>
      <c r="C362" s="162"/>
      <c r="D362" s="162"/>
      <c r="E362" s="162"/>
      <c r="F362" s="170">
        <v>2435.09</v>
      </c>
      <c r="G362" s="162"/>
      <c r="H362" s="162"/>
    </row>
    <row r="363" spans="1:13" ht="9.6" customHeight="1" x14ac:dyDescent="0.2">
      <c r="A363" s="151" t="s">
        <v>592</v>
      </c>
      <c r="B363" s="156" t="s">
        <v>436</v>
      </c>
      <c r="C363" s="156" t="s">
        <v>86</v>
      </c>
      <c r="D363" s="157">
        <v>1</v>
      </c>
      <c r="E363" s="171">
        <v>2435.09</v>
      </c>
      <c r="F363" s="169">
        <v>2435.09</v>
      </c>
      <c r="G363" s="156"/>
      <c r="H363" s="156"/>
    </row>
    <row r="364" spans="1:13" ht="9.75" customHeight="1" x14ac:dyDescent="0.2">
      <c r="A364" s="150" t="s">
        <v>593</v>
      </c>
      <c r="B364" s="162" t="s">
        <v>93</v>
      </c>
      <c r="C364" s="162"/>
      <c r="D364" s="162"/>
      <c r="E364" s="162"/>
      <c r="F364" s="164">
        <v>29102.7</v>
      </c>
      <c r="G364" s="162"/>
      <c r="H364" s="162"/>
    </row>
    <row r="365" spans="1:13" ht="19.350000000000001" customHeight="1" x14ac:dyDescent="0.2">
      <c r="A365" s="151" t="s">
        <v>594</v>
      </c>
      <c r="B365" s="156" t="s">
        <v>407</v>
      </c>
      <c r="C365" s="156" t="s">
        <v>96</v>
      </c>
      <c r="D365" s="166">
        <v>176.38</v>
      </c>
      <c r="E365" s="166">
        <v>165</v>
      </c>
      <c r="F365" s="159">
        <v>29102.7</v>
      </c>
      <c r="G365" s="156"/>
      <c r="H365" s="156"/>
    </row>
    <row r="366" spans="1:13" ht="9.75" customHeight="1" x14ac:dyDescent="0.2">
      <c r="A366" s="150" t="s">
        <v>595</v>
      </c>
      <c r="B366" s="162" t="s">
        <v>596</v>
      </c>
      <c r="C366" s="162"/>
      <c r="D366" s="162"/>
      <c r="E366" s="162"/>
      <c r="F366" s="165">
        <v>1095393.54</v>
      </c>
      <c r="G366" s="162"/>
      <c r="H366" s="162"/>
    </row>
    <row r="367" spans="1:13" ht="9.75" customHeight="1" x14ac:dyDescent="0.2">
      <c r="A367" s="150" t="s">
        <v>597</v>
      </c>
      <c r="B367" s="162" t="s">
        <v>598</v>
      </c>
      <c r="C367" s="162"/>
      <c r="D367" s="162"/>
      <c r="E367" s="162"/>
      <c r="F367" s="164">
        <v>43791.34</v>
      </c>
      <c r="G367" s="162"/>
      <c r="H367" s="162"/>
      <c r="L367" s="148" t="s">
        <v>2445</v>
      </c>
      <c r="M367" s="148" t="s">
        <v>2446</v>
      </c>
    </row>
    <row r="368" spans="1:13" ht="9.75" customHeight="1" x14ac:dyDescent="0.2">
      <c r="A368" s="150" t="s">
        <v>599</v>
      </c>
      <c r="B368" s="162" t="s">
        <v>600</v>
      </c>
      <c r="C368" s="162"/>
      <c r="D368" s="162"/>
      <c r="E368" s="162"/>
      <c r="F368" s="164">
        <v>15571.39</v>
      </c>
      <c r="G368" s="162"/>
      <c r="H368" s="162"/>
    </row>
    <row r="369" spans="1:13" ht="30" customHeight="1" x14ac:dyDescent="0.2">
      <c r="A369" s="151" t="s">
        <v>601</v>
      </c>
      <c r="B369" s="156" t="s">
        <v>602</v>
      </c>
      <c r="C369" s="156" t="s">
        <v>96</v>
      </c>
      <c r="D369" s="166">
        <v>414.20100000000002</v>
      </c>
      <c r="E369" s="168">
        <v>37.593800000000002</v>
      </c>
      <c r="F369" s="159">
        <v>15571.39</v>
      </c>
      <c r="G369" s="156"/>
      <c r="H369" s="156"/>
      <c r="K369" s="156" t="s">
        <v>602</v>
      </c>
      <c r="L369" s="148">
        <f>SUMIF(B$367:B$574,K369,D$367:D$574)</f>
        <v>3424.6889000000001</v>
      </c>
      <c r="M369" s="187">
        <f>SUMIF(B$367:B$574,K369,F$367:F$574)</f>
        <v>128747.08000000002</v>
      </c>
    </row>
    <row r="370" spans="1:13" ht="21.75" customHeight="1" x14ac:dyDescent="0.2">
      <c r="A370" s="150" t="s">
        <v>603</v>
      </c>
      <c r="B370" s="162" t="s">
        <v>604</v>
      </c>
      <c r="C370" s="162"/>
      <c r="D370" s="162"/>
      <c r="E370" s="162"/>
      <c r="F370" s="170">
        <v>5206.55</v>
      </c>
      <c r="G370" s="162"/>
      <c r="H370" s="162"/>
      <c r="K370" s="156" t="s">
        <v>606</v>
      </c>
      <c r="L370" s="148">
        <f>SUMIF(B$367:B$574,K370,D$367:D$574)</f>
        <v>2089.9484000000002</v>
      </c>
      <c r="M370" s="187">
        <f t="shared" ref="M370:M371" si="6">SUMIF(B$367:B$574,K370,F$367:F$574)</f>
        <v>119631.37000000001</v>
      </c>
    </row>
    <row r="371" spans="1:13" ht="38.65" customHeight="1" x14ac:dyDescent="0.2">
      <c r="A371" s="151" t="s">
        <v>605</v>
      </c>
      <c r="B371" s="156" t="s">
        <v>606</v>
      </c>
      <c r="C371" s="156" t="s">
        <v>96</v>
      </c>
      <c r="D371" s="168">
        <v>90.957999999999998</v>
      </c>
      <c r="E371" s="168">
        <v>57.241300000000003</v>
      </c>
      <c r="F371" s="169">
        <v>5206.55</v>
      </c>
      <c r="G371" s="156"/>
      <c r="H371" s="156"/>
      <c r="K371" s="156" t="s">
        <v>610</v>
      </c>
      <c r="L371" s="148">
        <f>SUMIF(B$367:B$574,K371,D$367:D$574)</f>
        <v>3975.3939999999998</v>
      </c>
      <c r="M371" s="187">
        <f t="shared" si="6"/>
        <v>516801.22</v>
      </c>
    </row>
    <row r="372" spans="1:13" ht="9.75" customHeight="1" x14ac:dyDescent="0.2">
      <c r="A372" s="150" t="s">
        <v>607</v>
      </c>
      <c r="B372" s="162" t="s">
        <v>608</v>
      </c>
      <c r="C372" s="162"/>
      <c r="D372" s="162"/>
      <c r="E372" s="162"/>
      <c r="F372" s="170">
        <v>4065.62</v>
      </c>
      <c r="G372" s="162"/>
      <c r="H372" s="162"/>
    </row>
    <row r="373" spans="1:13" ht="19.350000000000001" customHeight="1" x14ac:dyDescent="0.2">
      <c r="A373" s="151" t="s">
        <v>609</v>
      </c>
      <c r="B373" s="156" t="s">
        <v>610</v>
      </c>
      <c r="C373" s="156" t="s">
        <v>96</v>
      </c>
      <c r="D373" s="168">
        <v>31.274000000000001</v>
      </c>
      <c r="E373" s="166">
        <v>130</v>
      </c>
      <c r="F373" s="169">
        <v>4065.62</v>
      </c>
      <c r="G373" s="156"/>
      <c r="H373" s="156"/>
    </row>
    <row r="374" spans="1:13" ht="9.75" customHeight="1" x14ac:dyDescent="0.2">
      <c r="A374" s="150" t="s">
        <v>611</v>
      </c>
      <c r="B374" s="162" t="s">
        <v>612</v>
      </c>
      <c r="C374" s="162"/>
      <c r="D374" s="162"/>
      <c r="E374" s="162"/>
      <c r="F374" s="170">
        <v>1428.84</v>
      </c>
      <c r="G374" s="162"/>
      <c r="H374" s="162"/>
    </row>
    <row r="375" spans="1:13" ht="19.350000000000001" customHeight="1" x14ac:dyDescent="0.2">
      <c r="A375" s="151" t="s">
        <v>613</v>
      </c>
      <c r="B375" s="156" t="s">
        <v>614</v>
      </c>
      <c r="C375" s="156" t="s">
        <v>100</v>
      </c>
      <c r="D375" s="166">
        <v>253</v>
      </c>
      <c r="E375" s="157">
        <v>2.37</v>
      </c>
      <c r="F375" s="167">
        <v>599.61</v>
      </c>
      <c r="G375" s="156"/>
      <c r="H375" s="156"/>
    </row>
    <row r="376" spans="1:13" ht="9.6" customHeight="1" x14ac:dyDescent="0.2">
      <c r="A376" s="151" t="s">
        <v>615</v>
      </c>
      <c r="B376" s="156" t="s">
        <v>616</v>
      </c>
      <c r="C376" s="156" t="s">
        <v>90</v>
      </c>
      <c r="D376" s="166">
        <v>189.00200000000001</v>
      </c>
      <c r="E376" s="157">
        <v>2.3694000000000002</v>
      </c>
      <c r="F376" s="167">
        <v>447.82</v>
      </c>
      <c r="G376" s="156"/>
      <c r="H376" s="156"/>
    </row>
    <row r="377" spans="1:13" ht="9.6" customHeight="1" x14ac:dyDescent="0.2">
      <c r="A377" s="151" t="s">
        <v>617</v>
      </c>
      <c r="B377" s="156" t="s">
        <v>618</v>
      </c>
      <c r="C377" s="156" t="s">
        <v>90</v>
      </c>
      <c r="D377" s="168">
        <v>11.7</v>
      </c>
      <c r="E377" s="168">
        <v>32.598799999999997</v>
      </c>
      <c r="F377" s="167">
        <v>381.41</v>
      </c>
      <c r="G377" s="156"/>
      <c r="H377" s="156"/>
    </row>
    <row r="378" spans="1:13" ht="9.75" customHeight="1" x14ac:dyDescent="0.2">
      <c r="A378" s="150" t="s">
        <v>619</v>
      </c>
      <c r="B378" s="162" t="s">
        <v>93</v>
      </c>
      <c r="C378" s="162"/>
      <c r="D378" s="162"/>
      <c r="E378" s="162"/>
      <c r="F378" s="164">
        <v>17518.939999999999</v>
      </c>
      <c r="G378" s="162"/>
      <c r="H378" s="162"/>
    </row>
    <row r="379" spans="1:13" ht="19.350000000000001" customHeight="1" x14ac:dyDescent="0.2">
      <c r="A379" s="151" t="s">
        <v>620</v>
      </c>
      <c r="B379" s="156" t="s">
        <v>621</v>
      </c>
      <c r="C379" s="156" t="s">
        <v>96</v>
      </c>
      <c r="D379" s="168">
        <v>90.957999999999998</v>
      </c>
      <c r="E379" s="168">
        <v>35.5</v>
      </c>
      <c r="F379" s="169">
        <v>3229.01</v>
      </c>
      <c r="G379" s="156"/>
      <c r="H379" s="156"/>
    </row>
    <row r="380" spans="1:13" ht="19.350000000000001" customHeight="1" x14ac:dyDescent="0.2">
      <c r="A380" s="151" t="s">
        <v>622</v>
      </c>
      <c r="B380" s="156" t="s">
        <v>623</v>
      </c>
      <c r="C380" s="156" t="s">
        <v>96</v>
      </c>
      <c r="D380" s="166">
        <v>414.20100000000002</v>
      </c>
      <c r="E380" s="168">
        <v>34.5</v>
      </c>
      <c r="F380" s="159">
        <v>14289.93</v>
      </c>
      <c r="G380" s="156"/>
      <c r="H380" s="156"/>
    </row>
    <row r="381" spans="1:13" ht="9.75" customHeight="1" x14ac:dyDescent="0.2">
      <c r="A381" s="150" t="s">
        <v>624</v>
      </c>
      <c r="B381" s="162" t="s">
        <v>625</v>
      </c>
      <c r="C381" s="162"/>
      <c r="D381" s="162"/>
      <c r="E381" s="162"/>
      <c r="F381" s="164">
        <v>17627.47</v>
      </c>
      <c r="G381" s="162"/>
      <c r="H381" s="162"/>
    </row>
    <row r="382" spans="1:13" ht="9.75" customHeight="1" x14ac:dyDescent="0.2">
      <c r="A382" s="150" t="s">
        <v>626</v>
      </c>
      <c r="B382" s="162" t="s">
        <v>600</v>
      </c>
      <c r="C382" s="162"/>
      <c r="D382" s="162"/>
      <c r="E382" s="162"/>
      <c r="F382" s="170">
        <v>6588.95</v>
      </c>
      <c r="G382" s="162"/>
      <c r="H382" s="162"/>
    </row>
    <row r="383" spans="1:13" ht="38.65" customHeight="1" x14ac:dyDescent="0.2">
      <c r="A383" s="151" t="s">
        <v>627</v>
      </c>
      <c r="B383" s="156" t="s">
        <v>602</v>
      </c>
      <c r="C383" s="156" t="s">
        <v>96</v>
      </c>
      <c r="D383" s="166">
        <v>175.267</v>
      </c>
      <c r="E383" s="168">
        <v>37.593800000000002</v>
      </c>
      <c r="F383" s="169">
        <v>6588.95</v>
      </c>
      <c r="G383" s="156"/>
      <c r="H383" s="156"/>
    </row>
    <row r="384" spans="1:13" ht="9.75" customHeight="1" x14ac:dyDescent="0.2">
      <c r="A384" s="150" t="s">
        <v>628</v>
      </c>
      <c r="B384" s="162" t="s">
        <v>604</v>
      </c>
      <c r="C384" s="162"/>
      <c r="D384" s="162"/>
      <c r="E384" s="162"/>
      <c r="F384" s="170">
        <v>2512.61</v>
      </c>
      <c r="G384" s="162"/>
      <c r="H384" s="162"/>
    </row>
    <row r="385" spans="1:8" ht="38.65" customHeight="1" x14ac:dyDescent="0.2">
      <c r="A385" s="151" t="s">
        <v>629</v>
      </c>
      <c r="B385" s="156" t="s">
        <v>606</v>
      </c>
      <c r="C385" s="156" t="s">
        <v>96</v>
      </c>
      <c r="D385" s="168">
        <v>43.895000000000003</v>
      </c>
      <c r="E385" s="168">
        <v>57.241300000000003</v>
      </c>
      <c r="F385" s="169">
        <v>2512.61</v>
      </c>
      <c r="G385" s="156"/>
      <c r="H385" s="156"/>
    </row>
    <row r="386" spans="1:8" ht="9.75" customHeight="1" x14ac:dyDescent="0.2">
      <c r="A386" s="150" t="s">
        <v>630</v>
      </c>
      <c r="B386" s="162" t="s">
        <v>608</v>
      </c>
      <c r="C386" s="162"/>
      <c r="D386" s="162"/>
      <c r="E386" s="162"/>
      <c r="F386" s="174">
        <v>0</v>
      </c>
      <c r="G386" s="162"/>
      <c r="H386" s="162"/>
    </row>
    <row r="387" spans="1:8" ht="9.75" customHeight="1" x14ac:dyDescent="0.2">
      <c r="A387" s="150" t="s">
        <v>631</v>
      </c>
      <c r="B387" s="162" t="s">
        <v>612</v>
      </c>
      <c r="C387" s="162"/>
      <c r="D387" s="162"/>
      <c r="E387" s="162"/>
      <c r="F387" s="173">
        <v>920.93</v>
      </c>
      <c r="G387" s="162"/>
      <c r="H387" s="162"/>
    </row>
    <row r="388" spans="1:8" ht="19.350000000000001" customHeight="1" x14ac:dyDescent="0.2">
      <c r="A388" s="151" t="s">
        <v>632</v>
      </c>
      <c r="B388" s="156" t="s">
        <v>614</v>
      </c>
      <c r="C388" s="156" t="s">
        <v>100</v>
      </c>
      <c r="D388" s="166">
        <v>110</v>
      </c>
      <c r="E388" s="157">
        <v>2.37</v>
      </c>
      <c r="F388" s="167">
        <v>260.7</v>
      </c>
      <c r="G388" s="156"/>
      <c r="H388" s="156"/>
    </row>
    <row r="389" spans="1:8" ht="9.6" customHeight="1" x14ac:dyDescent="0.2">
      <c r="A389" s="151" t="s">
        <v>633</v>
      </c>
      <c r="B389" s="156" t="s">
        <v>616</v>
      </c>
      <c r="C389" s="156" t="s">
        <v>90</v>
      </c>
      <c r="D389" s="166">
        <v>130.05699999999999</v>
      </c>
      <c r="E389" s="157">
        <v>2.3694000000000002</v>
      </c>
      <c r="F389" s="167">
        <v>308.16000000000003</v>
      </c>
      <c r="G389" s="156"/>
      <c r="H389" s="156"/>
    </row>
    <row r="390" spans="1:8" ht="9.6" customHeight="1" x14ac:dyDescent="0.2">
      <c r="A390" s="151" t="s">
        <v>634</v>
      </c>
      <c r="B390" s="156" t="s">
        <v>618</v>
      </c>
      <c r="C390" s="156" t="s">
        <v>90</v>
      </c>
      <c r="D390" s="168">
        <v>10.8</v>
      </c>
      <c r="E390" s="168">
        <v>32.598799999999997</v>
      </c>
      <c r="F390" s="167">
        <v>352.07</v>
      </c>
      <c r="G390" s="156"/>
      <c r="H390" s="156"/>
    </row>
    <row r="391" spans="1:8" ht="9.75" customHeight="1" x14ac:dyDescent="0.2">
      <c r="A391" s="150" t="s">
        <v>635</v>
      </c>
      <c r="B391" s="162" t="s">
        <v>93</v>
      </c>
      <c r="C391" s="162"/>
      <c r="D391" s="162"/>
      <c r="E391" s="162"/>
      <c r="F391" s="170">
        <v>7604.98</v>
      </c>
      <c r="G391" s="162"/>
      <c r="H391" s="162"/>
    </row>
    <row r="392" spans="1:8" ht="19.350000000000001" customHeight="1" x14ac:dyDescent="0.2">
      <c r="A392" s="151" t="s">
        <v>636</v>
      </c>
      <c r="B392" s="156" t="s">
        <v>621</v>
      </c>
      <c r="C392" s="156" t="s">
        <v>96</v>
      </c>
      <c r="D392" s="168">
        <v>43.895000000000003</v>
      </c>
      <c r="E392" s="168">
        <v>35.5</v>
      </c>
      <c r="F392" s="169">
        <v>1558.27</v>
      </c>
      <c r="G392" s="156"/>
      <c r="H392" s="156"/>
    </row>
    <row r="393" spans="1:8" ht="19.350000000000001" customHeight="1" x14ac:dyDescent="0.2">
      <c r="A393" s="151" t="s">
        <v>637</v>
      </c>
      <c r="B393" s="156" t="s">
        <v>623</v>
      </c>
      <c r="C393" s="156" t="s">
        <v>96</v>
      </c>
      <c r="D393" s="166">
        <v>175.267</v>
      </c>
      <c r="E393" s="168">
        <v>34.5</v>
      </c>
      <c r="F393" s="169">
        <v>6046.71</v>
      </c>
      <c r="G393" s="156"/>
      <c r="H393" s="156"/>
    </row>
    <row r="394" spans="1:8" ht="9.75" customHeight="1" x14ac:dyDescent="0.2">
      <c r="A394" s="150" t="s">
        <v>638</v>
      </c>
      <c r="B394" s="162" t="s">
        <v>639</v>
      </c>
      <c r="C394" s="162"/>
      <c r="D394" s="162"/>
      <c r="E394" s="162"/>
      <c r="F394" s="164">
        <v>16680.38</v>
      </c>
      <c r="G394" s="162"/>
      <c r="H394" s="162"/>
    </row>
    <row r="395" spans="1:8" ht="9.75" customHeight="1" x14ac:dyDescent="0.2">
      <c r="A395" s="150" t="s">
        <v>640</v>
      </c>
      <c r="B395" s="162" t="s">
        <v>600</v>
      </c>
      <c r="C395" s="162"/>
      <c r="D395" s="162"/>
      <c r="E395" s="162"/>
      <c r="F395" s="170">
        <v>6064.11</v>
      </c>
      <c r="G395" s="162"/>
      <c r="H395" s="162"/>
    </row>
    <row r="396" spans="1:8" ht="38.65" customHeight="1" x14ac:dyDescent="0.2">
      <c r="A396" s="151" t="s">
        <v>641</v>
      </c>
      <c r="B396" s="156" t="s">
        <v>602</v>
      </c>
      <c r="C396" s="156" t="s">
        <v>96</v>
      </c>
      <c r="D396" s="166">
        <v>161.30600000000001</v>
      </c>
      <c r="E396" s="168">
        <v>37.593800000000002</v>
      </c>
      <c r="F396" s="169">
        <v>6064.11</v>
      </c>
      <c r="G396" s="156"/>
      <c r="H396" s="156"/>
    </row>
    <row r="397" spans="1:8" ht="9.75" customHeight="1" x14ac:dyDescent="0.2">
      <c r="A397" s="150" t="s">
        <v>642</v>
      </c>
      <c r="B397" s="162" t="s">
        <v>604</v>
      </c>
      <c r="C397" s="162"/>
      <c r="D397" s="162"/>
      <c r="E397" s="162"/>
      <c r="F397" s="170">
        <v>2564.1799999999998</v>
      </c>
      <c r="G397" s="162"/>
      <c r="H397" s="162"/>
    </row>
    <row r="398" spans="1:8" ht="38.65" customHeight="1" x14ac:dyDescent="0.2">
      <c r="A398" s="151" t="s">
        <v>643</v>
      </c>
      <c r="B398" s="156" t="s">
        <v>606</v>
      </c>
      <c r="C398" s="156" t="s">
        <v>96</v>
      </c>
      <c r="D398" s="168">
        <v>44.795999999999999</v>
      </c>
      <c r="E398" s="168">
        <v>57.241300000000003</v>
      </c>
      <c r="F398" s="169">
        <v>2564.1799999999998</v>
      </c>
      <c r="G398" s="156"/>
      <c r="H398" s="156"/>
    </row>
    <row r="399" spans="1:8" ht="9.75" customHeight="1" x14ac:dyDescent="0.2">
      <c r="A399" s="150" t="s">
        <v>644</v>
      </c>
      <c r="B399" s="162" t="s">
        <v>612</v>
      </c>
      <c r="C399" s="162"/>
      <c r="D399" s="162"/>
      <c r="E399" s="162"/>
      <c r="F399" s="173">
        <v>896.77</v>
      </c>
      <c r="G399" s="162"/>
      <c r="H399" s="162"/>
    </row>
    <row r="400" spans="1:8" ht="19.350000000000001" customHeight="1" x14ac:dyDescent="0.2">
      <c r="A400" s="151" t="s">
        <v>645</v>
      </c>
      <c r="B400" s="156" t="s">
        <v>614</v>
      </c>
      <c r="C400" s="156" t="s">
        <v>100</v>
      </c>
      <c r="D400" s="166">
        <v>104</v>
      </c>
      <c r="E400" s="157">
        <v>2.37</v>
      </c>
      <c r="F400" s="167">
        <v>246.48</v>
      </c>
      <c r="G400" s="156"/>
      <c r="H400" s="156"/>
    </row>
    <row r="401" spans="1:8" ht="9.6" customHeight="1" x14ac:dyDescent="0.2">
      <c r="A401" s="151" t="s">
        <v>646</v>
      </c>
      <c r="B401" s="156" t="s">
        <v>616</v>
      </c>
      <c r="C401" s="156" t="s">
        <v>90</v>
      </c>
      <c r="D401" s="166">
        <v>125.861</v>
      </c>
      <c r="E401" s="157">
        <v>2.3694000000000002</v>
      </c>
      <c r="F401" s="167">
        <v>298.22000000000003</v>
      </c>
      <c r="G401" s="156"/>
      <c r="H401" s="156"/>
    </row>
    <row r="402" spans="1:8" ht="9.6" customHeight="1" x14ac:dyDescent="0.2">
      <c r="A402" s="151" t="s">
        <v>647</v>
      </c>
      <c r="B402" s="156" t="s">
        <v>618</v>
      </c>
      <c r="C402" s="156" t="s">
        <v>90</v>
      </c>
      <c r="D402" s="168">
        <v>10.8</v>
      </c>
      <c r="E402" s="168">
        <v>32.598799999999997</v>
      </c>
      <c r="F402" s="167">
        <v>352.07</v>
      </c>
      <c r="G402" s="156"/>
      <c r="H402" s="156"/>
    </row>
    <row r="403" spans="1:8" ht="9.75" customHeight="1" x14ac:dyDescent="0.2">
      <c r="A403" s="150" t="s">
        <v>648</v>
      </c>
      <c r="B403" s="162" t="s">
        <v>93</v>
      </c>
      <c r="C403" s="162"/>
      <c r="D403" s="162"/>
      <c r="E403" s="162"/>
      <c r="F403" s="170">
        <v>7155.32</v>
      </c>
      <c r="G403" s="162"/>
      <c r="H403" s="162"/>
    </row>
    <row r="404" spans="1:8" ht="19.350000000000001" customHeight="1" x14ac:dyDescent="0.2">
      <c r="A404" s="151" t="s">
        <v>649</v>
      </c>
      <c r="B404" s="156" t="s">
        <v>621</v>
      </c>
      <c r="C404" s="156" t="s">
        <v>96</v>
      </c>
      <c r="D404" s="168">
        <v>44.795999999999999</v>
      </c>
      <c r="E404" s="168">
        <v>35.5</v>
      </c>
      <c r="F404" s="169">
        <v>1590.26</v>
      </c>
      <c r="G404" s="156"/>
      <c r="H404" s="156"/>
    </row>
    <row r="405" spans="1:8" ht="19.350000000000001" customHeight="1" x14ac:dyDescent="0.2">
      <c r="A405" s="151" t="s">
        <v>650</v>
      </c>
      <c r="B405" s="156" t="s">
        <v>623</v>
      </c>
      <c r="C405" s="156" t="s">
        <v>96</v>
      </c>
      <c r="D405" s="166">
        <v>161.30600000000001</v>
      </c>
      <c r="E405" s="168">
        <v>34.5</v>
      </c>
      <c r="F405" s="169">
        <v>5565.06</v>
      </c>
      <c r="G405" s="156"/>
      <c r="H405" s="156"/>
    </row>
    <row r="406" spans="1:8" ht="9.75" customHeight="1" x14ac:dyDescent="0.2">
      <c r="A406" s="150" t="s">
        <v>651</v>
      </c>
      <c r="B406" s="162" t="s">
        <v>652</v>
      </c>
      <c r="C406" s="162"/>
      <c r="D406" s="162"/>
      <c r="E406" s="162"/>
      <c r="F406" s="164">
        <v>16756.46</v>
      </c>
      <c r="G406" s="162"/>
      <c r="H406" s="162"/>
    </row>
    <row r="407" spans="1:8" ht="9.75" customHeight="1" x14ac:dyDescent="0.2">
      <c r="A407" s="150" t="s">
        <v>653</v>
      </c>
      <c r="B407" s="162" t="s">
        <v>600</v>
      </c>
      <c r="C407" s="162"/>
      <c r="D407" s="162"/>
      <c r="E407" s="162"/>
      <c r="F407" s="170">
        <v>6046.14</v>
      </c>
      <c r="G407" s="162"/>
      <c r="H407" s="162"/>
    </row>
    <row r="408" spans="1:8" ht="38.65" customHeight="1" x14ac:dyDescent="0.2">
      <c r="A408" s="151" t="s">
        <v>654</v>
      </c>
      <c r="B408" s="156" t="s">
        <v>602</v>
      </c>
      <c r="C408" s="156" t="s">
        <v>96</v>
      </c>
      <c r="D408" s="166">
        <v>160.828</v>
      </c>
      <c r="E408" s="168">
        <v>37.593800000000002</v>
      </c>
      <c r="F408" s="169">
        <v>6046.14</v>
      </c>
      <c r="G408" s="156"/>
      <c r="H408" s="156"/>
    </row>
    <row r="409" spans="1:8" ht="9.75" customHeight="1" x14ac:dyDescent="0.2">
      <c r="A409" s="150" t="s">
        <v>655</v>
      </c>
      <c r="B409" s="162" t="s">
        <v>604</v>
      </c>
      <c r="C409" s="162"/>
      <c r="D409" s="162"/>
      <c r="E409" s="162"/>
      <c r="F409" s="170">
        <v>2632.41</v>
      </c>
      <c r="G409" s="162"/>
      <c r="H409" s="162"/>
    </row>
    <row r="410" spans="1:8" ht="38.65" customHeight="1" x14ac:dyDescent="0.2">
      <c r="A410" s="151" t="s">
        <v>656</v>
      </c>
      <c r="B410" s="156" t="s">
        <v>606</v>
      </c>
      <c r="C410" s="156" t="s">
        <v>96</v>
      </c>
      <c r="D410" s="168">
        <v>45.988</v>
      </c>
      <c r="E410" s="168">
        <v>57.241300000000003</v>
      </c>
      <c r="F410" s="169">
        <v>2632.41</v>
      </c>
      <c r="G410" s="156"/>
      <c r="H410" s="156"/>
    </row>
    <row r="411" spans="1:8" ht="9.75" customHeight="1" x14ac:dyDescent="0.2">
      <c r="A411" s="150" t="s">
        <v>657</v>
      </c>
      <c r="B411" s="162" t="s">
        <v>612</v>
      </c>
      <c r="C411" s="162"/>
      <c r="D411" s="162"/>
      <c r="E411" s="162"/>
      <c r="F411" s="173">
        <v>896.77</v>
      </c>
      <c r="G411" s="162"/>
      <c r="H411" s="162"/>
    </row>
    <row r="412" spans="1:8" ht="19.350000000000001" customHeight="1" x14ac:dyDescent="0.2">
      <c r="A412" s="151" t="s">
        <v>658</v>
      </c>
      <c r="B412" s="156" t="s">
        <v>614</v>
      </c>
      <c r="C412" s="156" t="s">
        <v>100</v>
      </c>
      <c r="D412" s="166">
        <v>104</v>
      </c>
      <c r="E412" s="157">
        <v>2.37</v>
      </c>
      <c r="F412" s="167">
        <v>246.48</v>
      </c>
      <c r="G412" s="156"/>
      <c r="H412" s="156"/>
    </row>
    <row r="413" spans="1:8" ht="9.6" customHeight="1" x14ac:dyDescent="0.2">
      <c r="A413" s="151" t="s">
        <v>659</v>
      </c>
      <c r="B413" s="156" t="s">
        <v>616</v>
      </c>
      <c r="C413" s="156" t="s">
        <v>90</v>
      </c>
      <c r="D413" s="166">
        <v>125.861</v>
      </c>
      <c r="E413" s="157">
        <v>2.3694000000000002</v>
      </c>
      <c r="F413" s="167">
        <v>298.22000000000003</v>
      </c>
      <c r="G413" s="156"/>
      <c r="H413" s="156"/>
    </row>
    <row r="414" spans="1:8" ht="9.6" customHeight="1" x14ac:dyDescent="0.2">
      <c r="A414" s="151" t="s">
        <v>660</v>
      </c>
      <c r="B414" s="156" t="s">
        <v>618</v>
      </c>
      <c r="C414" s="156" t="s">
        <v>90</v>
      </c>
      <c r="D414" s="168">
        <v>10.8</v>
      </c>
      <c r="E414" s="168">
        <v>32.598799999999997</v>
      </c>
      <c r="F414" s="167">
        <v>352.07</v>
      </c>
      <c r="G414" s="156"/>
      <c r="H414" s="156"/>
    </row>
    <row r="415" spans="1:8" ht="9.75" customHeight="1" x14ac:dyDescent="0.2">
      <c r="A415" s="150" t="s">
        <v>661</v>
      </c>
      <c r="B415" s="162" t="s">
        <v>93</v>
      </c>
      <c r="C415" s="162"/>
      <c r="D415" s="162"/>
      <c r="E415" s="162"/>
      <c r="F415" s="170">
        <v>7181.14</v>
      </c>
      <c r="G415" s="162"/>
      <c r="H415" s="162"/>
    </row>
    <row r="416" spans="1:8" ht="19.350000000000001" customHeight="1" x14ac:dyDescent="0.2">
      <c r="A416" s="151" t="s">
        <v>662</v>
      </c>
      <c r="B416" s="156" t="s">
        <v>621</v>
      </c>
      <c r="C416" s="156" t="s">
        <v>96</v>
      </c>
      <c r="D416" s="168">
        <v>45.988</v>
      </c>
      <c r="E416" s="168">
        <v>35.5</v>
      </c>
      <c r="F416" s="169">
        <v>1632.57</v>
      </c>
      <c r="G416" s="156"/>
      <c r="H416" s="156"/>
    </row>
    <row r="417" spans="1:8" ht="19.350000000000001" customHeight="1" x14ac:dyDescent="0.2">
      <c r="A417" s="151" t="s">
        <v>663</v>
      </c>
      <c r="B417" s="156" t="s">
        <v>623</v>
      </c>
      <c r="C417" s="156" t="s">
        <v>96</v>
      </c>
      <c r="D417" s="166">
        <v>160.828</v>
      </c>
      <c r="E417" s="168">
        <v>34.5</v>
      </c>
      <c r="F417" s="169">
        <v>5548.57</v>
      </c>
      <c r="G417" s="156"/>
      <c r="H417" s="156"/>
    </row>
    <row r="418" spans="1:8" ht="9.75" customHeight="1" x14ac:dyDescent="0.2">
      <c r="A418" s="150" t="s">
        <v>664</v>
      </c>
      <c r="B418" s="162" t="s">
        <v>665</v>
      </c>
      <c r="C418" s="162"/>
      <c r="D418" s="162"/>
      <c r="E418" s="162"/>
      <c r="F418" s="164">
        <v>23958.09</v>
      </c>
      <c r="G418" s="162"/>
      <c r="H418" s="162"/>
    </row>
    <row r="419" spans="1:8" ht="9.75" customHeight="1" x14ac:dyDescent="0.2">
      <c r="A419" s="150" t="s">
        <v>666</v>
      </c>
      <c r="B419" s="162" t="s">
        <v>600</v>
      </c>
      <c r="C419" s="162"/>
      <c r="D419" s="162"/>
      <c r="E419" s="162"/>
      <c r="F419" s="170">
        <v>8515.07</v>
      </c>
      <c r="G419" s="162"/>
      <c r="H419" s="162"/>
    </row>
    <row r="420" spans="1:8" ht="38.65" customHeight="1" x14ac:dyDescent="0.2">
      <c r="A420" s="151" t="s">
        <v>667</v>
      </c>
      <c r="B420" s="156" t="s">
        <v>602</v>
      </c>
      <c r="C420" s="156" t="s">
        <v>96</v>
      </c>
      <c r="D420" s="166">
        <v>226.50200000000001</v>
      </c>
      <c r="E420" s="168">
        <v>37.593800000000002</v>
      </c>
      <c r="F420" s="169">
        <v>8515.07</v>
      </c>
      <c r="G420" s="156"/>
      <c r="H420" s="156"/>
    </row>
    <row r="421" spans="1:8" ht="9.75" customHeight="1" x14ac:dyDescent="0.2">
      <c r="A421" s="150" t="s">
        <v>668</v>
      </c>
      <c r="B421" s="162" t="s">
        <v>604</v>
      </c>
      <c r="C421" s="162"/>
      <c r="D421" s="162"/>
      <c r="E421" s="162"/>
      <c r="F421" s="170">
        <v>4087.49</v>
      </c>
      <c r="G421" s="162"/>
      <c r="H421" s="162"/>
    </row>
    <row r="422" spans="1:8" ht="38.65" customHeight="1" x14ac:dyDescent="0.2">
      <c r="A422" s="151" t="s">
        <v>669</v>
      </c>
      <c r="B422" s="156" t="s">
        <v>606</v>
      </c>
      <c r="C422" s="156" t="s">
        <v>96</v>
      </c>
      <c r="D422" s="168">
        <v>71.408000000000001</v>
      </c>
      <c r="E422" s="168">
        <v>57.241300000000003</v>
      </c>
      <c r="F422" s="169">
        <v>4087.49</v>
      </c>
      <c r="G422" s="156"/>
      <c r="H422" s="156"/>
    </row>
    <row r="423" spans="1:8" ht="9.75" customHeight="1" x14ac:dyDescent="0.2">
      <c r="A423" s="150" t="s">
        <v>670</v>
      </c>
      <c r="B423" s="162" t="s">
        <v>612</v>
      </c>
      <c r="C423" s="162"/>
      <c r="D423" s="162"/>
      <c r="E423" s="162"/>
      <c r="F423" s="170">
        <v>1006.23</v>
      </c>
      <c r="G423" s="162"/>
      <c r="H423" s="162"/>
    </row>
    <row r="424" spans="1:8" ht="19.350000000000001" customHeight="1" x14ac:dyDescent="0.2">
      <c r="A424" s="151" t="s">
        <v>671</v>
      </c>
      <c r="B424" s="156" t="s">
        <v>614</v>
      </c>
      <c r="C424" s="156" t="s">
        <v>100</v>
      </c>
      <c r="D424" s="166">
        <v>149</v>
      </c>
      <c r="E424" s="157">
        <v>2.37</v>
      </c>
      <c r="F424" s="167">
        <v>353.13</v>
      </c>
      <c r="G424" s="156"/>
      <c r="H424" s="156"/>
    </row>
    <row r="425" spans="1:8" ht="9.6" customHeight="1" x14ac:dyDescent="0.2">
      <c r="A425" s="151" t="s">
        <v>672</v>
      </c>
      <c r="B425" s="156" t="s">
        <v>616</v>
      </c>
      <c r="C425" s="156" t="s">
        <v>90</v>
      </c>
      <c r="D425" s="166">
        <v>127.05</v>
      </c>
      <c r="E425" s="157">
        <v>2.3694000000000002</v>
      </c>
      <c r="F425" s="167">
        <v>301.02999999999997</v>
      </c>
      <c r="G425" s="156"/>
      <c r="H425" s="156"/>
    </row>
    <row r="426" spans="1:8" ht="9.6" customHeight="1" x14ac:dyDescent="0.2">
      <c r="A426" s="151" t="s">
        <v>673</v>
      </c>
      <c r="B426" s="156" t="s">
        <v>618</v>
      </c>
      <c r="C426" s="156" t="s">
        <v>90</v>
      </c>
      <c r="D426" s="168">
        <v>10.8</v>
      </c>
      <c r="E426" s="168">
        <v>32.598799999999997</v>
      </c>
      <c r="F426" s="167">
        <v>352.07</v>
      </c>
      <c r="G426" s="156"/>
      <c r="H426" s="156"/>
    </row>
    <row r="427" spans="1:8" ht="9.75" customHeight="1" x14ac:dyDescent="0.2">
      <c r="A427" s="150" t="s">
        <v>674</v>
      </c>
      <c r="B427" s="162" t="s">
        <v>93</v>
      </c>
      <c r="C427" s="162"/>
      <c r="D427" s="162"/>
      <c r="E427" s="162"/>
      <c r="F427" s="164">
        <v>10349.299999999999</v>
      </c>
      <c r="G427" s="162"/>
      <c r="H427" s="162"/>
    </row>
    <row r="428" spans="1:8" ht="19.350000000000001" customHeight="1" x14ac:dyDescent="0.2">
      <c r="A428" s="151" t="s">
        <v>675</v>
      </c>
      <c r="B428" s="156" t="s">
        <v>621</v>
      </c>
      <c r="C428" s="156" t="s">
        <v>96</v>
      </c>
      <c r="D428" s="168">
        <v>71.408000000000001</v>
      </c>
      <c r="E428" s="168">
        <v>35.5</v>
      </c>
      <c r="F428" s="169">
        <v>2534.98</v>
      </c>
      <c r="G428" s="156"/>
      <c r="H428" s="156"/>
    </row>
    <row r="429" spans="1:8" ht="19.350000000000001" customHeight="1" x14ac:dyDescent="0.2">
      <c r="A429" s="151" t="s">
        <v>676</v>
      </c>
      <c r="B429" s="156" t="s">
        <v>623</v>
      </c>
      <c r="C429" s="156" t="s">
        <v>96</v>
      </c>
      <c r="D429" s="166">
        <v>226.50200000000001</v>
      </c>
      <c r="E429" s="168">
        <v>34.5</v>
      </c>
      <c r="F429" s="169">
        <v>7814.32</v>
      </c>
      <c r="G429" s="156"/>
      <c r="H429" s="156"/>
    </row>
    <row r="430" spans="1:8" ht="9.75" customHeight="1" x14ac:dyDescent="0.2">
      <c r="A430" s="150" t="s">
        <v>677</v>
      </c>
      <c r="B430" s="162" t="s">
        <v>678</v>
      </c>
      <c r="C430" s="162"/>
      <c r="D430" s="162"/>
      <c r="E430" s="162"/>
      <c r="F430" s="164">
        <v>37439.31</v>
      </c>
      <c r="G430" s="162"/>
      <c r="H430" s="162"/>
    </row>
    <row r="431" spans="1:8" ht="9.75" customHeight="1" x14ac:dyDescent="0.2">
      <c r="A431" s="150" t="s">
        <v>679</v>
      </c>
      <c r="B431" s="162" t="s">
        <v>600</v>
      </c>
      <c r="C431" s="162"/>
      <c r="D431" s="162"/>
      <c r="E431" s="162"/>
      <c r="F431" s="170">
        <v>7060.19</v>
      </c>
      <c r="G431" s="162"/>
      <c r="H431" s="162"/>
    </row>
    <row r="432" spans="1:8" ht="38.65" customHeight="1" x14ac:dyDescent="0.2">
      <c r="A432" s="151" t="s">
        <v>680</v>
      </c>
      <c r="B432" s="156" t="s">
        <v>602</v>
      </c>
      <c r="C432" s="156" t="s">
        <v>96</v>
      </c>
      <c r="D432" s="166">
        <v>187.80199999999999</v>
      </c>
      <c r="E432" s="168">
        <v>37.593800000000002</v>
      </c>
      <c r="F432" s="169">
        <v>7060.19</v>
      </c>
      <c r="G432" s="156"/>
      <c r="H432" s="156"/>
    </row>
    <row r="433" spans="1:8" ht="9.75" customHeight="1" x14ac:dyDescent="0.2">
      <c r="A433" s="150" t="s">
        <v>681</v>
      </c>
      <c r="B433" s="162" t="s">
        <v>604</v>
      </c>
      <c r="C433" s="162"/>
      <c r="D433" s="162"/>
      <c r="E433" s="162"/>
      <c r="F433" s="170">
        <v>4191.67</v>
      </c>
      <c r="G433" s="162"/>
      <c r="H433" s="162"/>
    </row>
    <row r="434" spans="1:8" ht="38.65" customHeight="1" x14ac:dyDescent="0.2">
      <c r="A434" s="151" t="s">
        <v>682</v>
      </c>
      <c r="B434" s="156" t="s">
        <v>606</v>
      </c>
      <c r="C434" s="156" t="s">
        <v>96</v>
      </c>
      <c r="D434" s="168">
        <v>73.227999999999994</v>
      </c>
      <c r="E434" s="168">
        <v>57.241300000000003</v>
      </c>
      <c r="F434" s="169">
        <v>4191.67</v>
      </c>
      <c r="G434" s="156"/>
      <c r="H434" s="156"/>
    </row>
    <row r="435" spans="1:8" ht="9.75" customHeight="1" x14ac:dyDescent="0.2">
      <c r="A435" s="150" t="s">
        <v>683</v>
      </c>
      <c r="B435" s="162" t="s">
        <v>110</v>
      </c>
      <c r="C435" s="162"/>
      <c r="D435" s="162"/>
      <c r="E435" s="162"/>
      <c r="F435" s="174">
        <v>0</v>
      </c>
      <c r="G435" s="162"/>
      <c r="H435" s="162"/>
    </row>
    <row r="436" spans="1:8" ht="9.75" customHeight="1" x14ac:dyDescent="0.2">
      <c r="A436" s="150" t="s">
        <v>684</v>
      </c>
      <c r="B436" s="162" t="s">
        <v>608</v>
      </c>
      <c r="C436" s="162"/>
      <c r="D436" s="162"/>
      <c r="E436" s="162"/>
      <c r="F436" s="164">
        <v>15837.77</v>
      </c>
      <c r="G436" s="162"/>
      <c r="H436" s="162"/>
    </row>
    <row r="437" spans="1:8" ht="19.350000000000001" customHeight="1" x14ac:dyDescent="0.2">
      <c r="A437" s="151" t="s">
        <v>685</v>
      </c>
      <c r="B437" s="156" t="s">
        <v>610</v>
      </c>
      <c r="C437" s="156" t="s">
        <v>96</v>
      </c>
      <c r="D437" s="166">
        <v>121.82899999999999</v>
      </c>
      <c r="E437" s="166">
        <v>130</v>
      </c>
      <c r="F437" s="159">
        <v>15837.77</v>
      </c>
      <c r="G437" s="156"/>
      <c r="H437" s="156"/>
    </row>
    <row r="438" spans="1:8" ht="9.75" customHeight="1" x14ac:dyDescent="0.2">
      <c r="A438" s="150" t="s">
        <v>686</v>
      </c>
      <c r="B438" s="162" t="s">
        <v>612</v>
      </c>
      <c r="C438" s="162"/>
      <c r="D438" s="162"/>
      <c r="E438" s="162"/>
      <c r="F438" s="170">
        <v>1270.92</v>
      </c>
      <c r="G438" s="162"/>
      <c r="H438" s="162"/>
    </row>
    <row r="439" spans="1:8" ht="19.350000000000001" customHeight="1" x14ac:dyDescent="0.2">
      <c r="A439" s="151" t="s">
        <v>687</v>
      </c>
      <c r="B439" s="156" t="s">
        <v>614</v>
      </c>
      <c r="C439" s="156" t="s">
        <v>100</v>
      </c>
      <c r="D439" s="166">
        <v>131</v>
      </c>
      <c r="E439" s="157">
        <v>2.37</v>
      </c>
      <c r="F439" s="167">
        <v>310.47000000000003</v>
      </c>
      <c r="G439" s="156"/>
      <c r="H439" s="156"/>
    </row>
    <row r="440" spans="1:8" ht="9.6" customHeight="1" x14ac:dyDescent="0.2">
      <c r="A440" s="151" t="s">
        <v>688</v>
      </c>
      <c r="B440" s="156" t="s">
        <v>616</v>
      </c>
      <c r="C440" s="156" t="s">
        <v>90</v>
      </c>
      <c r="D440" s="166">
        <v>168.71299999999999</v>
      </c>
      <c r="E440" s="157">
        <v>2.3694000000000002</v>
      </c>
      <c r="F440" s="167">
        <v>399.75</v>
      </c>
      <c r="G440" s="156"/>
      <c r="H440" s="156"/>
    </row>
    <row r="441" spans="1:8" ht="9.6" customHeight="1" x14ac:dyDescent="0.2">
      <c r="A441" s="151" t="s">
        <v>689</v>
      </c>
      <c r="B441" s="156" t="s">
        <v>618</v>
      </c>
      <c r="C441" s="156" t="s">
        <v>90</v>
      </c>
      <c r="D441" s="168">
        <v>17.2</v>
      </c>
      <c r="E441" s="168">
        <v>32.598799999999997</v>
      </c>
      <c r="F441" s="167">
        <v>560.70000000000005</v>
      </c>
      <c r="G441" s="156"/>
      <c r="H441" s="156"/>
    </row>
    <row r="442" spans="1:8" ht="9.75" customHeight="1" x14ac:dyDescent="0.2">
      <c r="A442" s="150" t="s">
        <v>690</v>
      </c>
      <c r="B442" s="162" t="s">
        <v>93</v>
      </c>
      <c r="C442" s="162"/>
      <c r="D442" s="162"/>
      <c r="E442" s="162"/>
      <c r="F442" s="170">
        <v>9078.76</v>
      </c>
      <c r="G442" s="162"/>
      <c r="H442" s="162"/>
    </row>
    <row r="443" spans="1:8" ht="19.350000000000001" customHeight="1" x14ac:dyDescent="0.2">
      <c r="A443" s="151" t="s">
        <v>691</v>
      </c>
      <c r="B443" s="156" t="s">
        <v>621</v>
      </c>
      <c r="C443" s="156" t="s">
        <v>96</v>
      </c>
      <c r="D443" s="168">
        <v>73.227999999999994</v>
      </c>
      <c r="E443" s="168">
        <v>35.5</v>
      </c>
      <c r="F443" s="169">
        <v>2599.59</v>
      </c>
      <c r="G443" s="156"/>
      <c r="H443" s="156"/>
    </row>
    <row r="444" spans="1:8" ht="19.350000000000001" customHeight="1" x14ac:dyDescent="0.2">
      <c r="A444" s="151" t="s">
        <v>692</v>
      </c>
      <c r="B444" s="156" t="s">
        <v>623</v>
      </c>
      <c r="C444" s="156" t="s">
        <v>96</v>
      </c>
      <c r="D444" s="166">
        <v>187.80199999999999</v>
      </c>
      <c r="E444" s="168">
        <v>34.5</v>
      </c>
      <c r="F444" s="169">
        <v>6479.17</v>
      </c>
      <c r="G444" s="156"/>
      <c r="H444" s="156"/>
    </row>
    <row r="445" spans="1:8" ht="9.75" customHeight="1" x14ac:dyDescent="0.2">
      <c r="A445" s="150" t="s">
        <v>693</v>
      </c>
      <c r="B445" s="162" t="s">
        <v>694</v>
      </c>
      <c r="C445" s="162"/>
      <c r="D445" s="162"/>
      <c r="E445" s="162"/>
      <c r="F445" s="163">
        <v>897668.79</v>
      </c>
      <c r="G445" s="162"/>
      <c r="H445" s="162"/>
    </row>
    <row r="446" spans="1:8" ht="9.75" customHeight="1" x14ac:dyDescent="0.2">
      <c r="A446" s="150" t="s">
        <v>695</v>
      </c>
      <c r="B446" s="162" t="s">
        <v>600</v>
      </c>
      <c r="C446" s="162"/>
      <c r="D446" s="162"/>
      <c r="E446" s="162"/>
      <c r="F446" s="164">
        <v>78876.38</v>
      </c>
      <c r="G446" s="162"/>
      <c r="H446" s="162"/>
    </row>
    <row r="447" spans="1:8" ht="38.65" customHeight="1" x14ac:dyDescent="0.2">
      <c r="A447" s="151" t="s">
        <v>696</v>
      </c>
      <c r="B447" s="156" t="s">
        <v>697</v>
      </c>
      <c r="C447" s="156" t="s">
        <v>96</v>
      </c>
      <c r="D447" s="166">
        <v>174.08330000000001</v>
      </c>
      <c r="E447" s="168">
        <v>36.881300000000003</v>
      </c>
      <c r="F447" s="169">
        <v>6420.42</v>
      </c>
      <c r="G447" s="156"/>
      <c r="H447" s="156"/>
    </row>
    <row r="448" spans="1:8" ht="38.65" customHeight="1" x14ac:dyDescent="0.2">
      <c r="A448" s="151" t="s">
        <v>698</v>
      </c>
      <c r="B448" s="156" t="s">
        <v>602</v>
      </c>
      <c r="C448" s="156" t="s">
        <v>96</v>
      </c>
      <c r="D448" s="171">
        <v>1927.3379</v>
      </c>
      <c r="E448" s="168">
        <v>37.593800000000002</v>
      </c>
      <c r="F448" s="159">
        <v>72455.960000000006</v>
      </c>
      <c r="G448" s="156"/>
      <c r="H448" s="156"/>
    </row>
    <row r="449" spans="1:8" ht="9.75" customHeight="1" x14ac:dyDescent="0.2">
      <c r="A449" s="150" t="s">
        <v>699</v>
      </c>
      <c r="B449" s="162" t="s">
        <v>604</v>
      </c>
      <c r="C449" s="162"/>
      <c r="D449" s="162"/>
      <c r="E449" s="162"/>
      <c r="F449" s="163">
        <v>120312.8</v>
      </c>
      <c r="G449" s="162"/>
      <c r="H449" s="162"/>
    </row>
    <row r="450" spans="1:8" ht="38.65" customHeight="1" x14ac:dyDescent="0.2">
      <c r="A450" s="151" t="s">
        <v>700</v>
      </c>
      <c r="B450" s="156" t="s">
        <v>701</v>
      </c>
      <c r="C450" s="156" t="s">
        <v>96</v>
      </c>
      <c r="D450" s="166">
        <v>495.47609999999997</v>
      </c>
      <c r="E450" s="168">
        <v>61.377499999999998</v>
      </c>
      <c r="F450" s="159">
        <v>30411.08</v>
      </c>
      <c r="G450" s="156"/>
      <c r="H450" s="156"/>
    </row>
    <row r="451" spans="1:8" ht="38.65" customHeight="1" x14ac:dyDescent="0.2">
      <c r="A451" s="151" t="s">
        <v>702</v>
      </c>
      <c r="B451" s="156" t="s">
        <v>606</v>
      </c>
      <c r="C451" s="156" t="s">
        <v>96</v>
      </c>
      <c r="D451" s="171">
        <v>1570.5744</v>
      </c>
      <c r="E451" s="168">
        <v>57.241300000000003</v>
      </c>
      <c r="F451" s="159">
        <v>89901.72</v>
      </c>
      <c r="G451" s="156"/>
      <c r="H451" s="156"/>
    </row>
    <row r="452" spans="1:8" ht="9.75" customHeight="1" x14ac:dyDescent="0.2">
      <c r="A452" s="150" t="s">
        <v>703</v>
      </c>
      <c r="B452" s="162" t="s">
        <v>110</v>
      </c>
      <c r="C452" s="162"/>
      <c r="D452" s="162"/>
      <c r="E452" s="162"/>
      <c r="F452" s="174">
        <v>0</v>
      </c>
      <c r="G452" s="162"/>
      <c r="H452" s="162"/>
    </row>
    <row r="453" spans="1:8" ht="9.75" customHeight="1" x14ac:dyDescent="0.2">
      <c r="A453" s="150" t="s">
        <v>704</v>
      </c>
      <c r="B453" s="162" t="s">
        <v>608</v>
      </c>
      <c r="C453" s="162"/>
      <c r="D453" s="162"/>
      <c r="E453" s="162"/>
      <c r="F453" s="163">
        <v>486366.79</v>
      </c>
      <c r="G453" s="162"/>
      <c r="H453" s="162"/>
    </row>
    <row r="454" spans="1:8" ht="19.350000000000001" customHeight="1" x14ac:dyDescent="0.2">
      <c r="A454" s="151" t="s">
        <v>705</v>
      </c>
      <c r="B454" s="156" t="s">
        <v>610</v>
      </c>
      <c r="C454" s="156" t="s">
        <v>96</v>
      </c>
      <c r="D454" s="171">
        <v>3741.2829999999999</v>
      </c>
      <c r="E454" s="166">
        <v>130</v>
      </c>
      <c r="F454" s="161">
        <v>486366.79</v>
      </c>
      <c r="G454" s="156"/>
      <c r="H454" s="156"/>
    </row>
    <row r="455" spans="1:8" ht="9.75" customHeight="1" x14ac:dyDescent="0.2">
      <c r="A455" s="150" t="s">
        <v>706</v>
      </c>
      <c r="B455" s="162" t="s">
        <v>612</v>
      </c>
      <c r="C455" s="162"/>
      <c r="D455" s="162"/>
      <c r="E455" s="162"/>
      <c r="F455" s="164">
        <v>66269</v>
      </c>
      <c r="G455" s="162"/>
      <c r="H455" s="162"/>
    </row>
    <row r="456" spans="1:8" ht="19.350000000000001" customHeight="1" x14ac:dyDescent="0.2">
      <c r="A456" s="151" t="s">
        <v>707</v>
      </c>
      <c r="B456" s="156" t="s">
        <v>614</v>
      </c>
      <c r="C456" s="156" t="s">
        <v>100</v>
      </c>
      <c r="D456" s="171">
        <v>2084</v>
      </c>
      <c r="E456" s="157">
        <v>2.37</v>
      </c>
      <c r="F456" s="169">
        <v>4939.08</v>
      </c>
      <c r="G456" s="156"/>
      <c r="H456" s="156"/>
    </row>
    <row r="457" spans="1:8" ht="9.6" customHeight="1" x14ac:dyDescent="0.2">
      <c r="A457" s="151" t="s">
        <v>708</v>
      </c>
      <c r="B457" s="156" t="s">
        <v>616</v>
      </c>
      <c r="C457" s="156" t="s">
        <v>90</v>
      </c>
      <c r="D457" s="171">
        <v>2244.73</v>
      </c>
      <c r="E457" s="157">
        <v>2.3694000000000002</v>
      </c>
      <c r="F457" s="169">
        <v>5318.66</v>
      </c>
      <c r="G457" s="156"/>
      <c r="H457" s="156"/>
    </row>
    <row r="458" spans="1:8" ht="9.6" customHeight="1" x14ac:dyDescent="0.2">
      <c r="A458" s="151" t="s">
        <v>709</v>
      </c>
      <c r="B458" s="156" t="s">
        <v>618</v>
      </c>
      <c r="C458" s="156" t="s">
        <v>90</v>
      </c>
      <c r="D458" s="171">
        <v>1718.2</v>
      </c>
      <c r="E458" s="168">
        <v>32.598799999999997</v>
      </c>
      <c r="F458" s="159">
        <v>56011.26</v>
      </c>
      <c r="G458" s="156"/>
      <c r="H458" s="156"/>
    </row>
    <row r="459" spans="1:8" ht="9.75" customHeight="1" x14ac:dyDescent="0.2">
      <c r="A459" s="150" t="s">
        <v>710</v>
      </c>
      <c r="B459" s="162" t="s">
        <v>93</v>
      </c>
      <c r="C459" s="162"/>
      <c r="D459" s="162"/>
      <c r="E459" s="162"/>
      <c r="F459" s="163">
        <v>145843.82</v>
      </c>
      <c r="G459" s="162"/>
      <c r="H459" s="162"/>
    </row>
    <row r="460" spans="1:8" ht="19.350000000000001" customHeight="1" x14ac:dyDescent="0.2">
      <c r="A460" s="151" t="s">
        <v>711</v>
      </c>
      <c r="B460" s="156" t="s">
        <v>621</v>
      </c>
      <c r="C460" s="156" t="s">
        <v>96</v>
      </c>
      <c r="D460" s="171">
        <v>2066.0504999999998</v>
      </c>
      <c r="E460" s="168">
        <v>35.5</v>
      </c>
      <c r="F460" s="159">
        <v>73344.789999999994</v>
      </c>
      <c r="G460" s="156"/>
      <c r="H460" s="156"/>
    </row>
    <row r="461" spans="1:8" ht="19.350000000000001" customHeight="1" x14ac:dyDescent="0.2">
      <c r="A461" s="151" t="s">
        <v>712</v>
      </c>
      <c r="B461" s="156" t="s">
        <v>623</v>
      </c>
      <c r="C461" s="156" t="s">
        <v>96</v>
      </c>
      <c r="D461" s="171">
        <v>2101.4212000000002</v>
      </c>
      <c r="E461" s="168">
        <v>34.5</v>
      </c>
      <c r="F461" s="159">
        <v>72499.03</v>
      </c>
      <c r="G461" s="156"/>
      <c r="H461" s="156"/>
    </row>
    <row r="462" spans="1:8" ht="9.75" customHeight="1" x14ac:dyDescent="0.2">
      <c r="A462" s="150" t="s">
        <v>713</v>
      </c>
      <c r="B462" s="162" t="s">
        <v>714</v>
      </c>
      <c r="C462" s="162"/>
      <c r="D462" s="162"/>
      <c r="E462" s="162"/>
      <c r="F462" s="164">
        <v>26883.119999999999</v>
      </c>
      <c r="G462" s="162"/>
      <c r="H462" s="162"/>
    </row>
    <row r="463" spans="1:8" ht="9.75" customHeight="1" x14ac:dyDescent="0.2">
      <c r="A463" s="150" t="s">
        <v>715</v>
      </c>
      <c r="B463" s="162" t="s">
        <v>600</v>
      </c>
      <c r="C463" s="162"/>
      <c r="D463" s="162"/>
      <c r="E463" s="162"/>
      <c r="F463" s="170">
        <v>2749.8</v>
      </c>
      <c r="G463" s="162"/>
      <c r="H463" s="162"/>
    </row>
    <row r="464" spans="1:8" ht="38.65" customHeight="1" x14ac:dyDescent="0.2">
      <c r="A464" s="151" t="s">
        <v>716</v>
      </c>
      <c r="B464" s="156" t="s">
        <v>602</v>
      </c>
      <c r="C464" s="156" t="s">
        <v>96</v>
      </c>
      <c r="D464" s="168">
        <v>73.144999999999996</v>
      </c>
      <c r="E464" s="168">
        <v>37.593800000000002</v>
      </c>
      <c r="F464" s="169">
        <v>2749.8</v>
      </c>
      <c r="G464" s="156"/>
      <c r="H464" s="156"/>
    </row>
    <row r="465" spans="1:8" ht="9.75" customHeight="1" x14ac:dyDescent="0.2">
      <c r="A465" s="150" t="s">
        <v>717</v>
      </c>
      <c r="B465" s="162" t="s">
        <v>604</v>
      </c>
      <c r="C465" s="162"/>
      <c r="D465" s="162"/>
      <c r="E465" s="162"/>
      <c r="F465" s="170">
        <v>4391.2700000000004</v>
      </c>
      <c r="G465" s="162"/>
      <c r="H465" s="162"/>
    </row>
    <row r="466" spans="1:8" ht="38.65" customHeight="1" x14ac:dyDescent="0.2">
      <c r="A466" s="151" t="s">
        <v>718</v>
      </c>
      <c r="B466" s="156" t="s">
        <v>606</v>
      </c>
      <c r="C466" s="156" t="s">
        <v>96</v>
      </c>
      <c r="D466" s="168">
        <v>76.715000000000003</v>
      </c>
      <c r="E466" s="168">
        <v>57.241300000000003</v>
      </c>
      <c r="F466" s="169">
        <v>4391.2700000000004</v>
      </c>
      <c r="G466" s="156"/>
      <c r="H466" s="156"/>
    </row>
    <row r="467" spans="1:8" ht="9.75" customHeight="1" x14ac:dyDescent="0.2">
      <c r="A467" s="150" t="s">
        <v>719</v>
      </c>
      <c r="B467" s="162" t="s">
        <v>110</v>
      </c>
      <c r="C467" s="162"/>
      <c r="D467" s="162"/>
      <c r="E467" s="162"/>
      <c r="F467" s="174">
        <v>0</v>
      </c>
      <c r="G467" s="162"/>
      <c r="H467" s="162"/>
    </row>
    <row r="468" spans="1:8" ht="9.75" customHeight="1" x14ac:dyDescent="0.2">
      <c r="A468" s="150" t="s">
        <v>720</v>
      </c>
      <c r="B468" s="162" t="s">
        <v>608</v>
      </c>
      <c r="C468" s="162"/>
      <c r="D468" s="162"/>
      <c r="E468" s="162"/>
      <c r="F468" s="164">
        <v>10531.04</v>
      </c>
      <c r="G468" s="162"/>
      <c r="H468" s="162"/>
    </row>
    <row r="469" spans="1:8" ht="19.350000000000001" customHeight="1" x14ac:dyDescent="0.2">
      <c r="A469" s="151" t="s">
        <v>721</v>
      </c>
      <c r="B469" s="156" t="s">
        <v>610</v>
      </c>
      <c r="C469" s="156" t="s">
        <v>96</v>
      </c>
      <c r="D469" s="168">
        <v>81.007999999999996</v>
      </c>
      <c r="E469" s="166">
        <v>130</v>
      </c>
      <c r="F469" s="159">
        <v>10531.04</v>
      </c>
      <c r="G469" s="156"/>
      <c r="H469" s="156"/>
    </row>
    <row r="470" spans="1:8" ht="9.75" customHeight="1" x14ac:dyDescent="0.2">
      <c r="A470" s="150" t="s">
        <v>722</v>
      </c>
      <c r="B470" s="162" t="s">
        <v>612</v>
      </c>
      <c r="C470" s="162"/>
      <c r="D470" s="162"/>
      <c r="E470" s="162"/>
      <c r="F470" s="170">
        <v>1448.86</v>
      </c>
      <c r="G470" s="162"/>
      <c r="H470" s="162"/>
    </row>
    <row r="471" spans="1:8" ht="19.350000000000001" customHeight="1" x14ac:dyDescent="0.2">
      <c r="A471" s="151" t="s">
        <v>723</v>
      </c>
      <c r="B471" s="156" t="s">
        <v>614</v>
      </c>
      <c r="C471" s="156" t="s">
        <v>100</v>
      </c>
      <c r="D471" s="168">
        <v>75</v>
      </c>
      <c r="E471" s="157">
        <v>2.37</v>
      </c>
      <c r="F471" s="167">
        <v>177.75</v>
      </c>
      <c r="G471" s="156"/>
      <c r="H471" s="156"/>
    </row>
    <row r="472" spans="1:8" ht="9.6" customHeight="1" x14ac:dyDescent="0.2">
      <c r="A472" s="151" t="s">
        <v>724</v>
      </c>
      <c r="B472" s="156" t="s">
        <v>616</v>
      </c>
      <c r="C472" s="156" t="s">
        <v>90</v>
      </c>
      <c r="D472" s="166">
        <v>149.86000000000001</v>
      </c>
      <c r="E472" s="157">
        <v>2.3694000000000002</v>
      </c>
      <c r="F472" s="167">
        <v>355.08</v>
      </c>
      <c r="G472" s="156"/>
      <c r="H472" s="156"/>
    </row>
    <row r="473" spans="1:8" ht="9.6" customHeight="1" x14ac:dyDescent="0.2">
      <c r="A473" s="151" t="s">
        <v>725</v>
      </c>
      <c r="B473" s="156" t="s">
        <v>618</v>
      </c>
      <c r="C473" s="156" t="s">
        <v>90</v>
      </c>
      <c r="D473" s="168">
        <v>28.1</v>
      </c>
      <c r="E473" s="168">
        <v>32.598799999999997</v>
      </c>
      <c r="F473" s="167">
        <v>916.03</v>
      </c>
      <c r="G473" s="156"/>
      <c r="H473" s="156"/>
    </row>
    <row r="474" spans="1:8" ht="9.75" customHeight="1" x14ac:dyDescent="0.2">
      <c r="A474" s="150" t="s">
        <v>726</v>
      </c>
      <c r="B474" s="162" t="s">
        <v>93</v>
      </c>
      <c r="C474" s="162"/>
      <c r="D474" s="162"/>
      <c r="E474" s="162"/>
      <c r="F474" s="170">
        <v>7762.15</v>
      </c>
      <c r="G474" s="162"/>
      <c r="H474" s="162"/>
    </row>
    <row r="475" spans="1:8" ht="19.350000000000001" customHeight="1" x14ac:dyDescent="0.2">
      <c r="A475" s="151" t="s">
        <v>727</v>
      </c>
      <c r="B475" s="156" t="s">
        <v>621</v>
      </c>
      <c r="C475" s="156" t="s">
        <v>96</v>
      </c>
      <c r="D475" s="168">
        <v>76.721000000000004</v>
      </c>
      <c r="E475" s="168">
        <v>35.5</v>
      </c>
      <c r="F475" s="169">
        <v>2723.6</v>
      </c>
      <c r="G475" s="156"/>
      <c r="H475" s="156"/>
    </row>
    <row r="476" spans="1:8" ht="19.350000000000001" customHeight="1" x14ac:dyDescent="0.2">
      <c r="A476" s="151" t="s">
        <v>728</v>
      </c>
      <c r="B476" s="156" t="s">
        <v>623</v>
      </c>
      <c r="C476" s="156" t="s">
        <v>96</v>
      </c>
      <c r="D476" s="166">
        <v>146.04499999999999</v>
      </c>
      <c r="E476" s="168">
        <v>34.5</v>
      </c>
      <c r="F476" s="169">
        <v>5038.55</v>
      </c>
      <c r="G476" s="156"/>
      <c r="H476" s="156"/>
    </row>
    <row r="477" spans="1:8" ht="19.350000000000001" customHeight="1" x14ac:dyDescent="0.2">
      <c r="A477" s="150" t="s">
        <v>729</v>
      </c>
      <c r="B477" s="162" t="s">
        <v>730</v>
      </c>
      <c r="C477" s="162"/>
      <c r="D477" s="162"/>
      <c r="E477" s="162"/>
      <c r="F477" s="164">
        <v>14588.58</v>
      </c>
      <c r="G477" s="162"/>
      <c r="H477" s="162"/>
    </row>
    <row r="478" spans="1:8" ht="9.75" customHeight="1" x14ac:dyDescent="0.2">
      <c r="A478" s="150" t="s">
        <v>731</v>
      </c>
      <c r="B478" s="162" t="s">
        <v>600</v>
      </c>
      <c r="C478" s="162"/>
      <c r="D478" s="162"/>
      <c r="E478" s="162"/>
      <c r="F478" s="170">
        <v>3695.47</v>
      </c>
      <c r="G478" s="162"/>
      <c r="H478" s="162"/>
    </row>
    <row r="479" spans="1:8" ht="38.65" customHeight="1" x14ac:dyDescent="0.2">
      <c r="A479" s="151" t="s">
        <v>732</v>
      </c>
      <c r="B479" s="156" t="s">
        <v>602</v>
      </c>
      <c r="C479" s="156" t="s">
        <v>96</v>
      </c>
      <c r="D479" s="168">
        <v>98.3</v>
      </c>
      <c r="E479" s="168">
        <v>37.593800000000002</v>
      </c>
      <c r="F479" s="169">
        <v>3695.47</v>
      </c>
      <c r="G479" s="156"/>
      <c r="H479" s="156"/>
    </row>
    <row r="480" spans="1:8" ht="9.75" customHeight="1" x14ac:dyDescent="0.2">
      <c r="A480" s="150" t="s">
        <v>733</v>
      </c>
      <c r="B480" s="162" t="s">
        <v>604</v>
      </c>
      <c r="C480" s="162"/>
      <c r="D480" s="162"/>
      <c r="E480" s="162"/>
      <c r="F480" s="170">
        <v>4143.47</v>
      </c>
      <c r="G480" s="162"/>
      <c r="H480" s="162"/>
    </row>
    <row r="481" spans="1:8" ht="38.65" customHeight="1" x14ac:dyDescent="0.2">
      <c r="A481" s="151" t="s">
        <v>734</v>
      </c>
      <c r="B481" s="156" t="s">
        <v>606</v>
      </c>
      <c r="C481" s="156" t="s">
        <v>96</v>
      </c>
      <c r="D481" s="168">
        <v>72.385999999999996</v>
      </c>
      <c r="E481" s="168">
        <v>57.241300000000003</v>
      </c>
      <c r="F481" s="169">
        <v>4143.47</v>
      </c>
      <c r="G481" s="156"/>
      <c r="H481" s="156"/>
    </row>
    <row r="482" spans="1:8" ht="9.75" customHeight="1" x14ac:dyDescent="0.2">
      <c r="A482" s="150" t="s">
        <v>735</v>
      </c>
      <c r="B482" s="162" t="s">
        <v>110</v>
      </c>
      <c r="C482" s="162"/>
      <c r="D482" s="162"/>
      <c r="E482" s="162"/>
      <c r="F482" s="174">
        <v>0</v>
      </c>
      <c r="G482" s="162"/>
      <c r="H482" s="162"/>
    </row>
    <row r="483" spans="1:8" ht="9.75" customHeight="1" x14ac:dyDescent="0.2">
      <c r="A483" s="150" t="s">
        <v>736</v>
      </c>
      <c r="B483" s="162" t="s">
        <v>608</v>
      </c>
      <c r="C483" s="162"/>
      <c r="D483" s="162"/>
      <c r="E483" s="162"/>
      <c r="F483" s="174">
        <v>0</v>
      </c>
      <c r="G483" s="162"/>
      <c r="H483" s="162"/>
    </row>
    <row r="484" spans="1:8" ht="9.75" customHeight="1" x14ac:dyDescent="0.2">
      <c r="A484" s="150" t="s">
        <v>737</v>
      </c>
      <c r="B484" s="162" t="s">
        <v>612</v>
      </c>
      <c r="C484" s="162"/>
      <c r="D484" s="162"/>
      <c r="E484" s="162"/>
      <c r="F484" s="173">
        <v>788.59</v>
      </c>
      <c r="G484" s="162"/>
      <c r="H484" s="162"/>
    </row>
    <row r="485" spans="1:8" ht="19.350000000000001" customHeight="1" x14ac:dyDescent="0.2">
      <c r="A485" s="151" t="s">
        <v>738</v>
      </c>
      <c r="B485" s="156" t="s">
        <v>614</v>
      </c>
      <c r="C485" s="156" t="s">
        <v>100</v>
      </c>
      <c r="D485" s="168">
        <v>86</v>
      </c>
      <c r="E485" s="157">
        <v>2.37</v>
      </c>
      <c r="F485" s="167">
        <v>203.82</v>
      </c>
      <c r="G485" s="156"/>
      <c r="H485" s="156"/>
    </row>
    <row r="486" spans="1:8" ht="9.6" customHeight="1" x14ac:dyDescent="0.2">
      <c r="A486" s="151" t="s">
        <v>739</v>
      </c>
      <c r="B486" s="156" t="s">
        <v>616</v>
      </c>
      <c r="C486" s="156" t="s">
        <v>90</v>
      </c>
      <c r="D486" s="168">
        <v>81.7</v>
      </c>
      <c r="E486" s="157">
        <v>2.3694000000000002</v>
      </c>
      <c r="F486" s="167">
        <v>193.58</v>
      </c>
      <c r="G486" s="156"/>
      <c r="H486" s="156"/>
    </row>
    <row r="487" spans="1:8" ht="9.6" customHeight="1" x14ac:dyDescent="0.2">
      <c r="A487" s="151" t="s">
        <v>740</v>
      </c>
      <c r="B487" s="156" t="s">
        <v>618</v>
      </c>
      <c r="C487" s="156" t="s">
        <v>90</v>
      </c>
      <c r="D487" s="168">
        <v>12</v>
      </c>
      <c r="E487" s="168">
        <v>32.598799999999997</v>
      </c>
      <c r="F487" s="167">
        <v>391.19</v>
      </c>
      <c r="G487" s="156"/>
      <c r="H487" s="156"/>
    </row>
    <row r="488" spans="1:8" ht="9.75" customHeight="1" x14ac:dyDescent="0.2">
      <c r="A488" s="150" t="s">
        <v>741</v>
      </c>
      <c r="B488" s="162" t="s">
        <v>93</v>
      </c>
      <c r="C488" s="162"/>
      <c r="D488" s="162"/>
      <c r="E488" s="162"/>
      <c r="F488" s="170">
        <v>5961.05</v>
      </c>
      <c r="G488" s="162"/>
      <c r="H488" s="162"/>
    </row>
    <row r="489" spans="1:8" ht="19.350000000000001" customHeight="1" x14ac:dyDescent="0.2">
      <c r="A489" s="151" t="s">
        <v>742</v>
      </c>
      <c r="B489" s="156" t="s">
        <v>621</v>
      </c>
      <c r="C489" s="156" t="s">
        <v>96</v>
      </c>
      <c r="D489" s="168">
        <v>72.385999999999996</v>
      </c>
      <c r="E489" s="168">
        <v>35.5</v>
      </c>
      <c r="F489" s="169">
        <v>2569.6999999999998</v>
      </c>
      <c r="G489" s="156"/>
      <c r="H489" s="156"/>
    </row>
    <row r="490" spans="1:8" ht="19.350000000000001" customHeight="1" x14ac:dyDescent="0.2">
      <c r="A490" s="151" t="s">
        <v>743</v>
      </c>
      <c r="B490" s="156" t="s">
        <v>623</v>
      </c>
      <c r="C490" s="156" t="s">
        <v>96</v>
      </c>
      <c r="D490" s="168">
        <v>98.3</v>
      </c>
      <c r="E490" s="168">
        <v>34.5</v>
      </c>
      <c r="F490" s="169">
        <v>3391.35</v>
      </c>
      <c r="G490" s="156"/>
      <c r="H490" s="156"/>
    </row>
    <row r="491" spans="1:8" ht="9.75" customHeight="1" x14ac:dyDescent="0.2">
      <c r="A491" s="150" t="s">
        <v>744</v>
      </c>
      <c r="B491" s="162" t="s">
        <v>103</v>
      </c>
      <c r="C491" s="162"/>
      <c r="D491" s="162"/>
      <c r="E491" s="162"/>
      <c r="F491" s="163">
        <v>960361.03</v>
      </c>
      <c r="G491" s="162"/>
      <c r="H491" s="162"/>
    </row>
    <row r="492" spans="1:8" ht="9.75" customHeight="1" x14ac:dyDescent="0.2">
      <c r="A492" s="150" t="s">
        <v>745</v>
      </c>
      <c r="B492" s="162" t="s">
        <v>746</v>
      </c>
      <c r="C492" s="162"/>
      <c r="D492" s="162"/>
      <c r="E492" s="162"/>
      <c r="F492" s="163">
        <v>145587.65</v>
      </c>
      <c r="G492" s="162"/>
      <c r="H492" s="162"/>
    </row>
    <row r="493" spans="1:8" ht="9.75" customHeight="1" x14ac:dyDescent="0.2">
      <c r="A493" s="150" t="s">
        <v>747</v>
      </c>
      <c r="B493" s="162" t="s">
        <v>748</v>
      </c>
      <c r="C493" s="162"/>
      <c r="D493" s="162"/>
      <c r="E493" s="162"/>
      <c r="F493" s="164">
        <v>88259.92</v>
      </c>
      <c r="G493" s="162"/>
      <c r="H493" s="162"/>
    </row>
    <row r="494" spans="1:8" ht="9.6" customHeight="1" x14ac:dyDescent="0.2">
      <c r="A494" s="151" t="s">
        <v>749</v>
      </c>
      <c r="B494" s="156" t="s">
        <v>104</v>
      </c>
      <c r="C494" s="156" t="s">
        <v>86</v>
      </c>
      <c r="D494" s="157">
        <v>1</v>
      </c>
      <c r="E494" s="158">
        <v>88259.923699999999</v>
      </c>
      <c r="F494" s="159">
        <v>88259.92</v>
      </c>
      <c r="G494" s="156"/>
      <c r="H494" s="156"/>
    </row>
    <row r="495" spans="1:8" ht="9.75" customHeight="1" x14ac:dyDescent="0.2">
      <c r="A495" s="150" t="s">
        <v>750</v>
      </c>
      <c r="B495" s="162" t="s">
        <v>751</v>
      </c>
      <c r="C495" s="162"/>
      <c r="D495" s="162"/>
      <c r="E495" s="162"/>
      <c r="F495" s="170">
        <v>8203.51</v>
      </c>
      <c r="G495" s="162"/>
      <c r="H495" s="162"/>
    </row>
    <row r="496" spans="1:8" ht="9.6" customHeight="1" x14ac:dyDescent="0.2">
      <c r="A496" s="151" t="s">
        <v>752</v>
      </c>
      <c r="B496" s="156" t="s">
        <v>753</v>
      </c>
      <c r="C496" s="156" t="s">
        <v>86</v>
      </c>
      <c r="D496" s="157">
        <v>1</v>
      </c>
      <c r="E496" s="171">
        <v>8203.51</v>
      </c>
      <c r="F496" s="169">
        <v>8203.51</v>
      </c>
      <c r="G496" s="156"/>
      <c r="H496" s="156"/>
    </row>
    <row r="497" spans="1:8" ht="9.75" customHeight="1" x14ac:dyDescent="0.2">
      <c r="A497" s="150" t="s">
        <v>754</v>
      </c>
      <c r="B497" s="162" t="s">
        <v>755</v>
      </c>
      <c r="C497" s="162"/>
      <c r="D497" s="162"/>
      <c r="E497" s="162"/>
      <c r="F497" s="170">
        <v>1847.72</v>
      </c>
      <c r="G497" s="162"/>
      <c r="H497" s="162"/>
    </row>
    <row r="498" spans="1:8" ht="9.6" customHeight="1" x14ac:dyDescent="0.2">
      <c r="A498" s="151" t="s">
        <v>756</v>
      </c>
      <c r="B498" s="156" t="s">
        <v>757</v>
      </c>
      <c r="C498" s="156" t="s">
        <v>86</v>
      </c>
      <c r="D498" s="157">
        <v>1</v>
      </c>
      <c r="E498" s="171">
        <v>1847.7190000000001</v>
      </c>
      <c r="F498" s="169">
        <v>1847.72</v>
      </c>
      <c r="G498" s="156"/>
      <c r="H498" s="156"/>
    </row>
    <row r="499" spans="1:8" ht="9.75" customHeight="1" x14ac:dyDescent="0.2">
      <c r="A499" s="150" t="s">
        <v>758</v>
      </c>
      <c r="B499" s="162" t="s">
        <v>759</v>
      </c>
      <c r="C499" s="162"/>
      <c r="D499" s="162"/>
      <c r="E499" s="162"/>
      <c r="F499" s="170">
        <v>9724.94</v>
      </c>
      <c r="G499" s="162"/>
      <c r="H499" s="162"/>
    </row>
    <row r="500" spans="1:8" ht="9.6" customHeight="1" x14ac:dyDescent="0.2">
      <c r="A500" s="151" t="s">
        <v>760</v>
      </c>
      <c r="B500" s="156" t="s">
        <v>761</v>
      </c>
      <c r="C500" s="156" t="s">
        <v>86</v>
      </c>
      <c r="D500" s="157">
        <v>1</v>
      </c>
      <c r="E500" s="171">
        <v>9724.9380000000001</v>
      </c>
      <c r="F500" s="169">
        <v>9724.94</v>
      </c>
      <c r="G500" s="156"/>
      <c r="H500" s="156"/>
    </row>
    <row r="501" spans="1:8" ht="9.75" customHeight="1" x14ac:dyDescent="0.2">
      <c r="A501" s="150" t="s">
        <v>762</v>
      </c>
      <c r="B501" s="162" t="s">
        <v>763</v>
      </c>
      <c r="C501" s="162"/>
      <c r="D501" s="162"/>
      <c r="E501" s="162"/>
      <c r="F501" s="170">
        <v>1383.66</v>
      </c>
      <c r="G501" s="162"/>
      <c r="H501" s="162"/>
    </row>
    <row r="502" spans="1:8" ht="9.6" customHeight="1" x14ac:dyDescent="0.2">
      <c r="A502" s="151" t="s">
        <v>764</v>
      </c>
      <c r="B502" s="156" t="s">
        <v>765</v>
      </c>
      <c r="C502" s="156" t="s">
        <v>86</v>
      </c>
      <c r="D502" s="157">
        <v>1</v>
      </c>
      <c r="E502" s="171">
        <v>1383.66</v>
      </c>
      <c r="F502" s="169">
        <v>1383.66</v>
      </c>
      <c r="G502" s="156"/>
      <c r="H502" s="156"/>
    </row>
    <row r="503" spans="1:8" ht="9.75" customHeight="1" x14ac:dyDescent="0.2">
      <c r="A503" s="150" t="s">
        <v>766</v>
      </c>
      <c r="B503" s="162" t="s">
        <v>767</v>
      </c>
      <c r="C503" s="162"/>
      <c r="D503" s="162"/>
      <c r="E503" s="162"/>
      <c r="F503" s="170">
        <v>6623.15</v>
      </c>
      <c r="G503" s="162"/>
      <c r="H503" s="162"/>
    </row>
    <row r="504" spans="1:8" ht="9.6" customHeight="1" x14ac:dyDescent="0.2">
      <c r="A504" s="151" t="s">
        <v>768</v>
      </c>
      <c r="B504" s="156" t="s">
        <v>769</v>
      </c>
      <c r="C504" s="156" t="s">
        <v>86</v>
      </c>
      <c r="D504" s="157">
        <v>1</v>
      </c>
      <c r="E504" s="171">
        <v>6623.15</v>
      </c>
      <c r="F504" s="169">
        <v>6623.15</v>
      </c>
      <c r="G504" s="156"/>
      <c r="H504" s="156"/>
    </row>
    <row r="505" spans="1:8" ht="9.75" customHeight="1" x14ac:dyDescent="0.2">
      <c r="A505" s="150" t="s">
        <v>770</v>
      </c>
      <c r="B505" s="162" t="s">
        <v>93</v>
      </c>
      <c r="C505" s="162"/>
      <c r="D505" s="162"/>
      <c r="E505" s="162"/>
      <c r="F505" s="164">
        <v>29544.75</v>
      </c>
      <c r="G505" s="162"/>
      <c r="H505" s="162"/>
    </row>
    <row r="506" spans="1:8" ht="9.6" customHeight="1" x14ac:dyDescent="0.2">
      <c r="A506" s="151" t="s">
        <v>771</v>
      </c>
      <c r="B506" s="156" t="s">
        <v>772</v>
      </c>
      <c r="C506" s="156" t="s">
        <v>96</v>
      </c>
      <c r="D506" s="166">
        <v>656.55</v>
      </c>
      <c r="E506" s="168">
        <v>45</v>
      </c>
      <c r="F506" s="159">
        <v>29544.75</v>
      </c>
      <c r="G506" s="156"/>
      <c r="H506" s="156"/>
    </row>
    <row r="507" spans="1:8" ht="9.75" customHeight="1" x14ac:dyDescent="0.2">
      <c r="A507" s="150" t="s">
        <v>773</v>
      </c>
      <c r="B507" s="162" t="s">
        <v>774</v>
      </c>
      <c r="C507" s="162"/>
      <c r="D507" s="162"/>
      <c r="E507" s="162"/>
      <c r="F507" s="164">
        <v>36968.21</v>
      </c>
      <c r="G507" s="162"/>
      <c r="H507" s="162"/>
    </row>
    <row r="508" spans="1:8" ht="9.75" customHeight="1" x14ac:dyDescent="0.2">
      <c r="A508" s="150" t="s">
        <v>775</v>
      </c>
      <c r="B508" s="162" t="s">
        <v>751</v>
      </c>
      <c r="C508" s="162"/>
      <c r="D508" s="162"/>
      <c r="E508" s="162"/>
      <c r="F508" s="173">
        <v>428.39</v>
      </c>
      <c r="G508" s="162"/>
      <c r="H508" s="162"/>
    </row>
    <row r="509" spans="1:8" ht="9.6" customHeight="1" x14ac:dyDescent="0.2">
      <c r="A509" s="151" t="s">
        <v>776</v>
      </c>
      <c r="B509" s="156" t="s">
        <v>777</v>
      </c>
      <c r="C509" s="156" t="s">
        <v>86</v>
      </c>
      <c r="D509" s="157">
        <v>1</v>
      </c>
      <c r="E509" s="166">
        <v>428.39</v>
      </c>
      <c r="F509" s="167">
        <v>428.39</v>
      </c>
      <c r="G509" s="156"/>
      <c r="H509" s="156"/>
    </row>
    <row r="510" spans="1:8" ht="9.75" customHeight="1" x14ac:dyDescent="0.2">
      <c r="A510" s="150" t="s">
        <v>778</v>
      </c>
      <c r="B510" s="162" t="s">
        <v>755</v>
      </c>
      <c r="C510" s="162"/>
      <c r="D510" s="162"/>
      <c r="E510" s="162"/>
      <c r="F510" s="173">
        <v>682.52</v>
      </c>
      <c r="G510" s="162"/>
      <c r="H510" s="162"/>
    </row>
    <row r="511" spans="1:8" ht="9.6" customHeight="1" x14ac:dyDescent="0.2">
      <c r="A511" s="151" t="s">
        <v>779</v>
      </c>
      <c r="B511" s="156" t="s">
        <v>780</v>
      </c>
      <c r="C511" s="156" t="s">
        <v>86</v>
      </c>
      <c r="D511" s="157">
        <v>1</v>
      </c>
      <c r="E511" s="166">
        <v>682.524</v>
      </c>
      <c r="F511" s="167">
        <v>682.52</v>
      </c>
      <c r="G511" s="156"/>
      <c r="H511" s="156"/>
    </row>
    <row r="512" spans="1:8" ht="9.75" customHeight="1" x14ac:dyDescent="0.2">
      <c r="A512" s="150" t="s">
        <v>781</v>
      </c>
      <c r="B512" s="162" t="s">
        <v>759</v>
      </c>
      <c r="C512" s="162"/>
      <c r="D512" s="162"/>
      <c r="E512" s="162"/>
      <c r="F512" s="170">
        <v>2527.6799999999998</v>
      </c>
      <c r="G512" s="162"/>
      <c r="H512" s="162"/>
    </row>
    <row r="513" spans="1:8" ht="9.6" customHeight="1" x14ac:dyDescent="0.2">
      <c r="A513" s="151" t="s">
        <v>782</v>
      </c>
      <c r="B513" s="156" t="s">
        <v>783</v>
      </c>
      <c r="C513" s="156" t="s">
        <v>86</v>
      </c>
      <c r="D513" s="157">
        <v>1</v>
      </c>
      <c r="E513" s="171">
        <v>2527.681</v>
      </c>
      <c r="F513" s="169">
        <v>2527.6799999999998</v>
      </c>
      <c r="G513" s="156"/>
      <c r="H513" s="156"/>
    </row>
    <row r="514" spans="1:8" ht="9.75" customHeight="1" x14ac:dyDescent="0.2">
      <c r="A514" s="150" t="s">
        <v>784</v>
      </c>
      <c r="B514" s="162" t="s">
        <v>763</v>
      </c>
      <c r="C514" s="162"/>
      <c r="D514" s="162"/>
      <c r="E514" s="162"/>
      <c r="F514" s="173">
        <v>241.2</v>
      </c>
      <c r="G514" s="162"/>
      <c r="H514" s="162"/>
    </row>
    <row r="515" spans="1:8" ht="9.6" customHeight="1" x14ac:dyDescent="0.2">
      <c r="A515" s="151" t="s">
        <v>785</v>
      </c>
      <c r="B515" s="156" t="s">
        <v>786</v>
      </c>
      <c r="C515" s="156" t="s">
        <v>86</v>
      </c>
      <c r="D515" s="157">
        <v>1</v>
      </c>
      <c r="E515" s="166">
        <v>241.2</v>
      </c>
      <c r="F515" s="167">
        <v>241.2</v>
      </c>
      <c r="G515" s="156"/>
      <c r="H515" s="156"/>
    </row>
    <row r="516" spans="1:8" ht="9.75" customHeight="1" x14ac:dyDescent="0.2">
      <c r="A516" s="150" t="s">
        <v>787</v>
      </c>
      <c r="B516" s="162" t="s">
        <v>767</v>
      </c>
      <c r="C516" s="162"/>
      <c r="D516" s="162"/>
      <c r="E516" s="162"/>
      <c r="F516" s="170">
        <v>3813.22</v>
      </c>
      <c r="G516" s="162"/>
      <c r="H516" s="162"/>
    </row>
    <row r="517" spans="1:8" ht="9.6" customHeight="1" x14ac:dyDescent="0.2">
      <c r="A517" s="151" t="s">
        <v>788</v>
      </c>
      <c r="B517" s="156" t="s">
        <v>789</v>
      </c>
      <c r="C517" s="156" t="s">
        <v>86</v>
      </c>
      <c r="D517" s="157">
        <v>1</v>
      </c>
      <c r="E517" s="171">
        <v>3813.22</v>
      </c>
      <c r="F517" s="169">
        <v>3813.22</v>
      </c>
      <c r="G517" s="156"/>
      <c r="H517" s="156"/>
    </row>
    <row r="518" spans="1:8" ht="9.75" customHeight="1" x14ac:dyDescent="0.2">
      <c r="A518" s="150" t="s">
        <v>790</v>
      </c>
      <c r="B518" s="162" t="s">
        <v>93</v>
      </c>
      <c r="C518" s="162"/>
      <c r="D518" s="162"/>
      <c r="E518" s="162"/>
      <c r="F518" s="164">
        <v>29275.200000000001</v>
      </c>
      <c r="G518" s="162"/>
      <c r="H518" s="162"/>
    </row>
    <row r="519" spans="1:8" ht="9.6" customHeight="1" x14ac:dyDescent="0.2">
      <c r="A519" s="151" t="s">
        <v>791</v>
      </c>
      <c r="B519" s="156" t="s">
        <v>772</v>
      </c>
      <c r="C519" s="156" t="s">
        <v>96</v>
      </c>
      <c r="D519" s="166">
        <v>650.55999999999995</v>
      </c>
      <c r="E519" s="168">
        <v>45</v>
      </c>
      <c r="F519" s="159">
        <v>29275.200000000001</v>
      </c>
      <c r="G519" s="156"/>
      <c r="H519" s="156"/>
    </row>
    <row r="520" spans="1:8" ht="9.75" customHeight="1" x14ac:dyDescent="0.2">
      <c r="A520" s="150" t="s">
        <v>792</v>
      </c>
      <c r="B520" s="162" t="s">
        <v>793</v>
      </c>
      <c r="C520" s="162"/>
      <c r="D520" s="162"/>
      <c r="E520" s="162"/>
      <c r="F520" s="164">
        <v>37194.879999999997</v>
      </c>
      <c r="G520" s="162"/>
      <c r="H520" s="162"/>
    </row>
    <row r="521" spans="1:8" ht="9.75" customHeight="1" x14ac:dyDescent="0.2">
      <c r="A521" s="150" t="s">
        <v>794</v>
      </c>
      <c r="B521" s="162" t="s">
        <v>751</v>
      </c>
      <c r="C521" s="162"/>
      <c r="D521" s="162"/>
      <c r="E521" s="162"/>
      <c r="F521" s="173">
        <v>430.78</v>
      </c>
      <c r="G521" s="162"/>
      <c r="H521" s="162"/>
    </row>
    <row r="522" spans="1:8" ht="9.6" customHeight="1" x14ac:dyDescent="0.2">
      <c r="A522" s="151" t="s">
        <v>795</v>
      </c>
      <c r="B522" s="156" t="s">
        <v>796</v>
      </c>
      <c r="C522" s="156" t="s">
        <v>86</v>
      </c>
      <c r="D522" s="157">
        <v>1</v>
      </c>
      <c r="E522" s="166">
        <v>430.78</v>
      </c>
      <c r="F522" s="167">
        <v>430.78</v>
      </c>
      <c r="G522" s="156"/>
      <c r="H522" s="156"/>
    </row>
    <row r="523" spans="1:8" ht="9.75" customHeight="1" x14ac:dyDescent="0.2">
      <c r="A523" s="150" t="s">
        <v>797</v>
      </c>
      <c r="B523" s="162" t="s">
        <v>755</v>
      </c>
      <c r="C523" s="162"/>
      <c r="D523" s="162"/>
      <c r="E523" s="162"/>
      <c r="F523" s="173">
        <v>679.31</v>
      </c>
      <c r="G523" s="162"/>
      <c r="H523" s="162"/>
    </row>
    <row r="524" spans="1:8" ht="9.6" customHeight="1" x14ac:dyDescent="0.2">
      <c r="A524" s="151" t="s">
        <v>798</v>
      </c>
      <c r="B524" s="156" t="s">
        <v>799</v>
      </c>
      <c r="C524" s="156" t="s">
        <v>86</v>
      </c>
      <c r="D524" s="157">
        <v>1</v>
      </c>
      <c r="E524" s="166">
        <v>679.31</v>
      </c>
      <c r="F524" s="167">
        <v>679.31</v>
      </c>
      <c r="G524" s="156"/>
      <c r="H524" s="156"/>
    </row>
    <row r="525" spans="1:8" ht="9.75" customHeight="1" x14ac:dyDescent="0.2">
      <c r="A525" s="150" t="s">
        <v>800</v>
      </c>
      <c r="B525" s="162" t="s">
        <v>759</v>
      </c>
      <c r="C525" s="162"/>
      <c r="D525" s="162"/>
      <c r="E525" s="162"/>
      <c r="F525" s="170">
        <v>2755.17</v>
      </c>
      <c r="G525" s="162"/>
      <c r="H525" s="162"/>
    </row>
    <row r="526" spans="1:8" ht="9.6" customHeight="1" x14ac:dyDescent="0.2">
      <c r="A526" s="151" t="s">
        <v>801</v>
      </c>
      <c r="B526" s="156" t="s">
        <v>802</v>
      </c>
      <c r="C526" s="156" t="s">
        <v>86</v>
      </c>
      <c r="D526" s="157">
        <v>1</v>
      </c>
      <c r="E526" s="171">
        <v>2755.1689999999999</v>
      </c>
      <c r="F526" s="169">
        <v>2755.17</v>
      </c>
      <c r="G526" s="156"/>
      <c r="H526" s="156"/>
    </row>
    <row r="527" spans="1:8" ht="9.75" customHeight="1" x14ac:dyDescent="0.2">
      <c r="A527" s="150" t="s">
        <v>803</v>
      </c>
      <c r="B527" s="162" t="s">
        <v>763</v>
      </c>
      <c r="C527" s="162"/>
      <c r="D527" s="162"/>
      <c r="E527" s="162"/>
      <c r="F527" s="173">
        <v>241.2</v>
      </c>
      <c r="G527" s="162"/>
      <c r="H527" s="162"/>
    </row>
    <row r="528" spans="1:8" ht="9.6" customHeight="1" x14ac:dyDescent="0.2">
      <c r="A528" s="151" t="s">
        <v>804</v>
      </c>
      <c r="B528" s="156" t="s">
        <v>805</v>
      </c>
      <c r="C528" s="156" t="s">
        <v>86</v>
      </c>
      <c r="D528" s="157">
        <v>1</v>
      </c>
      <c r="E528" s="166">
        <v>241.2</v>
      </c>
      <c r="F528" s="167">
        <v>241.2</v>
      </c>
      <c r="G528" s="156"/>
      <c r="H528" s="156"/>
    </row>
    <row r="529" spans="1:8" ht="9.75" customHeight="1" x14ac:dyDescent="0.2">
      <c r="A529" s="150" t="s">
        <v>806</v>
      </c>
      <c r="B529" s="162" t="s">
        <v>767</v>
      </c>
      <c r="C529" s="162"/>
      <c r="D529" s="162"/>
      <c r="E529" s="162"/>
      <c r="F529" s="170">
        <v>3813.22</v>
      </c>
      <c r="G529" s="162"/>
      <c r="H529" s="162"/>
    </row>
    <row r="530" spans="1:8" ht="9.6" customHeight="1" x14ac:dyDescent="0.2">
      <c r="A530" s="151" t="s">
        <v>807</v>
      </c>
      <c r="B530" s="156" t="s">
        <v>808</v>
      </c>
      <c r="C530" s="156" t="s">
        <v>86</v>
      </c>
      <c r="D530" s="157">
        <v>1</v>
      </c>
      <c r="E530" s="171">
        <v>3813.22</v>
      </c>
      <c r="F530" s="169">
        <v>3813.22</v>
      </c>
      <c r="G530" s="156"/>
      <c r="H530" s="156"/>
    </row>
    <row r="531" spans="1:8" ht="9.75" customHeight="1" x14ac:dyDescent="0.2">
      <c r="A531" s="150" t="s">
        <v>809</v>
      </c>
      <c r="B531" s="162" t="s">
        <v>93</v>
      </c>
      <c r="C531" s="162"/>
      <c r="D531" s="162"/>
      <c r="E531" s="162"/>
      <c r="F531" s="164">
        <v>29275.200000000001</v>
      </c>
      <c r="G531" s="162"/>
      <c r="H531" s="162"/>
    </row>
    <row r="532" spans="1:8" ht="9.6" customHeight="1" x14ac:dyDescent="0.2">
      <c r="A532" s="151" t="s">
        <v>810</v>
      </c>
      <c r="B532" s="156" t="s">
        <v>772</v>
      </c>
      <c r="C532" s="156" t="s">
        <v>96</v>
      </c>
      <c r="D532" s="166">
        <v>650.55999999999995</v>
      </c>
      <c r="E532" s="168">
        <v>45</v>
      </c>
      <c r="F532" s="159">
        <v>29275.200000000001</v>
      </c>
      <c r="G532" s="156"/>
      <c r="H532" s="156"/>
    </row>
    <row r="533" spans="1:8" ht="9.75" customHeight="1" x14ac:dyDescent="0.2">
      <c r="A533" s="150" t="s">
        <v>811</v>
      </c>
      <c r="B533" s="162" t="s">
        <v>812</v>
      </c>
      <c r="C533" s="162"/>
      <c r="D533" s="162"/>
      <c r="E533" s="162"/>
      <c r="F533" s="164">
        <v>37148.800000000003</v>
      </c>
      <c r="G533" s="162"/>
      <c r="H533" s="162"/>
    </row>
    <row r="534" spans="1:8" ht="9.75" customHeight="1" x14ac:dyDescent="0.2">
      <c r="A534" s="150" t="s">
        <v>813</v>
      </c>
      <c r="B534" s="162" t="s">
        <v>751</v>
      </c>
      <c r="C534" s="162"/>
      <c r="D534" s="162"/>
      <c r="E534" s="162"/>
      <c r="F534" s="173">
        <v>430.78</v>
      </c>
      <c r="G534" s="162"/>
      <c r="H534" s="162"/>
    </row>
    <row r="535" spans="1:8" ht="9.6" customHeight="1" x14ac:dyDescent="0.2">
      <c r="A535" s="151" t="s">
        <v>814</v>
      </c>
      <c r="B535" s="156" t="s">
        <v>815</v>
      </c>
      <c r="C535" s="156" t="s">
        <v>86</v>
      </c>
      <c r="D535" s="157">
        <v>1</v>
      </c>
      <c r="E535" s="166">
        <v>430.78</v>
      </c>
      <c r="F535" s="167">
        <v>430.78</v>
      </c>
      <c r="G535" s="156"/>
      <c r="H535" s="156"/>
    </row>
    <row r="536" spans="1:8" ht="9.75" customHeight="1" x14ac:dyDescent="0.2">
      <c r="A536" s="150" t="s">
        <v>816</v>
      </c>
      <c r="B536" s="162" t="s">
        <v>755</v>
      </c>
      <c r="C536" s="162"/>
      <c r="D536" s="162"/>
      <c r="E536" s="162"/>
      <c r="F536" s="173">
        <v>679.51</v>
      </c>
      <c r="G536" s="162"/>
      <c r="H536" s="162"/>
    </row>
    <row r="537" spans="1:8" ht="9.6" customHeight="1" x14ac:dyDescent="0.2">
      <c r="A537" s="151" t="s">
        <v>817</v>
      </c>
      <c r="B537" s="156" t="s">
        <v>818</v>
      </c>
      <c r="C537" s="156" t="s">
        <v>86</v>
      </c>
      <c r="D537" s="157">
        <v>1</v>
      </c>
      <c r="E537" s="166">
        <v>679.505</v>
      </c>
      <c r="F537" s="167">
        <v>679.51</v>
      </c>
      <c r="G537" s="156"/>
      <c r="H537" s="156"/>
    </row>
    <row r="538" spans="1:8" ht="9.75" customHeight="1" x14ac:dyDescent="0.2">
      <c r="A538" s="150" t="s">
        <v>819</v>
      </c>
      <c r="B538" s="162" t="s">
        <v>759</v>
      </c>
      <c r="C538" s="162"/>
      <c r="D538" s="162"/>
      <c r="E538" s="162"/>
      <c r="F538" s="170">
        <v>2708.89</v>
      </c>
      <c r="G538" s="162"/>
      <c r="H538" s="162"/>
    </row>
    <row r="539" spans="1:8" ht="9.6" customHeight="1" x14ac:dyDescent="0.2">
      <c r="A539" s="151" t="s">
        <v>820</v>
      </c>
      <c r="B539" s="156" t="s">
        <v>821</v>
      </c>
      <c r="C539" s="156" t="s">
        <v>86</v>
      </c>
      <c r="D539" s="157">
        <v>1</v>
      </c>
      <c r="E539" s="171">
        <v>2708.8850000000002</v>
      </c>
      <c r="F539" s="169">
        <v>2708.89</v>
      </c>
      <c r="G539" s="156"/>
      <c r="H539" s="156"/>
    </row>
    <row r="540" spans="1:8" ht="9.75" customHeight="1" x14ac:dyDescent="0.2">
      <c r="A540" s="150" t="s">
        <v>822</v>
      </c>
      <c r="B540" s="162" t="s">
        <v>763</v>
      </c>
      <c r="C540" s="162"/>
      <c r="D540" s="162"/>
      <c r="E540" s="162"/>
      <c r="F540" s="173">
        <v>241.2</v>
      </c>
      <c r="G540" s="162"/>
      <c r="H540" s="162"/>
    </row>
    <row r="541" spans="1:8" ht="9.6" customHeight="1" x14ac:dyDescent="0.2">
      <c r="A541" s="151" t="s">
        <v>823</v>
      </c>
      <c r="B541" s="156" t="s">
        <v>824</v>
      </c>
      <c r="C541" s="156" t="s">
        <v>86</v>
      </c>
      <c r="D541" s="157">
        <v>1</v>
      </c>
      <c r="E541" s="166">
        <v>241.2</v>
      </c>
      <c r="F541" s="167">
        <v>241.2</v>
      </c>
      <c r="G541" s="156"/>
      <c r="H541" s="156"/>
    </row>
    <row r="542" spans="1:8" ht="9.75" customHeight="1" x14ac:dyDescent="0.2">
      <c r="A542" s="150" t="s">
        <v>825</v>
      </c>
      <c r="B542" s="162" t="s">
        <v>767</v>
      </c>
      <c r="C542" s="162"/>
      <c r="D542" s="162"/>
      <c r="E542" s="162"/>
      <c r="F542" s="170">
        <v>3813.22</v>
      </c>
      <c r="G542" s="162"/>
      <c r="H542" s="162"/>
    </row>
    <row r="543" spans="1:8" ht="9.6" customHeight="1" x14ac:dyDescent="0.2">
      <c r="A543" s="151" t="s">
        <v>826</v>
      </c>
      <c r="B543" s="156" t="s">
        <v>827</v>
      </c>
      <c r="C543" s="156" t="s">
        <v>86</v>
      </c>
      <c r="D543" s="157">
        <v>1</v>
      </c>
      <c r="E543" s="171">
        <v>3813.22</v>
      </c>
      <c r="F543" s="169">
        <v>3813.22</v>
      </c>
      <c r="G543" s="156"/>
      <c r="H543" s="156"/>
    </row>
    <row r="544" spans="1:8" ht="9.75" customHeight="1" x14ac:dyDescent="0.2">
      <c r="A544" s="150" t="s">
        <v>828</v>
      </c>
      <c r="B544" s="162" t="s">
        <v>93</v>
      </c>
      <c r="C544" s="162"/>
      <c r="D544" s="162"/>
      <c r="E544" s="162"/>
      <c r="F544" s="164">
        <v>29275.200000000001</v>
      </c>
      <c r="G544" s="162"/>
      <c r="H544" s="162"/>
    </row>
    <row r="545" spans="1:8" ht="9.6" customHeight="1" x14ac:dyDescent="0.2">
      <c r="A545" s="151" t="s">
        <v>829</v>
      </c>
      <c r="B545" s="156" t="s">
        <v>772</v>
      </c>
      <c r="C545" s="156" t="s">
        <v>96</v>
      </c>
      <c r="D545" s="166">
        <v>650.55999999999995</v>
      </c>
      <c r="E545" s="168">
        <v>45</v>
      </c>
      <c r="F545" s="159">
        <v>29275.200000000001</v>
      </c>
      <c r="G545" s="156"/>
      <c r="H545" s="156"/>
    </row>
    <row r="546" spans="1:8" ht="9.75" customHeight="1" x14ac:dyDescent="0.2">
      <c r="A546" s="150" t="s">
        <v>830</v>
      </c>
      <c r="B546" s="162" t="s">
        <v>831</v>
      </c>
      <c r="C546" s="162"/>
      <c r="D546" s="162"/>
      <c r="E546" s="162"/>
      <c r="F546" s="164">
        <v>37387.760000000002</v>
      </c>
      <c r="G546" s="162"/>
      <c r="H546" s="162"/>
    </row>
    <row r="547" spans="1:8" ht="9.75" customHeight="1" x14ac:dyDescent="0.2">
      <c r="A547" s="150" t="s">
        <v>832</v>
      </c>
      <c r="B547" s="162" t="s">
        <v>751</v>
      </c>
      <c r="C547" s="162"/>
      <c r="D547" s="162"/>
      <c r="E547" s="162"/>
      <c r="F547" s="173">
        <v>430.78</v>
      </c>
      <c r="G547" s="162"/>
      <c r="H547" s="162"/>
    </row>
    <row r="548" spans="1:8" ht="9.6" customHeight="1" x14ac:dyDescent="0.2">
      <c r="A548" s="151" t="s">
        <v>833</v>
      </c>
      <c r="B548" s="156" t="s">
        <v>834</v>
      </c>
      <c r="C548" s="156" t="s">
        <v>86</v>
      </c>
      <c r="D548" s="157">
        <v>1</v>
      </c>
      <c r="E548" s="166">
        <v>430.78</v>
      </c>
      <c r="F548" s="167">
        <v>430.78</v>
      </c>
      <c r="G548" s="156"/>
      <c r="H548" s="156"/>
    </row>
    <row r="549" spans="1:8" ht="9.75" customHeight="1" x14ac:dyDescent="0.2">
      <c r="A549" s="150" t="s">
        <v>835</v>
      </c>
      <c r="B549" s="162" t="s">
        <v>755</v>
      </c>
      <c r="C549" s="162"/>
      <c r="D549" s="162"/>
      <c r="E549" s="162"/>
      <c r="F549" s="173">
        <v>723.58</v>
      </c>
      <c r="G549" s="162"/>
      <c r="H549" s="162"/>
    </row>
    <row r="550" spans="1:8" ht="9.6" customHeight="1" x14ac:dyDescent="0.2">
      <c r="A550" s="151" t="s">
        <v>836</v>
      </c>
      <c r="B550" s="156" t="s">
        <v>837</v>
      </c>
      <c r="C550" s="156" t="s">
        <v>86</v>
      </c>
      <c r="D550" s="157">
        <v>1</v>
      </c>
      <c r="E550" s="166">
        <v>723.57500000000005</v>
      </c>
      <c r="F550" s="167">
        <v>723.58</v>
      </c>
      <c r="G550" s="156"/>
      <c r="H550" s="156"/>
    </row>
    <row r="551" spans="1:8" ht="9.75" customHeight="1" x14ac:dyDescent="0.2">
      <c r="A551" s="150" t="s">
        <v>838</v>
      </c>
      <c r="B551" s="162" t="s">
        <v>759</v>
      </c>
      <c r="C551" s="162"/>
      <c r="D551" s="162"/>
      <c r="E551" s="162"/>
      <c r="F551" s="170">
        <v>2903.78</v>
      </c>
      <c r="G551" s="162"/>
      <c r="H551" s="162"/>
    </row>
    <row r="552" spans="1:8" ht="9.6" customHeight="1" x14ac:dyDescent="0.2">
      <c r="A552" s="151" t="s">
        <v>839</v>
      </c>
      <c r="B552" s="156" t="s">
        <v>840</v>
      </c>
      <c r="C552" s="156" t="s">
        <v>86</v>
      </c>
      <c r="D552" s="157">
        <v>1</v>
      </c>
      <c r="E552" s="171">
        <v>2903.7829999999999</v>
      </c>
      <c r="F552" s="169">
        <v>2903.78</v>
      </c>
      <c r="G552" s="156"/>
      <c r="H552" s="156"/>
    </row>
    <row r="553" spans="1:8" ht="9.75" customHeight="1" x14ac:dyDescent="0.2">
      <c r="A553" s="150" t="s">
        <v>841</v>
      </c>
      <c r="B553" s="162" t="s">
        <v>763</v>
      </c>
      <c r="C553" s="162"/>
      <c r="D553" s="162"/>
      <c r="E553" s="162"/>
      <c r="F553" s="173">
        <v>241.2</v>
      </c>
      <c r="G553" s="162"/>
      <c r="H553" s="162"/>
    </row>
    <row r="554" spans="1:8" ht="9.6" customHeight="1" x14ac:dyDescent="0.2">
      <c r="A554" s="151" t="s">
        <v>842</v>
      </c>
      <c r="B554" s="156" t="s">
        <v>843</v>
      </c>
      <c r="C554" s="156" t="s">
        <v>86</v>
      </c>
      <c r="D554" s="157">
        <v>1</v>
      </c>
      <c r="E554" s="166">
        <v>241.2</v>
      </c>
      <c r="F554" s="167">
        <v>241.2</v>
      </c>
      <c r="G554" s="156"/>
      <c r="H554" s="156"/>
    </row>
    <row r="555" spans="1:8" ht="9.75" customHeight="1" x14ac:dyDescent="0.2">
      <c r="A555" s="150" t="s">
        <v>844</v>
      </c>
      <c r="B555" s="162" t="s">
        <v>767</v>
      </c>
      <c r="C555" s="162"/>
      <c r="D555" s="162"/>
      <c r="E555" s="162"/>
      <c r="F555" s="170">
        <v>3813.22</v>
      </c>
      <c r="G555" s="162"/>
      <c r="H555" s="162"/>
    </row>
    <row r="556" spans="1:8" ht="9.6" customHeight="1" x14ac:dyDescent="0.2">
      <c r="A556" s="151" t="s">
        <v>845</v>
      </c>
      <c r="B556" s="156" t="s">
        <v>846</v>
      </c>
      <c r="C556" s="156" t="s">
        <v>86</v>
      </c>
      <c r="D556" s="157">
        <v>1</v>
      </c>
      <c r="E556" s="171">
        <v>3813.22</v>
      </c>
      <c r="F556" s="169">
        <v>3813.22</v>
      </c>
      <c r="G556" s="156"/>
      <c r="H556" s="156"/>
    </row>
    <row r="557" spans="1:8" ht="9.75" customHeight="1" x14ac:dyDescent="0.2">
      <c r="A557" s="150" t="s">
        <v>847</v>
      </c>
      <c r="B557" s="162" t="s">
        <v>93</v>
      </c>
      <c r="C557" s="162"/>
      <c r="D557" s="162"/>
      <c r="E557" s="162"/>
      <c r="F557" s="164">
        <v>29275.200000000001</v>
      </c>
      <c r="G557" s="162"/>
      <c r="H557" s="162"/>
    </row>
    <row r="558" spans="1:8" ht="9.6" customHeight="1" x14ac:dyDescent="0.2">
      <c r="A558" s="151" t="s">
        <v>848</v>
      </c>
      <c r="B558" s="156" t="s">
        <v>772</v>
      </c>
      <c r="C558" s="156" t="s">
        <v>96</v>
      </c>
      <c r="D558" s="166">
        <v>650.55999999999995</v>
      </c>
      <c r="E558" s="168">
        <v>45</v>
      </c>
      <c r="F558" s="159">
        <v>29275.200000000001</v>
      </c>
      <c r="G558" s="156"/>
      <c r="H558" s="156"/>
    </row>
    <row r="559" spans="1:8" ht="9.75" customHeight="1" x14ac:dyDescent="0.2">
      <c r="A559" s="150" t="s">
        <v>849</v>
      </c>
      <c r="B559" s="162" t="s">
        <v>850</v>
      </c>
      <c r="C559" s="162"/>
      <c r="D559" s="162"/>
      <c r="E559" s="162"/>
      <c r="F559" s="164">
        <v>46588.62</v>
      </c>
      <c r="G559" s="162"/>
      <c r="H559" s="162"/>
    </row>
    <row r="560" spans="1:8" ht="9.75" customHeight="1" x14ac:dyDescent="0.2">
      <c r="A560" s="150" t="s">
        <v>851</v>
      </c>
      <c r="B560" s="162" t="s">
        <v>751</v>
      </c>
      <c r="C560" s="162"/>
      <c r="D560" s="162"/>
      <c r="E560" s="162"/>
      <c r="F560" s="170">
        <v>2122.13</v>
      </c>
      <c r="G560" s="162"/>
      <c r="H560" s="162"/>
    </row>
    <row r="561" spans="1:8" ht="9.6" customHeight="1" x14ac:dyDescent="0.2">
      <c r="A561" s="151" t="s">
        <v>852</v>
      </c>
      <c r="B561" s="156" t="s">
        <v>853</v>
      </c>
      <c r="C561" s="156" t="s">
        <v>86</v>
      </c>
      <c r="D561" s="157">
        <v>1</v>
      </c>
      <c r="E561" s="171">
        <v>2122.13</v>
      </c>
      <c r="F561" s="169">
        <v>2122.13</v>
      </c>
      <c r="G561" s="156"/>
      <c r="H561" s="156"/>
    </row>
    <row r="562" spans="1:8" ht="9.75" customHeight="1" x14ac:dyDescent="0.2">
      <c r="A562" s="150" t="s">
        <v>854</v>
      </c>
      <c r="B562" s="162" t="s">
        <v>755</v>
      </c>
      <c r="C562" s="162"/>
      <c r="D562" s="162"/>
      <c r="E562" s="162"/>
      <c r="F562" s="170">
        <v>1523.2</v>
      </c>
      <c r="G562" s="162"/>
      <c r="H562" s="162"/>
    </row>
    <row r="563" spans="1:8" ht="9.6" customHeight="1" x14ac:dyDescent="0.2">
      <c r="A563" s="151" t="s">
        <v>855</v>
      </c>
      <c r="B563" s="156" t="s">
        <v>856</v>
      </c>
      <c r="C563" s="156" t="s">
        <v>86</v>
      </c>
      <c r="D563" s="157">
        <v>1</v>
      </c>
      <c r="E563" s="171">
        <v>1523.202</v>
      </c>
      <c r="F563" s="169">
        <v>1523.2</v>
      </c>
      <c r="G563" s="156"/>
      <c r="H563" s="156"/>
    </row>
    <row r="564" spans="1:8" ht="9.75" customHeight="1" x14ac:dyDescent="0.2">
      <c r="A564" s="150" t="s">
        <v>857</v>
      </c>
      <c r="B564" s="162" t="s">
        <v>759</v>
      </c>
      <c r="C564" s="162"/>
      <c r="D564" s="162"/>
      <c r="E564" s="162"/>
      <c r="F564" s="170">
        <v>5641.42</v>
      </c>
      <c r="G564" s="162"/>
      <c r="H564" s="162"/>
    </row>
    <row r="565" spans="1:8" ht="9.6" customHeight="1" x14ac:dyDescent="0.2">
      <c r="A565" s="151" t="s">
        <v>858</v>
      </c>
      <c r="B565" s="156" t="s">
        <v>859</v>
      </c>
      <c r="C565" s="156" t="s">
        <v>86</v>
      </c>
      <c r="D565" s="157">
        <v>1</v>
      </c>
      <c r="E565" s="171">
        <v>5641.42</v>
      </c>
      <c r="F565" s="169">
        <v>5641.42</v>
      </c>
      <c r="G565" s="156"/>
      <c r="H565" s="156"/>
    </row>
    <row r="566" spans="1:8" ht="9.75" customHeight="1" x14ac:dyDescent="0.2">
      <c r="A566" s="150" t="s">
        <v>860</v>
      </c>
      <c r="B566" s="162" t="s">
        <v>763</v>
      </c>
      <c r="C566" s="162"/>
      <c r="D566" s="162"/>
      <c r="E566" s="162"/>
      <c r="F566" s="173">
        <v>851.62</v>
      </c>
      <c r="G566" s="162"/>
      <c r="H566" s="162"/>
    </row>
    <row r="567" spans="1:8" ht="9.6" customHeight="1" x14ac:dyDescent="0.2">
      <c r="A567" s="151" t="s">
        <v>861</v>
      </c>
      <c r="B567" s="156" t="s">
        <v>862</v>
      </c>
      <c r="C567" s="156" t="s">
        <v>86</v>
      </c>
      <c r="D567" s="157">
        <v>1</v>
      </c>
      <c r="E567" s="166">
        <v>851.62</v>
      </c>
      <c r="F567" s="167">
        <v>851.62</v>
      </c>
      <c r="G567" s="156"/>
      <c r="H567" s="156"/>
    </row>
    <row r="568" spans="1:8" ht="9.75" customHeight="1" x14ac:dyDescent="0.2">
      <c r="A568" s="150" t="s">
        <v>863</v>
      </c>
      <c r="B568" s="162" t="s">
        <v>767</v>
      </c>
      <c r="C568" s="162"/>
      <c r="D568" s="162"/>
      <c r="E568" s="162"/>
      <c r="F568" s="170">
        <v>7175.05</v>
      </c>
      <c r="G568" s="162"/>
      <c r="H568" s="162"/>
    </row>
    <row r="569" spans="1:8" ht="9.6" customHeight="1" x14ac:dyDescent="0.2">
      <c r="A569" s="151" t="s">
        <v>864</v>
      </c>
      <c r="B569" s="156" t="s">
        <v>865</v>
      </c>
      <c r="C569" s="156" t="s">
        <v>86</v>
      </c>
      <c r="D569" s="157">
        <v>1</v>
      </c>
      <c r="E569" s="171">
        <v>7175.05</v>
      </c>
      <c r="F569" s="169">
        <v>7175.05</v>
      </c>
      <c r="G569" s="156"/>
      <c r="H569" s="156"/>
    </row>
    <row r="570" spans="1:8" ht="9.75" customHeight="1" x14ac:dyDescent="0.2">
      <c r="A570" s="150" t="s">
        <v>866</v>
      </c>
      <c r="B570" s="162" t="s">
        <v>93</v>
      </c>
      <c r="C570" s="162"/>
      <c r="D570" s="162"/>
      <c r="E570" s="162"/>
      <c r="F570" s="164">
        <v>29275.200000000001</v>
      </c>
      <c r="G570" s="162"/>
      <c r="H570" s="162"/>
    </row>
    <row r="571" spans="1:8" ht="9.6" customHeight="1" x14ac:dyDescent="0.2">
      <c r="A571" s="151" t="s">
        <v>867</v>
      </c>
      <c r="B571" s="156" t="s">
        <v>772</v>
      </c>
      <c r="C571" s="156" t="s">
        <v>96</v>
      </c>
      <c r="D571" s="166">
        <v>650.55999999999995</v>
      </c>
      <c r="E571" s="168">
        <v>45</v>
      </c>
      <c r="F571" s="159">
        <v>29275.200000000001</v>
      </c>
      <c r="G571" s="156"/>
      <c r="H571" s="156"/>
    </row>
    <row r="572" spans="1:8" ht="9.75" customHeight="1" x14ac:dyDescent="0.2">
      <c r="A572" s="150" t="s">
        <v>868</v>
      </c>
      <c r="B572" s="162" t="s">
        <v>869</v>
      </c>
      <c r="C572" s="162"/>
      <c r="D572" s="162"/>
      <c r="E572" s="162"/>
      <c r="F572" s="163">
        <v>581692.69999999995</v>
      </c>
      <c r="G572" s="162"/>
      <c r="H572" s="162"/>
    </row>
    <row r="573" spans="1:8" ht="9.75" customHeight="1" x14ac:dyDescent="0.2">
      <c r="A573" s="150" t="s">
        <v>870</v>
      </c>
      <c r="B573" s="162" t="s">
        <v>751</v>
      </c>
      <c r="C573" s="162"/>
      <c r="D573" s="162"/>
      <c r="E573" s="162"/>
      <c r="F573" s="164">
        <v>55873.18</v>
      </c>
      <c r="G573" s="162"/>
      <c r="H573" s="162"/>
    </row>
    <row r="574" spans="1:8" ht="9.6" customHeight="1" x14ac:dyDescent="0.2">
      <c r="A574" s="151" t="s">
        <v>871</v>
      </c>
      <c r="B574" s="156" t="s">
        <v>872</v>
      </c>
      <c r="C574" s="156" t="s">
        <v>86</v>
      </c>
      <c r="D574" s="157">
        <v>1</v>
      </c>
      <c r="E574" s="158">
        <v>55873.18</v>
      </c>
      <c r="F574" s="159">
        <v>55873.18</v>
      </c>
      <c r="G574" s="156"/>
      <c r="H574" s="156"/>
    </row>
    <row r="575" spans="1:8" ht="9.75" customHeight="1" x14ac:dyDescent="0.2">
      <c r="A575" s="150" t="s">
        <v>873</v>
      </c>
      <c r="B575" s="162" t="s">
        <v>755</v>
      </c>
      <c r="C575" s="162"/>
      <c r="D575" s="162"/>
      <c r="E575" s="162"/>
      <c r="F575" s="164">
        <v>33564.9</v>
      </c>
      <c r="G575" s="162"/>
      <c r="H575" s="162"/>
    </row>
    <row r="576" spans="1:8" ht="9.6" customHeight="1" x14ac:dyDescent="0.2">
      <c r="A576" s="151" t="s">
        <v>874</v>
      </c>
      <c r="B576" s="156" t="s">
        <v>875</v>
      </c>
      <c r="C576" s="156" t="s">
        <v>86</v>
      </c>
      <c r="D576" s="157">
        <v>1</v>
      </c>
      <c r="E576" s="158">
        <v>33564.904000000002</v>
      </c>
      <c r="F576" s="159">
        <v>33564.9</v>
      </c>
      <c r="G576" s="156"/>
      <c r="H576" s="156"/>
    </row>
    <row r="577" spans="1:8" ht="9.75" customHeight="1" x14ac:dyDescent="0.2">
      <c r="A577" s="150" t="s">
        <v>876</v>
      </c>
      <c r="B577" s="162" t="s">
        <v>759</v>
      </c>
      <c r="C577" s="162"/>
      <c r="D577" s="162"/>
      <c r="E577" s="162"/>
      <c r="F577" s="163">
        <v>114366.34</v>
      </c>
      <c r="G577" s="162"/>
      <c r="H577" s="162"/>
    </row>
    <row r="578" spans="1:8" ht="9.6" customHeight="1" x14ac:dyDescent="0.2">
      <c r="A578" s="151" t="s">
        <v>877</v>
      </c>
      <c r="B578" s="156" t="s">
        <v>878</v>
      </c>
      <c r="C578" s="156" t="s">
        <v>86</v>
      </c>
      <c r="D578" s="157">
        <v>1</v>
      </c>
      <c r="E578" s="160">
        <v>114366.342</v>
      </c>
      <c r="F578" s="161">
        <v>114366.34</v>
      </c>
      <c r="G578" s="156"/>
      <c r="H578" s="156"/>
    </row>
    <row r="579" spans="1:8" ht="9.75" customHeight="1" x14ac:dyDescent="0.2">
      <c r="A579" s="150" t="s">
        <v>879</v>
      </c>
      <c r="B579" s="162" t="s">
        <v>763</v>
      </c>
      <c r="C579" s="162"/>
      <c r="D579" s="162"/>
      <c r="E579" s="162"/>
      <c r="F579" s="164">
        <v>27555</v>
      </c>
      <c r="G579" s="162"/>
      <c r="H579" s="162"/>
    </row>
    <row r="580" spans="1:8" ht="9.6" customHeight="1" x14ac:dyDescent="0.2">
      <c r="A580" s="151" t="s">
        <v>880</v>
      </c>
      <c r="B580" s="156" t="s">
        <v>881</v>
      </c>
      <c r="C580" s="156" t="s">
        <v>86</v>
      </c>
      <c r="D580" s="157">
        <v>1</v>
      </c>
      <c r="E580" s="158">
        <v>27555</v>
      </c>
      <c r="F580" s="159">
        <v>27555</v>
      </c>
      <c r="G580" s="156"/>
      <c r="H580" s="156"/>
    </row>
    <row r="581" spans="1:8" ht="9.75" customHeight="1" x14ac:dyDescent="0.2">
      <c r="A581" s="150" t="s">
        <v>882</v>
      </c>
      <c r="B581" s="162" t="s">
        <v>767</v>
      </c>
      <c r="C581" s="162"/>
      <c r="D581" s="162"/>
      <c r="E581" s="162"/>
      <c r="F581" s="164">
        <v>88092.18</v>
      </c>
      <c r="G581" s="162"/>
      <c r="H581" s="162"/>
    </row>
    <row r="582" spans="1:8" ht="9.6" customHeight="1" x14ac:dyDescent="0.2">
      <c r="A582" s="151" t="s">
        <v>883</v>
      </c>
      <c r="B582" s="156" t="s">
        <v>884</v>
      </c>
      <c r="C582" s="156" t="s">
        <v>86</v>
      </c>
      <c r="D582" s="157">
        <v>1</v>
      </c>
      <c r="E582" s="158">
        <v>88092.18</v>
      </c>
      <c r="F582" s="159">
        <v>88092.18</v>
      </c>
      <c r="G582" s="156"/>
      <c r="H582" s="156"/>
    </row>
    <row r="583" spans="1:8" ht="9.75" customHeight="1" x14ac:dyDescent="0.2">
      <c r="A583" s="150" t="s">
        <v>885</v>
      </c>
      <c r="B583" s="162" t="s">
        <v>93</v>
      </c>
      <c r="C583" s="162"/>
      <c r="D583" s="162"/>
      <c r="E583" s="162"/>
      <c r="F583" s="163">
        <v>262241.09999999998</v>
      </c>
      <c r="G583" s="162"/>
      <c r="H583" s="162"/>
    </row>
    <row r="584" spans="1:8" ht="9.6" customHeight="1" x14ac:dyDescent="0.2">
      <c r="A584" s="151" t="s">
        <v>886</v>
      </c>
      <c r="B584" s="156" t="s">
        <v>772</v>
      </c>
      <c r="C584" s="156" t="s">
        <v>96</v>
      </c>
      <c r="D584" s="171">
        <v>5827.58</v>
      </c>
      <c r="E584" s="168">
        <v>45</v>
      </c>
      <c r="F584" s="161">
        <v>262241.09999999998</v>
      </c>
      <c r="G584" s="156"/>
      <c r="H584" s="156"/>
    </row>
    <row r="585" spans="1:8" ht="9.75" customHeight="1" x14ac:dyDescent="0.2">
      <c r="A585" s="150" t="s">
        <v>887</v>
      </c>
      <c r="B585" s="162" t="s">
        <v>888</v>
      </c>
      <c r="C585" s="162"/>
      <c r="D585" s="162"/>
      <c r="E585" s="162"/>
      <c r="F585" s="164">
        <v>28228.95</v>
      </c>
      <c r="G585" s="162"/>
      <c r="H585" s="162"/>
    </row>
    <row r="586" spans="1:8" ht="9.75" customHeight="1" x14ac:dyDescent="0.2">
      <c r="A586" s="150" t="s">
        <v>889</v>
      </c>
      <c r="B586" s="162" t="s">
        <v>751</v>
      </c>
      <c r="C586" s="162"/>
      <c r="D586" s="162"/>
      <c r="E586" s="162"/>
      <c r="F586" s="170">
        <v>3117.74</v>
      </c>
      <c r="G586" s="162"/>
      <c r="H586" s="162"/>
    </row>
    <row r="587" spans="1:8" ht="9.6" customHeight="1" x14ac:dyDescent="0.2">
      <c r="A587" s="151" t="s">
        <v>890</v>
      </c>
      <c r="B587" s="156" t="s">
        <v>891</v>
      </c>
      <c r="C587" s="156" t="s">
        <v>86</v>
      </c>
      <c r="D587" s="157">
        <v>1</v>
      </c>
      <c r="E587" s="171">
        <v>3117.74</v>
      </c>
      <c r="F587" s="169">
        <v>3117.74</v>
      </c>
      <c r="G587" s="156"/>
      <c r="H587" s="156"/>
    </row>
    <row r="588" spans="1:8" ht="9.75" customHeight="1" x14ac:dyDescent="0.2">
      <c r="A588" s="150" t="s">
        <v>892</v>
      </c>
      <c r="B588" s="162" t="s">
        <v>755</v>
      </c>
      <c r="C588" s="162"/>
      <c r="D588" s="162"/>
      <c r="E588" s="162"/>
      <c r="F588" s="170">
        <v>1409.49</v>
      </c>
      <c r="G588" s="162"/>
      <c r="H588" s="162"/>
    </row>
    <row r="589" spans="1:8" ht="9.6" customHeight="1" x14ac:dyDescent="0.2">
      <c r="A589" s="151" t="s">
        <v>893</v>
      </c>
      <c r="B589" s="156" t="s">
        <v>894</v>
      </c>
      <c r="C589" s="156" t="s">
        <v>86</v>
      </c>
      <c r="D589" s="157">
        <v>1</v>
      </c>
      <c r="E589" s="171">
        <v>1409.4870000000001</v>
      </c>
      <c r="F589" s="169">
        <v>1409.49</v>
      </c>
      <c r="G589" s="156"/>
      <c r="H589" s="156"/>
    </row>
    <row r="590" spans="1:8" ht="9.75" customHeight="1" x14ac:dyDescent="0.2">
      <c r="A590" s="150" t="s">
        <v>895</v>
      </c>
      <c r="B590" s="162" t="s">
        <v>759</v>
      </c>
      <c r="C590" s="162"/>
      <c r="D590" s="162"/>
      <c r="E590" s="162"/>
      <c r="F590" s="170">
        <v>3918.04</v>
      </c>
      <c r="G590" s="162"/>
      <c r="H590" s="162"/>
    </row>
    <row r="591" spans="1:8" ht="9.6" customHeight="1" x14ac:dyDescent="0.2">
      <c r="A591" s="151" t="s">
        <v>896</v>
      </c>
      <c r="B591" s="156" t="s">
        <v>897</v>
      </c>
      <c r="C591" s="156" t="s">
        <v>86</v>
      </c>
      <c r="D591" s="157">
        <v>1</v>
      </c>
      <c r="E591" s="171">
        <v>3918.0360000000001</v>
      </c>
      <c r="F591" s="169">
        <v>3918.04</v>
      </c>
      <c r="G591" s="156"/>
      <c r="H591" s="156"/>
    </row>
    <row r="592" spans="1:8" ht="9.75" customHeight="1" x14ac:dyDescent="0.2">
      <c r="A592" s="150" t="s">
        <v>898</v>
      </c>
      <c r="B592" s="162" t="s">
        <v>763</v>
      </c>
      <c r="C592" s="162"/>
      <c r="D592" s="162"/>
      <c r="E592" s="162"/>
      <c r="F592" s="173">
        <v>874.97</v>
      </c>
      <c r="G592" s="162"/>
      <c r="H592" s="162"/>
    </row>
    <row r="593" spans="1:8" ht="9.6" customHeight="1" x14ac:dyDescent="0.2">
      <c r="A593" s="151" t="s">
        <v>899</v>
      </c>
      <c r="B593" s="156" t="s">
        <v>900</v>
      </c>
      <c r="C593" s="156" t="s">
        <v>86</v>
      </c>
      <c r="D593" s="157">
        <v>1</v>
      </c>
      <c r="E593" s="166">
        <v>874.97</v>
      </c>
      <c r="F593" s="167">
        <v>874.97</v>
      </c>
      <c r="G593" s="156"/>
      <c r="H593" s="156"/>
    </row>
    <row r="594" spans="1:8" ht="9.75" customHeight="1" x14ac:dyDescent="0.2">
      <c r="A594" s="150" t="s">
        <v>901</v>
      </c>
      <c r="B594" s="162" t="s">
        <v>767</v>
      </c>
      <c r="C594" s="162"/>
      <c r="D594" s="162"/>
      <c r="E594" s="162"/>
      <c r="F594" s="170">
        <v>6988.66</v>
      </c>
      <c r="G594" s="162"/>
      <c r="H594" s="162"/>
    </row>
    <row r="595" spans="1:8" ht="9.6" customHeight="1" x14ac:dyDescent="0.2">
      <c r="A595" s="151" t="s">
        <v>902</v>
      </c>
      <c r="B595" s="156" t="s">
        <v>903</v>
      </c>
      <c r="C595" s="156" t="s">
        <v>86</v>
      </c>
      <c r="D595" s="157">
        <v>1</v>
      </c>
      <c r="E595" s="171">
        <v>6988.66</v>
      </c>
      <c r="F595" s="169">
        <v>6988.66</v>
      </c>
      <c r="G595" s="156"/>
      <c r="H595" s="156"/>
    </row>
    <row r="596" spans="1:8" ht="9.75" customHeight="1" x14ac:dyDescent="0.2">
      <c r="A596" s="150" t="s">
        <v>904</v>
      </c>
      <c r="B596" s="162" t="s">
        <v>93</v>
      </c>
      <c r="C596" s="162"/>
      <c r="D596" s="162"/>
      <c r="E596" s="162"/>
      <c r="F596" s="164">
        <v>11920.05</v>
      </c>
      <c r="G596" s="162"/>
      <c r="H596" s="162"/>
    </row>
    <row r="597" spans="1:8" ht="9.6" customHeight="1" x14ac:dyDescent="0.2">
      <c r="A597" s="151" t="s">
        <v>905</v>
      </c>
      <c r="B597" s="156" t="s">
        <v>772</v>
      </c>
      <c r="C597" s="156" t="s">
        <v>96</v>
      </c>
      <c r="D597" s="166">
        <v>264.89</v>
      </c>
      <c r="E597" s="168">
        <v>45</v>
      </c>
      <c r="F597" s="159">
        <v>11920.05</v>
      </c>
      <c r="G597" s="156"/>
      <c r="H597" s="156"/>
    </row>
    <row r="598" spans="1:8" ht="19.350000000000001" customHeight="1" x14ac:dyDescent="0.2">
      <c r="A598" s="150" t="s">
        <v>906</v>
      </c>
      <c r="B598" s="162" t="s">
        <v>907</v>
      </c>
      <c r="C598" s="162"/>
      <c r="D598" s="162"/>
      <c r="E598" s="162"/>
      <c r="F598" s="170">
        <v>9563.4599999999991</v>
      </c>
      <c r="G598" s="162"/>
      <c r="H598" s="162"/>
    </row>
    <row r="599" spans="1:8" ht="9.75" customHeight="1" x14ac:dyDescent="0.2">
      <c r="A599" s="150" t="s">
        <v>908</v>
      </c>
      <c r="B599" s="162" t="s">
        <v>751</v>
      </c>
      <c r="C599" s="162"/>
      <c r="D599" s="162"/>
      <c r="E599" s="162"/>
      <c r="F599" s="170">
        <v>1506.72</v>
      </c>
      <c r="G599" s="162"/>
      <c r="H599" s="162"/>
    </row>
    <row r="600" spans="1:8" ht="19.350000000000001" customHeight="1" x14ac:dyDescent="0.2">
      <c r="A600" s="151" t="s">
        <v>909</v>
      </c>
      <c r="B600" s="156" t="s">
        <v>910</v>
      </c>
      <c r="C600" s="156" t="s">
        <v>86</v>
      </c>
      <c r="D600" s="157">
        <v>1</v>
      </c>
      <c r="E600" s="171">
        <v>1506.72</v>
      </c>
      <c r="F600" s="169">
        <v>1506.72</v>
      </c>
      <c r="G600" s="156"/>
      <c r="H600" s="156"/>
    </row>
    <row r="601" spans="1:8" ht="9.75" customHeight="1" x14ac:dyDescent="0.2">
      <c r="A601" s="150" t="s">
        <v>911</v>
      </c>
      <c r="B601" s="162" t="s">
        <v>755</v>
      </c>
      <c r="C601" s="162"/>
      <c r="D601" s="162"/>
      <c r="E601" s="162"/>
      <c r="F601" s="173">
        <v>625.08000000000004</v>
      </c>
      <c r="G601" s="162"/>
      <c r="H601" s="162"/>
    </row>
    <row r="602" spans="1:8" ht="9.6" customHeight="1" x14ac:dyDescent="0.2">
      <c r="A602" s="151" t="s">
        <v>912</v>
      </c>
      <c r="B602" s="156" t="s">
        <v>913</v>
      </c>
      <c r="C602" s="156" t="s">
        <v>86</v>
      </c>
      <c r="D602" s="157">
        <v>1</v>
      </c>
      <c r="E602" s="166">
        <v>625.07600000000002</v>
      </c>
      <c r="F602" s="167">
        <v>625.08000000000004</v>
      </c>
      <c r="G602" s="156"/>
      <c r="H602" s="156"/>
    </row>
    <row r="603" spans="1:8" ht="9.75" customHeight="1" x14ac:dyDescent="0.2">
      <c r="A603" s="150" t="s">
        <v>914</v>
      </c>
      <c r="B603" s="162" t="s">
        <v>759</v>
      </c>
      <c r="C603" s="162"/>
      <c r="D603" s="162"/>
      <c r="E603" s="162"/>
      <c r="F603" s="170">
        <v>2245.77</v>
      </c>
      <c r="G603" s="162"/>
      <c r="H603" s="162"/>
    </row>
    <row r="604" spans="1:8" ht="9.6" customHeight="1" x14ac:dyDescent="0.2">
      <c r="A604" s="151" t="s">
        <v>915</v>
      </c>
      <c r="B604" s="156" t="s">
        <v>916</v>
      </c>
      <c r="C604" s="156" t="s">
        <v>86</v>
      </c>
      <c r="D604" s="157">
        <v>1</v>
      </c>
      <c r="E604" s="171">
        <v>2245.768</v>
      </c>
      <c r="F604" s="169">
        <v>2245.77</v>
      </c>
      <c r="G604" s="156"/>
      <c r="H604" s="156"/>
    </row>
    <row r="605" spans="1:8" ht="9.75" customHeight="1" x14ac:dyDescent="0.2">
      <c r="A605" s="150" t="s">
        <v>917</v>
      </c>
      <c r="B605" s="162" t="s">
        <v>763</v>
      </c>
      <c r="C605" s="162"/>
      <c r="D605" s="162"/>
      <c r="E605" s="162"/>
      <c r="F605" s="173">
        <v>185.48</v>
      </c>
      <c r="G605" s="162"/>
      <c r="H605" s="162"/>
    </row>
    <row r="606" spans="1:8" ht="19.350000000000001" customHeight="1" x14ac:dyDescent="0.2">
      <c r="A606" s="151" t="s">
        <v>918</v>
      </c>
      <c r="B606" s="156" t="s">
        <v>919</v>
      </c>
      <c r="C606" s="156" t="s">
        <v>86</v>
      </c>
      <c r="D606" s="157">
        <v>1</v>
      </c>
      <c r="E606" s="166">
        <v>185.48</v>
      </c>
      <c r="F606" s="167">
        <v>185.48</v>
      </c>
      <c r="G606" s="156"/>
      <c r="H606" s="156"/>
    </row>
    <row r="607" spans="1:8" ht="9.75" customHeight="1" x14ac:dyDescent="0.2">
      <c r="A607" s="150" t="s">
        <v>920</v>
      </c>
      <c r="B607" s="162" t="s">
        <v>767</v>
      </c>
      <c r="C607" s="162"/>
      <c r="D607" s="162"/>
      <c r="E607" s="162"/>
      <c r="F607" s="170">
        <v>1094.4100000000001</v>
      </c>
      <c r="G607" s="162"/>
      <c r="H607" s="162"/>
    </row>
    <row r="608" spans="1:8" ht="19.350000000000001" customHeight="1" x14ac:dyDescent="0.2">
      <c r="A608" s="151" t="s">
        <v>921</v>
      </c>
      <c r="B608" s="156" t="s">
        <v>922</v>
      </c>
      <c r="C608" s="156" t="s">
        <v>86</v>
      </c>
      <c r="D608" s="157">
        <v>1</v>
      </c>
      <c r="E608" s="171">
        <v>1094.4100000000001</v>
      </c>
      <c r="F608" s="169">
        <v>1094.4100000000001</v>
      </c>
      <c r="G608" s="156"/>
      <c r="H608" s="156"/>
    </row>
    <row r="609" spans="1:8" ht="9.75" customHeight="1" x14ac:dyDescent="0.2">
      <c r="A609" s="150" t="s">
        <v>923</v>
      </c>
      <c r="B609" s="162" t="s">
        <v>93</v>
      </c>
      <c r="C609" s="162"/>
      <c r="D609" s="162"/>
      <c r="E609" s="162"/>
      <c r="F609" s="170">
        <v>3906</v>
      </c>
      <c r="G609" s="162"/>
      <c r="H609" s="162"/>
    </row>
    <row r="610" spans="1:8" ht="9.6" customHeight="1" x14ac:dyDescent="0.2">
      <c r="A610" s="151" t="s">
        <v>924</v>
      </c>
      <c r="B610" s="156" t="s">
        <v>772</v>
      </c>
      <c r="C610" s="156" t="s">
        <v>96</v>
      </c>
      <c r="D610" s="168">
        <v>86.8</v>
      </c>
      <c r="E610" s="168">
        <v>45</v>
      </c>
      <c r="F610" s="169">
        <v>3906</v>
      </c>
      <c r="G610" s="156"/>
      <c r="H610" s="156"/>
    </row>
    <row r="611" spans="1:8" ht="19.350000000000001" customHeight="1" x14ac:dyDescent="0.2">
      <c r="A611" s="150" t="s">
        <v>925</v>
      </c>
      <c r="B611" s="162" t="s">
        <v>102</v>
      </c>
      <c r="C611" s="162"/>
      <c r="D611" s="162"/>
      <c r="E611" s="162"/>
      <c r="F611" s="165">
        <v>1290070.5</v>
      </c>
      <c r="G611" s="162"/>
      <c r="H611" s="162"/>
    </row>
    <row r="612" spans="1:8" ht="19.350000000000001" customHeight="1" x14ac:dyDescent="0.2">
      <c r="A612" s="150" t="s">
        <v>926</v>
      </c>
      <c r="B612" s="162" t="s">
        <v>927</v>
      </c>
      <c r="C612" s="162"/>
      <c r="D612" s="162"/>
      <c r="E612" s="162"/>
      <c r="F612" s="164">
        <v>68548.7</v>
      </c>
      <c r="G612" s="162"/>
      <c r="H612" s="162"/>
    </row>
    <row r="613" spans="1:8" ht="9.75" customHeight="1" x14ac:dyDescent="0.2">
      <c r="A613" s="150" t="s">
        <v>928</v>
      </c>
      <c r="B613" s="162" t="s">
        <v>929</v>
      </c>
      <c r="C613" s="162"/>
      <c r="D613" s="162"/>
      <c r="E613" s="162"/>
      <c r="F613" s="170">
        <v>9141.0499999999993</v>
      </c>
      <c r="G613" s="162"/>
      <c r="H613" s="162"/>
    </row>
    <row r="614" spans="1:8" ht="9.6" customHeight="1" x14ac:dyDescent="0.2">
      <c r="A614" s="151" t="s">
        <v>930</v>
      </c>
      <c r="B614" s="156" t="s">
        <v>931</v>
      </c>
      <c r="C614" s="156" t="s">
        <v>86</v>
      </c>
      <c r="D614" s="157">
        <v>1</v>
      </c>
      <c r="E614" s="171">
        <v>9141.0493000000006</v>
      </c>
      <c r="F614" s="169">
        <v>9141.0499999999993</v>
      </c>
      <c r="G614" s="156"/>
      <c r="H614" s="156"/>
    </row>
    <row r="615" spans="1:8" ht="9.75" customHeight="1" x14ac:dyDescent="0.2">
      <c r="A615" s="150" t="s">
        <v>932</v>
      </c>
      <c r="B615" s="162" t="s">
        <v>933</v>
      </c>
      <c r="C615" s="162"/>
      <c r="D615" s="162"/>
      <c r="E615" s="162"/>
      <c r="F615" s="170">
        <v>7279.29</v>
      </c>
      <c r="G615" s="162"/>
      <c r="H615" s="162"/>
    </row>
    <row r="616" spans="1:8" ht="9.6" customHeight="1" x14ac:dyDescent="0.2">
      <c r="A616" s="151" t="s">
        <v>934</v>
      </c>
      <c r="B616" s="156" t="s">
        <v>935</v>
      </c>
      <c r="C616" s="156" t="s">
        <v>86</v>
      </c>
      <c r="D616" s="157">
        <v>1</v>
      </c>
      <c r="E616" s="171">
        <v>7279.2897999999996</v>
      </c>
      <c r="F616" s="169">
        <v>7279.29</v>
      </c>
      <c r="G616" s="156"/>
      <c r="H616" s="156"/>
    </row>
    <row r="617" spans="1:8" ht="9.75" customHeight="1" x14ac:dyDescent="0.2">
      <c r="A617" s="150" t="s">
        <v>936</v>
      </c>
      <c r="B617" s="162" t="s">
        <v>937</v>
      </c>
      <c r="C617" s="162"/>
      <c r="D617" s="162"/>
      <c r="E617" s="162"/>
      <c r="F617" s="164">
        <v>13802.56</v>
      </c>
      <c r="G617" s="162"/>
      <c r="H617" s="162"/>
    </row>
    <row r="618" spans="1:8" ht="9.6" customHeight="1" x14ac:dyDescent="0.2">
      <c r="A618" s="151" t="s">
        <v>938</v>
      </c>
      <c r="B618" s="156" t="s">
        <v>939</v>
      </c>
      <c r="C618" s="156" t="s">
        <v>86</v>
      </c>
      <c r="D618" s="157">
        <v>1</v>
      </c>
      <c r="E618" s="158">
        <v>13802.555</v>
      </c>
      <c r="F618" s="159">
        <v>13802.56</v>
      </c>
      <c r="G618" s="156"/>
      <c r="H618" s="156"/>
    </row>
    <row r="619" spans="1:8" ht="9.75" customHeight="1" x14ac:dyDescent="0.2">
      <c r="A619" s="150" t="s">
        <v>940</v>
      </c>
      <c r="B619" s="162" t="s">
        <v>941</v>
      </c>
      <c r="C619" s="162"/>
      <c r="D619" s="162"/>
      <c r="E619" s="162"/>
      <c r="F619" s="170">
        <v>8781.0499999999993</v>
      </c>
      <c r="G619" s="162"/>
      <c r="H619" s="162"/>
    </row>
    <row r="620" spans="1:8" ht="9.6" customHeight="1" x14ac:dyDescent="0.2">
      <c r="A620" s="151" t="s">
        <v>942</v>
      </c>
      <c r="B620" s="156" t="s">
        <v>943</v>
      </c>
      <c r="C620" s="156" t="s">
        <v>86</v>
      </c>
      <c r="D620" s="157">
        <v>1</v>
      </c>
      <c r="E620" s="171">
        <v>8781.0499999999993</v>
      </c>
      <c r="F620" s="169">
        <v>8781.0499999999993</v>
      </c>
      <c r="G620" s="156"/>
      <c r="H620" s="156"/>
    </row>
    <row r="621" spans="1:8" ht="9.75" customHeight="1" x14ac:dyDescent="0.2">
      <c r="A621" s="150" t="s">
        <v>944</v>
      </c>
      <c r="B621" s="162" t="s">
        <v>93</v>
      </c>
      <c r="C621" s="162"/>
      <c r="D621" s="162"/>
      <c r="E621" s="162"/>
      <c r="F621" s="164">
        <v>29544.75</v>
      </c>
      <c r="G621" s="162"/>
      <c r="H621" s="162"/>
    </row>
    <row r="622" spans="1:8" ht="19.350000000000001" customHeight="1" x14ac:dyDescent="0.2">
      <c r="A622" s="151" t="s">
        <v>945</v>
      </c>
      <c r="B622" s="156" t="s">
        <v>946</v>
      </c>
      <c r="C622" s="156" t="s">
        <v>96</v>
      </c>
      <c r="D622" s="166">
        <v>656.55</v>
      </c>
      <c r="E622" s="168">
        <v>45</v>
      </c>
      <c r="F622" s="159">
        <v>29544.75</v>
      </c>
      <c r="G622" s="156"/>
      <c r="H622" s="156"/>
    </row>
    <row r="623" spans="1:8" ht="19.350000000000001" customHeight="1" x14ac:dyDescent="0.2">
      <c r="A623" s="150" t="s">
        <v>947</v>
      </c>
      <c r="B623" s="162" t="s">
        <v>948</v>
      </c>
      <c r="C623" s="162"/>
      <c r="D623" s="162"/>
      <c r="E623" s="162"/>
      <c r="F623" s="164">
        <v>35038.22</v>
      </c>
      <c r="G623" s="162"/>
      <c r="H623" s="162"/>
    </row>
    <row r="624" spans="1:8" ht="9.75" customHeight="1" x14ac:dyDescent="0.2">
      <c r="A624" s="150" t="s">
        <v>949</v>
      </c>
      <c r="B624" s="162" t="s">
        <v>929</v>
      </c>
      <c r="C624" s="162"/>
      <c r="D624" s="162"/>
      <c r="E624" s="162"/>
      <c r="F624" s="173">
        <v>787.11</v>
      </c>
      <c r="G624" s="162"/>
      <c r="H624" s="162"/>
    </row>
    <row r="625" spans="1:8" ht="9.6" customHeight="1" x14ac:dyDescent="0.2">
      <c r="A625" s="151" t="s">
        <v>950</v>
      </c>
      <c r="B625" s="156" t="s">
        <v>951</v>
      </c>
      <c r="C625" s="156" t="s">
        <v>86</v>
      </c>
      <c r="D625" s="157">
        <v>1</v>
      </c>
      <c r="E625" s="166">
        <v>787.10500000000002</v>
      </c>
      <c r="F625" s="167">
        <v>787.11</v>
      </c>
      <c r="G625" s="156"/>
      <c r="H625" s="156"/>
    </row>
    <row r="626" spans="1:8" ht="9.75" customHeight="1" x14ac:dyDescent="0.2">
      <c r="A626" s="150" t="s">
        <v>952</v>
      </c>
      <c r="B626" s="162" t="s">
        <v>937</v>
      </c>
      <c r="C626" s="162"/>
      <c r="D626" s="162"/>
      <c r="E626" s="162"/>
      <c r="F626" s="170">
        <v>6406.01</v>
      </c>
      <c r="G626" s="162"/>
      <c r="H626" s="162"/>
    </row>
    <row r="627" spans="1:8" ht="9.6" customHeight="1" x14ac:dyDescent="0.2">
      <c r="A627" s="151" t="s">
        <v>953</v>
      </c>
      <c r="B627" s="156" t="s">
        <v>954</v>
      </c>
      <c r="C627" s="156" t="s">
        <v>86</v>
      </c>
      <c r="D627" s="157">
        <v>1</v>
      </c>
      <c r="E627" s="171">
        <v>6406.0074000000004</v>
      </c>
      <c r="F627" s="169">
        <v>6406.01</v>
      </c>
      <c r="G627" s="156"/>
      <c r="H627" s="156"/>
    </row>
    <row r="628" spans="1:8" ht="9.75" customHeight="1" x14ac:dyDescent="0.2">
      <c r="A628" s="150" t="s">
        <v>955</v>
      </c>
      <c r="B628" s="162" t="s">
        <v>93</v>
      </c>
      <c r="C628" s="162"/>
      <c r="D628" s="162"/>
      <c r="E628" s="162"/>
      <c r="F628" s="164">
        <v>27845.1</v>
      </c>
      <c r="G628" s="162"/>
      <c r="H628" s="162"/>
    </row>
    <row r="629" spans="1:8" ht="19.350000000000001" customHeight="1" x14ac:dyDescent="0.2">
      <c r="A629" s="151" t="s">
        <v>956</v>
      </c>
      <c r="B629" s="156" t="s">
        <v>946</v>
      </c>
      <c r="C629" s="156" t="s">
        <v>96</v>
      </c>
      <c r="D629" s="166">
        <v>618.78</v>
      </c>
      <c r="E629" s="168">
        <v>45</v>
      </c>
      <c r="F629" s="159">
        <v>27845.1</v>
      </c>
      <c r="G629" s="156"/>
      <c r="H629" s="156"/>
    </row>
    <row r="630" spans="1:8" ht="19.350000000000001" customHeight="1" x14ac:dyDescent="0.2">
      <c r="A630" s="150" t="s">
        <v>957</v>
      </c>
      <c r="B630" s="162" t="s">
        <v>958</v>
      </c>
      <c r="C630" s="162"/>
      <c r="D630" s="162"/>
      <c r="E630" s="162"/>
      <c r="F630" s="164">
        <v>36468.32</v>
      </c>
      <c r="G630" s="162"/>
      <c r="H630" s="162"/>
    </row>
    <row r="631" spans="1:8" ht="9.75" customHeight="1" x14ac:dyDescent="0.2">
      <c r="A631" s="150" t="s">
        <v>959</v>
      </c>
      <c r="B631" s="162" t="s">
        <v>929</v>
      </c>
      <c r="C631" s="162"/>
      <c r="D631" s="162"/>
      <c r="E631" s="162"/>
      <c r="F631" s="173">
        <v>787.11</v>
      </c>
      <c r="G631" s="162"/>
      <c r="H631" s="162"/>
    </row>
    <row r="632" spans="1:8" ht="9.6" customHeight="1" x14ac:dyDescent="0.2">
      <c r="A632" s="151" t="s">
        <v>960</v>
      </c>
      <c r="B632" s="156" t="s">
        <v>961</v>
      </c>
      <c r="C632" s="156" t="s">
        <v>86</v>
      </c>
      <c r="D632" s="157">
        <v>1</v>
      </c>
      <c r="E632" s="166">
        <v>787.10500000000002</v>
      </c>
      <c r="F632" s="167">
        <v>787.11</v>
      </c>
      <c r="G632" s="156"/>
      <c r="H632" s="156"/>
    </row>
    <row r="633" spans="1:8" ht="9.75" customHeight="1" x14ac:dyDescent="0.2">
      <c r="A633" s="150" t="s">
        <v>962</v>
      </c>
      <c r="B633" s="162" t="s">
        <v>937</v>
      </c>
      <c r="C633" s="162"/>
      <c r="D633" s="162"/>
      <c r="E633" s="162"/>
      <c r="F633" s="170">
        <v>6406.01</v>
      </c>
      <c r="G633" s="162"/>
      <c r="H633" s="162"/>
    </row>
    <row r="634" spans="1:8" ht="9.6" customHeight="1" x14ac:dyDescent="0.2">
      <c r="A634" s="151" t="s">
        <v>963</v>
      </c>
      <c r="B634" s="156" t="s">
        <v>964</v>
      </c>
      <c r="C634" s="156" t="s">
        <v>86</v>
      </c>
      <c r="D634" s="157">
        <v>1</v>
      </c>
      <c r="E634" s="171">
        <v>6406.0074000000004</v>
      </c>
      <c r="F634" s="169">
        <v>6406.01</v>
      </c>
      <c r="G634" s="156"/>
      <c r="H634" s="156"/>
    </row>
    <row r="635" spans="1:8" ht="9.75" customHeight="1" x14ac:dyDescent="0.2">
      <c r="A635" s="150" t="s">
        <v>965</v>
      </c>
      <c r="B635" s="162" t="s">
        <v>93</v>
      </c>
      <c r="C635" s="162"/>
      <c r="D635" s="162"/>
      <c r="E635" s="162"/>
      <c r="F635" s="164">
        <v>29275.200000000001</v>
      </c>
      <c r="G635" s="162"/>
      <c r="H635" s="162"/>
    </row>
    <row r="636" spans="1:8" ht="19.350000000000001" customHeight="1" x14ac:dyDescent="0.2">
      <c r="A636" s="151" t="s">
        <v>966</v>
      </c>
      <c r="B636" s="156" t="s">
        <v>946</v>
      </c>
      <c r="C636" s="156" t="s">
        <v>96</v>
      </c>
      <c r="D636" s="166">
        <v>650.55999999999995</v>
      </c>
      <c r="E636" s="168">
        <v>45</v>
      </c>
      <c r="F636" s="159">
        <v>29275.200000000001</v>
      </c>
      <c r="G636" s="156"/>
      <c r="H636" s="156"/>
    </row>
    <row r="637" spans="1:8" ht="19.350000000000001" customHeight="1" x14ac:dyDescent="0.2">
      <c r="A637" s="150" t="s">
        <v>967</v>
      </c>
      <c r="B637" s="162" t="s">
        <v>968</v>
      </c>
      <c r="C637" s="162"/>
      <c r="D637" s="162"/>
      <c r="E637" s="162"/>
      <c r="F637" s="164">
        <v>36468.32</v>
      </c>
      <c r="G637" s="162"/>
      <c r="H637" s="162"/>
    </row>
    <row r="638" spans="1:8" ht="9.75" customHeight="1" x14ac:dyDescent="0.2">
      <c r="A638" s="150" t="s">
        <v>969</v>
      </c>
      <c r="B638" s="162" t="s">
        <v>929</v>
      </c>
      <c r="C638" s="162"/>
      <c r="D638" s="162"/>
      <c r="E638" s="162"/>
      <c r="F638" s="173">
        <v>787.11</v>
      </c>
      <c r="G638" s="162"/>
      <c r="H638" s="162"/>
    </row>
    <row r="639" spans="1:8" ht="9.6" customHeight="1" x14ac:dyDescent="0.2">
      <c r="A639" s="151" t="s">
        <v>970</v>
      </c>
      <c r="B639" s="156" t="s">
        <v>971</v>
      </c>
      <c r="C639" s="156" t="s">
        <v>86</v>
      </c>
      <c r="D639" s="157">
        <v>1</v>
      </c>
      <c r="E639" s="166">
        <v>787.10500000000002</v>
      </c>
      <c r="F639" s="167">
        <v>787.11</v>
      </c>
      <c r="G639" s="156"/>
      <c r="H639" s="156"/>
    </row>
    <row r="640" spans="1:8" ht="9.75" customHeight="1" x14ac:dyDescent="0.2">
      <c r="A640" s="150" t="s">
        <v>972</v>
      </c>
      <c r="B640" s="162" t="s">
        <v>937</v>
      </c>
      <c r="C640" s="162"/>
      <c r="D640" s="162"/>
      <c r="E640" s="162"/>
      <c r="F640" s="170">
        <v>6406.01</v>
      </c>
      <c r="G640" s="162"/>
      <c r="H640" s="162"/>
    </row>
    <row r="641" spans="1:8" ht="9.6" customHeight="1" x14ac:dyDescent="0.2">
      <c r="A641" s="151" t="s">
        <v>973</v>
      </c>
      <c r="B641" s="156" t="s">
        <v>974</v>
      </c>
      <c r="C641" s="156" t="s">
        <v>86</v>
      </c>
      <c r="D641" s="157">
        <v>1</v>
      </c>
      <c r="E641" s="171">
        <v>6406.0074000000004</v>
      </c>
      <c r="F641" s="169">
        <v>6406.01</v>
      </c>
      <c r="G641" s="156"/>
      <c r="H641" s="156"/>
    </row>
    <row r="642" spans="1:8" ht="9.75" customHeight="1" x14ac:dyDescent="0.2">
      <c r="A642" s="150" t="s">
        <v>975</v>
      </c>
      <c r="B642" s="162" t="s">
        <v>93</v>
      </c>
      <c r="C642" s="162"/>
      <c r="D642" s="162"/>
      <c r="E642" s="162"/>
      <c r="F642" s="164">
        <v>29275.200000000001</v>
      </c>
      <c r="G642" s="162"/>
      <c r="H642" s="162"/>
    </row>
    <row r="643" spans="1:8" ht="19.350000000000001" customHeight="1" x14ac:dyDescent="0.2">
      <c r="A643" s="151" t="s">
        <v>976</v>
      </c>
      <c r="B643" s="156" t="s">
        <v>946</v>
      </c>
      <c r="C643" s="156" t="s">
        <v>96</v>
      </c>
      <c r="D643" s="166">
        <v>650.55999999999995</v>
      </c>
      <c r="E643" s="168">
        <v>45</v>
      </c>
      <c r="F643" s="159">
        <v>29275.200000000001</v>
      </c>
      <c r="G643" s="156"/>
      <c r="H643" s="156"/>
    </row>
    <row r="644" spans="1:8" ht="19.350000000000001" customHeight="1" x14ac:dyDescent="0.2">
      <c r="A644" s="150" t="s">
        <v>977</v>
      </c>
      <c r="B644" s="162" t="s">
        <v>978</v>
      </c>
      <c r="C644" s="162"/>
      <c r="D644" s="162"/>
      <c r="E644" s="162"/>
      <c r="F644" s="164">
        <v>36468.32</v>
      </c>
      <c r="G644" s="162"/>
      <c r="H644" s="162"/>
    </row>
    <row r="645" spans="1:8" ht="9.75" customHeight="1" x14ac:dyDescent="0.2">
      <c r="A645" s="150" t="s">
        <v>979</v>
      </c>
      <c r="B645" s="162" t="s">
        <v>929</v>
      </c>
      <c r="C645" s="162"/>
      <c r="D645" s="162"/>
      <c r="E645" s="162"/>
      <c r="F645" s="173">
        <v>787.11</v>
      </c>
      <c r="G645" s="162"/>
      <c r="H645" s="162"/>
    </row>
    <row r="646" spans="1:8" ht="9.6" customHeight="1" x14ac:dyDescent="0.2">
      <c r="A646" s="151" t="s">
        <v>980</v>
      </c>
      <c r="B646" s="156" t="s">
        <v>981</v>
      </c>
      <c r="C646" s="156" t="s">
        <v>86</v>
      </c>
      <c r="D646" s="157">
        <v>1</v>
      </c>
      <c r="E646" s="166">
        <v>787.10500000000002</v>
      </c>
      <c r="F646" s="167">
        <v>787.11</v>
      </c>
      <c r="G646" s="156"/>
      <c r="H646" s="156"/>
    </row>
    <row r="647" spans="1:8" ht="9.75" customHeight="1" x14ac:dyDescent="0.2">
      <c r="A647" s="150" t="s">
        <v>982</v>
      </c>
      <c r="B647" s="162" t="s">
        <v>937</v>
      </c>
      <c r="C647" s="162"/>
      <c r="D647" s="162"/>
      <c r="E647" s="162"/>
      <c r="F647" s="170">
        <v>6406.01</v>
      </c>
      <c r="G647" s="162"/>
      <c r="H647" s="162"/>
    </row>
    <row r="648" spans="1:8" ht="9.6" customHeight="1" x14ac:dyDescent="0.2">
      <c r="A648" s="151" t="s">
        <v>983</v>
      </c>
      <c r="B648" s="156" t="s">
        <v>984</v>
      </c>
      <c r="C648" s="156" t="s">
        <v>86</v>
      </c>
      <c r="D648" s="157">
        <v>1</v>
      </c>
      <c r="E648" s="171">
        <v>6406.0074000000004</v>
      </c>
      <c r="F648" s="169">
        <v>6406.01</v>
      </c>
      <c r="G648" s="156"/>
      <c r="H648" s="156"/>
    </row>
    <row r="649" spans="1:8" ht="9.75" customHeight="1" x14ac:dyDescent="0.2">
      <c r="A649" s="150" t="s">
        <v>985</v>
      </c>
      <c r="B649" s="162" t="s">
        <v>93</v>
      </c>
      <c r="C649" s="162"/>
      <c r="D649" s="162"/>
      <c r="E649" s="162"/>
      <c r="F649" s="164">
        <v>29275.200000000001</v>
      </c>
      <c r="G649" s="162"/>
      <c r="H649" s="162"/>
    </row>
    <row r="650" spans="1:8" ht="19.350000000000001" customHeight="1" x14ac:dyDescent="0.2">
      <c r="A650" s="151" t="s">
        <v>986</v>
      </c>
      <c r="B650" s="156" t="s">
        <v>946</v>
      </c>
      <c r="C650" s="156" t="s">
        <v>96</v>
      </c>
      <c r="D650" s="166">
        <v>650.55999999999995</v>
      </c>
      <c r="E650" s="168">
        <v>45</v>
      </c>
      <c r="F650" s="159">
        <v>29275.200000000001</v>
      </c>
      <c r="G650" s="156"/>
      <c r="H650" s="156"/>
    </row>
    <row r="651" spans="1:8" ht="19.350000000000001" customHeight="1" x14ac:dyDescent="0.2">
      <c r="A651" s="150" t="s">
        <v>987</v>
      </c>
      <c r="B651" s="162" t="s">
        <v>988</v>
      </c>
      <c r="C651" s="162"/>
      <c r="D651" s="162"/>
      <c r="E651" s="162"/>
      <c r="F651" s="164">
        <v>55943.56</v>
      </c>
      <c r="G651" s="162"/>
      <c r="H651" s="162"/>
    </row>
    <row r="652" spans="1:8" ht="9.75" customHeight="1" x14ac:dyDescent="0.2">
      <c r="A652" s="150" t="s">
        <v>989</v>
      </c>
      <c r="B652" s="162" t="s">
        <v>929</v>
      </c>
      <c r="C652" s="162"/>
      <c r="D652" s="162"/>
      <c r="E652" s="162"/>
      <c r="F652" s="170">
        <v>3313.77</v>
      </c>
      <c r="G652" s="162"/>
      <c r="H652" s="162"/>
    </row>
    <row r="653" spans="1:8" ht="9.6" customHeight="1" x14ac:dyDescent="0.2">
      <c r="A653" s="151" t="s">
        <v>990</v>
      </c>
      <c r="B653" s="156" t="s">
        <v>991</v>
      </c>
      <c r="C653" s="156" t="s">
        <v>86</v>
      </c>
      <c r="D653" s="157">
        <v>1</v>
      </c>
      <c r="E653" s="171">
        <v>3313.7739999999999</v>
      </c>
      <c r="F653" s="169">
        <v>3313.77</v>
      </c>
      <c r="G653" s="156"/>
      <c r="H653" s="156"/>
    </row>
    <row r="654" spans="1:8" ht="9.75" customHeight="1" x14ac:dyDescent="0.2">
      <c r="A654" s="150" t="s">
        <v>992</v>
      </c>
      <c r="B654" s="162" t="s">
        <v>933</v>
      </c>
      <c r="C654" s="162"/>
      <c r="D654" s="162"/>
      <c r="E654" s="162"/>
      <c r="F654" s="173">
        <v>199.67</v>
      </c>
      <c r="G654" s="162"/>
      <c r="H654" s="162"/>
    </row>
    <row r="655" spans="1:8" ht="9.6" customHeight="1" x14ac:dyDescent="0.2">
      <c r="A655" s="151" t="s">
        <v>993</v>
      </c>
      <c r="B655" s="156" t="s">
        <v>994</v>
      </c>
      <c r="C655" s="156" t="s">
        <v>86</v>
      </c>
      <c r="D655" s="157">
        <v>1</v>
      </c>
      <c r="E655" s="166">
        <v>199.66679999999999</v>
      </c>
      <c r="F655" s="167">
        <v>199.67</v>
      </c>
      <c r="G655" s="156"/>
      <c r="H655" s="156"/>
    </row>
    <row r="656" spans="1:8" ht="9.75" customHeight="1" x14ac:dyDescent="0.2">
      <c r="A656" s="150" t="s">
        <v>995</v>
      </c>
      <c r="B656" s="162" t="s">
        <v>937</v>
      </c>
      <c r="C656" s="162"/>
      <c r="D656" s="162"/>
      <c r="E656" s="162"/>
      <c r="F656" s="164">
        <v>15036.91</v>
      </c>
      <c r="G656" s="162"/>
      <c r="H656" s="162"/>
    </row>
    <row r="657" spans="1:8" ht="9.6" customHeight="1" x14ac:dyDescent="0.2">
      <c r="A657" s="151" t="s">
        <v>996</v>
      </c>
      <c r="B657" s="156" t="s">
        <v>997</v>
      </c>
      <c r="C657" s="156" t="s">
        <v>86</v>
      </c>
      <c r="D657" s="157">
        <v>1</v>
      </c>
      <c r="E657" s="158">
        <v>15036.9118</v>
      </c>
      <c r="F657" s="159">
        <v>15036.91</v>
      </c>
      <c r="G657" s="156"/>
      <c r="H657" s="156"/>
    </row>
    <row r="658" spans="1:8" ht="9.75" customHeight="1" x14ac:dyDescent="0.2">
      <c r="A658" s="150" t="s">
        <v>998</v>
      </c>
      <c r="B658" s="162" t="s">
        <v>941</v>
      </c>
      <c r="C658" s="162"/>
      <c r="D658" s="162"/>
      <c r="E658" s="162"/>
      <c r="F658" s="170">
        <v>8118.01</v>
      </c>
      <c r="G658" s="162"/>
      <c r="H658" s="162"/>
    </row>
    <row r="659" spans="1:8" ht="9.6" customHeight="1" x14ac:dyDescent="0.2">
      <c r="A659" s="151" t="s">
        <v>999</v>
      </c>
      <c r="B659" s="156" t="s">
        <v>1000</v>
      </c>
      <c r="C659" s="156" t="s">
        <v>86</v>
      </c>
      <c r="D659" s="157">
        <v>1</v>
      </c>
      <c r="E659" s="171">
        <v>8118.01</v>
      </c>
      <c r="F659" s="169">
        <v>8118.01</v>
      </c>
      <c r="G659" s="156"/>
      <c r="H659" s="156"/>
    </row>
    <row r="660" spans="1:8" ht="9.75" customHeight="1" x14ac:dyDescent="0.2">
      <c r="A660" s="150" t="s">
        <v>1001</v>
      </c>
      <c r="B660" s="162" t="s">
        <v>93</v>
      </c>
      <c r="C660" s="162"/>
      <c r="D660" s="162"/>
      <c r="E660" s="162"/>
      <c r="F660" s="164">
        <v>29275.200000000001</v>
      </c>
      <c r="G660" s="162"/>
      <c r="H660" s="162"/>
    </row>
    <row r="661" spans="1:8" ht="19.350000000000001" customHeight="1" x14ac:dyDescent="0.2">
      <c r="A661" s="151" t="s">
        <v>1002</v>
      </c>
      <c r="B661" s="156" t="s">
        <v>946</v>
      </c>
      <c r="C661" s="156" t="s">
        <v>96</v>
      </c>
      <c r="D661" s="166">
        <v>650.55999999999995</v>
      </c>
      <c r="E661" s="168">
        <v>45</v>
      </c>
      <c r="F661" s="159">
        <v>29275.200000000001</v>
      </c>
      <c r="G661" s="156"/>
      <c r="H661" s="156"/>
    </row>
    <row r="662" spans="1:8" ht="19.350000000000001" customHeight="1" x14ac:dyDescent="0.2">
      <c r="A662" s="150" t="s">
        <v>1003</v>
      </c>
      <c r="B662" s="162" t="s">
        <v>1004</v>
      </c>
      <c r="C662" s="162"/>
      <c r="D662" s="162"/>
      <c r="E662" s="162"/>
      <c r="F662" s="163">
        <v>950688.49</v>
      </c>
      <c r="G662" s="162"/>
      <c r="H662" s="162"/>
    </row>
    <row r="663" spans="1:8" ht="9.75" customHeight="1" x14ac:dyDescent="0.2">
      <c r="A663" s="150" t="s">
        <v>1005</v>
      </c>
      <c r="B663" s="162" t="s">
        <v>929</v>
      </c>
      <c r="C663" s="162"/>
      <c r="D663" s="162"/>
      <c r="E663" s="162"/>
      <c r="F663" s="163">
        <v>121944.85</v>
      </c>
      <c r="G663" s="162"/>
      <c r="H663" s="162"/>
    </row>
    <row r="664" spans="1:8" ht="9.6" customHeight="1" x14ac:dyDescent="0.2">
      <c r="A664" s="151" t="s">
        <v>1006</v>
      </c>
      <c r="B664" s="156" t="s">
        <v>1007</v>
      </c>
      <c r="C664" s="156" t="s">
        <v>86</v>
      </c>
      <c r="D664" s="157">
        <v>1</v>
      </c>
      <c r="E664" s="160">
        <v>121944.8527</v>
      </c>
      <c r="F664" s="161">
        <v>121944.85</v>
      </c>
      <c r="G664" s="156"/>
      <c r="H664" s="156"/>
    </row>
    <row r="665" spans="1:8" ht="9.75" customHeight="1" x14ac:dyDescent="0.2">
      <c r="A665" s="150" t="s">
        <v>1008</v>
      </c>
      <c r="B665" s="162" t="s">
        <v>933</v>
      </c>
      <c r="C665" s="162"/>
      <c r="D665" s="162"/>
      <c r="E665" s="162"/>
      <c r="F665" s="163">
        <v>132484.67000000001</v>
      </c>
      <c r="G665" s="162"/>
      <c r="H665" s="162"/>
    </row>
    <row r="666" spans="1:8" ht="9.6" customHeight="1" x14ac:dyDescent="0.2">
      <c r="A666" s="151" t="s">
        <v>1009</v>
      </c>
      <c r="B666" s="156" t="s">
        <v>1010</v>
      </c>
      <c r="C666" s="156" t="s">
        <v>86</v>
      </c>
      <c r="D666" s="157">
        <v>1</v>
      </c>
      <c r="E666" s="160">
        <v>132484.6697</v>
      </c>
      <c r="F666" s="161">
        <v>132484.67000000001</v>
      </c>
      <c r="G666" s="156"/>
      <c r="H666" s="156"/>
    </row>
    <row r="667" spans="1:8" ht="9.75" customHeight="1" x14ac:dyDescent="0.2">
      <c r="A667" s="150" t="s">
        <v>1011</v>
      </c>
      <c r="B667" s="162" t="s">
        <v>937</v>
      </c>
      <c r="C667" s="162"/>
      <c r="D667" s="162"/>
      <c r="E667" s="162"/>
      <c r="F667" s="163">
        <v>200955.15</v>
      </c>
      <c r="G667" s="162"/>
      <c r="H667" s="162"/>
    </row>
    <row r="668" spans="1:8" ht="9.6" customHeight="1" x14ac:dyDescent="0.2">
      <c r="A668" s="151" t="s">
        <v>1012</v>
      </c>
      <c r="B668" s="156" t="s">
        <v>1013</v>
      </c>
      <c r="C668" s="156" t="s">
        <v>86</v>
      </c>
      <c r="D668" s="157">
        <v>1</v>
      </c>
      <c r="E668" s="160">
        <v>200955.15</v>
      </c>
      <c r="F668" s="161">
        <v>200955.15</v>
      </c>
      <c r="G668" s="156"/>
      <c r="H668" s="156"/>
    </row>
    <row r="669" spans="1:8" ht="9.75" customHeight="1" x14ac:dyDescent="0.2">
      <c r="A669" s="150" t="s">
        <v>1014</v>
      </c>
      <c r="B669" s="162" t="s">
        <v>941</v>
      </c>
      <c r="C669" s="162"/>
      <c r="D669" s="162"/>
      <c r="E669" s="162"/>
      <c r="F669" s="163">
        <v>233062.72</v>
      </c>
      <c r="G669" s="162"/>
      <c r="H669" s="162"/>
    </row>
    <row r="670" spans="1:8" ht="9.6" customHeight="1" x14ac:dyDescent="0.2">
      <c r="A670" s="151" t="s">
        <v>1015</v>
      </c>
      <c r="B670" s="156" t="s">
        <v>1016</v>
      </c>
      <c r="C670" s="156" t="s">
        <v>86</v>
      </c>
      <c r="D670" s="157">
        <v>1</v>
      </c>
      <c r="E670" s="160">
        <v>233062.72</v>
      </c>
      <c r="F670" s="161">
        <v>233062.72</v>
      </c>
      <c r="G670" s="156"/>
      <c r="H670" s="156"/>
    </row>
    <row r="671" spans="1:8" ht="9.75" customHeight="1" x14ac:dyDescent="0.2">
      <c r="A671" s="150" t="s">
        <v>1017</v>
      </c>
      <c r="B671" s="162" t="s">
        <v>93</v>
      </c>
      <c r="C671" s="162"/>
      <c r="D671" s="162"/>
      <c r="E671" s="162"/>
      <c r="F671" s="163">
        <v>262241.09999999998</v>
      </c>
      <c r="G671" s="162"/>
      <c r="H671" s="162"/>
    </row>
    <row r="672" spans="1:8" ht="19.350000000000001" customHeight="1" x14ac:dyDescent="0.2">
      <c r="A672" s="151" t="s">
        <v>1018</v>
      </c>
      <c r="B672" s="156" t="s">
        <v>946</v>
      </c>
      <c r="C672" s="156" t="s">
        <v>96</v>
      </c>
      <c r="D672" s="171">
        <v>5827.58</v>
      </c>
      <c r="E672" s="168">
        <v>45</v>
      </c>
      <c r="F672" s="161">
        <v>262241.09999999998</v>
      </c>
      <c r="G672" s="156"/>
      <c r="H672" s="156"/>
    </row>
    <row r="673" spans="1:8" ht="19.350000000000001" customHeight="1" x14ac:dyDescent="0.2">
      <c r="A673" s="150" t="s">
        <v>1019</v>
      </c>
      <c r="B673" s="162" t="s">
        <v>1020</v>
      </c>
      <c r="C673" s="162"/>
      <c r="D673" s="162"/>
      <c r="E673" s="162"/>
      <c r="F673" s="164">
        <v>24153.38</v>
      </c>
      <c r="G673" s="162"/>
      <c r="H673" s="162"/>
    </row>
    <row r="674" spans="1:8" ht="9.75" customHeight="1" x14ac:dyDescent="0.2">
      <c r="A674" s="150" t="s">
        <v>1021</v>
      </c>
      <c r="B674" s="162" t="s">
        <v>929</v>
      </c>
      <c r="C674" s="162"/>
      <c r="D674" s="162"/>
      <c r="E674" s="162"/>
      <c r="F674" s="173">
        <v>849.08</v>
      </c>
      <c r="G674" s="162"/>
      <c r="H674" s="162"/>
    </row>
    <row r="675" spans="1:8" ht="9.6" customHeight="1" x14ac:dyDescent="0.2">
      <c r="A675" s="151" t="s">
        <v>1022</v>
      </c>
      <c r="B675" s="156" t="s">
        <v>1023</v>
      </c>
      <c r="C675" s="156" t="s">
        <v>86</v>
      </c>
      <c r="D675" s="157">
        <v>1</v>
      </c>
      <c r="E675" s="166">
        <v>849.0788</v>
      </c>
      <c r="F675" s="167">
        <v>849.08</v>
      </c>
      <c r="G675" s="156"/>
      <c r="H675" s="156"/>
    </row>
    <row r="676" spans="1:8" ht="9.75" customHeight="1" x14ac:dyDescent="0.2">
      <c r="A676" s="150" t="s">
        <v>1024</v>
      </c>
      <c r="B676" s="162" t="s">
        <v>933</v>
      </c>
      <c r="C676" s="162"/>
      <c r="D676" s="162"/>
      <c r="E676" s="162"/>
      <c r="F676" s="173">
        <v>764.51</v>
      </c>
      <c r="G676" s="162"/>
      <c r="H676" s="162"/>
    </row>
    <row r="677" spans="1:8" ht="9.6" customHeight="1" x14ac:dyDescent="0.2">
      <c r="A677" s="151" t="s">
        <v>1025</v>
      </c>
      <c r="B677" s="156" t="s">
        <v>1026</v>
      </c>
      <c r="C677" s="156" t="s">
        <v>86</v>
      </c>
      <c r="D677" s="157">
        <v>1</v>
      </c>
      <c r="E677" s="166">
        <v>764.50810000000001</v>
      </c>
      <c r="F677" s="167">
        <v>764.51</v>
      </c>
      <c r="G677" s="156"/>
      <c r="H677" s="156"/>
    </row>
    <row r="678" spans="1:8" ht="9.75" customHeight="1" x14ac:dyDescent="0.2">
      <c r="A678" s="150" t="s">
        <v>1027</v>
      </c>
      <c r="B678" s="162" t="s">
        <v>937</v>
      </c>
      <c r="C678" s="162"/>
      <c r="D678" s="162"/>
      <c r="E678" s="162"/>
      <c r="F678" s="170">
        <v>4928.47</v>
      </c>
      <c r="G678" s="162"/>
      <c r="H678" s="162"/>
    </row>
    <row r="679" spans="1:8" ht="9.6" customHeight="1" x14ac:dyDescent="0.2">
      <c r="A679" s="151" t="s">
        <v>1028</v>
      </c>
      <c r="B679" s="156" t="s">
        <v>1029</v>
      </c>
      <c r="C679" s="156" t="s">
        <v>86</v>
      </c>
      <c r="D679" s="157">
        <v>1</v>
      </c>
      <c r="E679" s="171">
        <v>4928.4699000000001</v>
      </c>
      <c r="F679" s="169">
        <v>4928.47</v>
      </c>
      <c r="G679" s="156"/>
      <c r="H679" s="156"/>
    </row>
    <row r="680" spans="1:8" ht="9.75" customHeight="1" x14ac:dyDescent="0.2">
      <c r="A680" s="150" t="s">
        <v>1030</v>
      </c>
      <c r="B680" s="162" t="s">
        <v>941</v>
      </c>
      <c r="C680" s="162"/>
      <c r="D680" s="162"/>
      <c r="E680" s="162"/>
      <c r="F680" s="170">
        <v>5691.27</v>
      </c>
      <c r="G680" s="162"/>
      <c r="H680" s="162"/>
    </row>
    <row r="681" spans="1:8" ht="9.6" customHeight="1" x14ac:dyDescent="0.2">
      <c r="A681" s="151" t="s">
        <v>1031</v>
      </c>
      <c r="B681" s="156" t="s">
        <v>1032</v>
      </c>
      <c r="C681" s="156" t="s">
        <v>86</v>
      </c>
      <c r="D681" s="157">
        <v>1</v>
      </c>
      <c r="E681" s="171">
        <v>5691.27</v>
      </c>
      <c r="F681" s="169">
        <v>5691.27</v>
      </c>
      <c r="G681" s="156"/>
      <c r="H681" s="156"/>
    </row>
    <row r="682" spans="1:8" ht="9.75" customHeight="1" x14ac:dyDescent="0.2">
      <c r="A682" s="150" t="s">
        <v>1033</v>
      </c>
      <c r="B682" s="162" t="s">
        <v>93</v>
      </c>
      <c r="C682" s="162"/>
      <c r="D682" s="162"/>
      <c r="E682" s="162"/>
      <c r="F682" s="164">
        <v>11920.05</v>
      </c>
      <c r="G682" s="162"/>
      <c r="H682" s="162"/>
    </row>
    <row r="683" spans="1:8" ht="19.350000000000001" customHeight="1" x14ac:dyDescent="0.2">
      <c r="A683" s="151" t="s">
        <v>1034</v>
      </c>
      <c r="B683" s="156" t="s">
        <v>946</v>
      </c>
      <c r="C683" s="156" t="s">
        <v>96</v>
      </c>
      <c r="D683" s="166">
        <v>264.89</v>
      </c>
      <c r="E683" s="168">
        <v>45</v>
      </c>
      <c r="F683" s="159">
        <v>11920.05</v>
      </c>
      <c r="G683" s="156"/>
      <c r="H683" s="156"/>
    </row>
    <row r="684" spans="1:8" ht="29.1" customHeight="1" x14ac:dyDescent="0.2">
      <c r="A684" s="150" t="s">
        <v>1035</v>
      </c>
      <c r="B684" s="162" t="s">
        <v>1036</v>
      </c>
      <c r="C684" s="162"/>
      <c r="D684" s="162"/>
      <c r="E684" s="162"/>
      <c r="F684" s="164">
        <v>46293.19</v>
      </c>
      <c r="G684" s="162"/>
      <c r="H684" s="162"/>
    </row>
    <row r="685" spans="1:8" ht="9.75" customHeight="1" x14ac:dyDescent="0.2">
      <c r="A685" s="150" t="s">
        <v>1037</v>
      </c>
      <c r="B685" s="162" t="s">
        <v>929</v>
      </c>
      <c r="C685" s="162"/>
      <c r="D685" s="162"/>
      <c r="E685" s="162"/>
      <c r="F685" s="170">
        <v>3574.09</v>
      </c>
      <c r="G685" s="162"/>
      <c r="H685" s="162"/>
    </row>
    <row r="686" spans="1:8" ht="9.6" customHeight="1" x14ac:dyDescent="0.2">
      <c r="A686" s="151" t="s">
        <v>1038</v>
      </c>
      <c r="B686" s="156" t="s">
        <v>1039</v>
      </c>
      <c r="C686" s="156" t="s">
        <v>86</v>
      </c>
      <c r="D686" s="157">
        <v>1</v>
      </c>
      <c r="E686" s="171">
        <v>3574.0907999999999</v>
      </c>
      <c r="F686" s="169">
        <v>3574.09</v>
      </c>
      <c r="G686" s="156"/>
      <c r="H686" s="156"/>
    </row>
    <row r="687" spans="1:8" ht="9.75" customHeight="1" x14ac:dyDescent="0.2">
      <c r="A687" s="150" t="s">
        <v>1040</v>
      </c>
      <c r="B687" s="162" t="s">
        <v>933</v>
      </c>
      <c r="C687" s="162"/>
      <c r="D687" s="162"/>
      <c r="E687" s="162"/>
      <c r="F687" s="170">
        <v>3281.52</v>
      </c>
      <c r="G687" s="162"/>
      <c r="H687" s="162"/>
    </row>
    <row r="688" spans="1:8" ht="19.350000000000001" customHeight="1" x14ac:dyDescent="0.2">
      <c r="A688" s="151" t="s">
        <v>1041</v>
      </c>
      <c r="B688" s="156" t="s">
        <v>1042</v>
      </c>
      <c r="C688" s="156" t="s">
        <v>86</v>
      </c>
      <c r="D688" s="157">
        <v>1</v>
      </c>
      <c r="E688" s="171">
        <v>3281.5160999999998</v>
      </c>
      <c r="F688" s="169">
        <v>3281.52</v>
      </c>
      <c r="G688" s="156"/>
      <c r="H688" s="156"/>
    </row>
    <row r="689" spans="1:8" ht="9.75" customHeight="1" x14ac:dyDescent="0.2">
      <c r="A689" s="150" t="s">
        <v>1043</v>
      </c>
      <c r="B689" s="162" t="s">
        <v>937</v>
      </c>
      <c r="C689" s="162"/>
      <c r="D689" s="162"/>
      <c r="E689" s="162"/>
      <c r="F689" s="164">
        <v>35531.58</v>
      </c>
      <c r="G689" s="162"/>
      <c r="H689" s="162"/>
    </row>
    <row r="690" spans="1:8" ht="9.6" customHeight="1" x14ac:dyDescent="0.2">
      <c r="A690" s="151" t="s">
        <v>1044</v>
      </c>
      <c r="B690" s="156" t="s">
        <v>1045</v>
      </c>
      <c r="C690" s="156" t="s">
        <v>86</v>
      </c>
      <c r="D690" s="157">
        <v>1</v>
      </c>
      <c r="E690" s="158">
        <v>35531.578399999999</v>
      </c>
      <c r="F690" s="159">
        <v>35531.58</v>
      </c>
      <c r="G690" s="156"/>
      <c r="H690" s="156"/>
    </row>
    <row r="691" spans="1:8" ht="9.75" customHeight="1" x14ac:dyDescent="0.2">
      <c r="A691" s="150" t="s">
        <v>1046</v>
      </c>
      <c r="B691" s="162" t="s">
        <v>93</v>
      </c>
      <c r="C691" s="162"/>
      <c r="D691" s="162"/>
      <c r="E691" s="162"/>
      <c r="F691" s="170">
        <v>3906</v>
      </c>
      <c r="G691" s="162"/>
      <c r="H691" s="162"/>
    </row>
    <row r="692" spans="1:8" ht="19.350000000000001" customHeight="1" x14ac:dyDescent="0.2">
      <c r="A692" s="151" t="s">
        <v>1047</v>
      </c>
      <c r="B692" s="156" t="s">
        <v>946</v>
      </c>
      <c r="C692" s="156" t="s">
        <v>96</v>
      </c>
      <c r="D692" s="168">
        <v>86.8</v>
      </c>
      <c r="E692" s="168">
        <v>45</v>
      </c>
      <c r="F692" s="169">
        <v>3906</v>
      </c>
      <c r="G692" s="156"/>
      <c r="H692" s="156"/>
    </row>
    <row r="693" spans="1:8" ht="9.75" customHeight="1" x14ac:dyDescent="0.2">
      <c r="A693" s="150" t="s">
        <v>1048</v>
      </c>
      <c r="B693" s="162" t="s">
        <v>1049</v>
      </c>
      <c r="C693" s="162"/>
      <c r="D693" s="162"/>
      <c r="E693" s="162"/>
      <c r="F693" s="163">
        <v>440209.4</v>
      </c>
      <c r="G693" s="162"/>
      <c r="H693" s="162"/>
    </row>
    <row r="694" spans="1:8" ht="9.75" customHeight="1" x14ac:dyDescent="0.2">
      <c r="A694" s="150" t="s">
        <v>1050</v>
      </c>
      <c r="B694" s="162" t="s">
        <v>1051</v>
      </c>
      <c r="C694" s="162"/>
      <c r="D694" s="162"/>
      <c r="E694" s="162"/>
      <c r="F694" s="164">
        <v>41555.78</v>
      </c>
      <c r="G694" s="162"/>
      <c r="H694" s="162"/>
    </row>
    <row r="695" spans="1:8" ht="9.75" customHeight="1" x14ac:dyDescent="0.2">
      <c r="A695" s="150" t="s">
        <v>1052</v>
      </c>
      <c r="B695" s="162" t="s">
        <v>1053</v>
      </c>
      <c r="C695" s="162"/>
      <c r="D695" s="162"/>
      <c r="E695" s="162"/>
      <c r="F695" s="170">
        <v>9679.77</v>
      </c>
      <c r="G695" s="162"/>
      <c r="H695" s="162"/>
    </row>
    <row r="696" spans="1:8" ht="9.6" customHeight="1" x14ac:dyDescent="0.2">
      <c r="A696" s="151" t="s">
        <v>1054</v>
      </c>
      <c r="B696" s="156" t="s">
        <v>1055</v>
      </c>
      <c r="C696" s="156" t="s">
        <v>86</v>
      </c>
      <c r="D696" s="157">
        <v>1</v>
      </c>
      <c r="E696" s="171">
        <v>9679.7744000000002</v>
      </c>
      <c r="F696" s="169">
        <v>9679.77</v>
      </c>
      <c r="G696" s="156"/>
      <c r="H696" s="156"/>
    </row>
    <row r="697" spans="1:8" ht="9.75" customHeight="1" x14ac:dyDescent="0.2">
      <c r="A697" s="150" t="s">
        <v>1056</v>
      </c>
      <c r="B697" s="162" t="s">
        <v>105</v>
      </c>
      <c r="C697" s="162"/>
      <c r="D697" s="162"/>
      <c r="E697" s="162"/>
      <c r="F697" s="164">
        <v>26284.880000000001</v>
      </c>
      <c r="G697" s="162"/>
      <c r="H697" s="162"/>
    </row>
    <row r="698" spans="1:8" ht="9.6" customHeight="1" x14ac:dyDescent="0.2">
      <c r="A698" s="151" t="s">
        <v>1057</v>
      </c>
      <c r="B698" s="156" t="s">
        <v>1058</v>
      </c>
      <c r="C698" s="156" t="s">
        <v>86</v>
      </c>
      <c r="D698" s="157">
        <v>1</v>
      </c>
      <c r="E698" s="158">
        <v>26284.876499999998</v>
      </c>
      <c r="F698" s="159">
        <v>26284.880000000001</v>
      </c>
      <c r="G698" s="156"/>
      <c r="H698" s="156"/>
    </row>
    <row r="699" spans="1:8" ht="9.75" customHeight="1" x14ac:dyDescent="0.2">
      <c r="A699" s="150" t="s">
        <v>1059</v>
      </c>
      <c r="B699" s="162" t="s">
        <v>93</v>
      </c>
      <c r="C699" s="162"/>
      <c r="D699" s="162"/>
      <c r="E699" s="162"/>
      <c r="F699" s="170">
        <v>5591.13</v>
      </c>
      <c r="G699" s="162"/>
      <c r="H699" s="162"/>
    </row>
    <row r="700" spans="1:8" ht="19.350000000000001" customHeight="1" x14ac:dyDescent="0.2">
      <c r="A700" s="151" t="s">
        <v>1060</v>
      </c>
      <c r="B700" s="156" t="s">
        <v>1061</v>
      </c>
      <c r="C700" s="156" t="s">
        <v>96</v>
      </c>
      <c r="D700" s="166">
        <v>657.78</v>
      </c>
      <c r="E700" s="157">
        <v>8.5</v>
      </c>
      <c r="F700" s="169">
        <v>5591.13</v>
      </c>
      <c r="G700" s="156"/>
      <c r="H700" s="156"/>
    </row>
    <row r="701" spans="1:8" ht="9.75" customHeight="1" x14ac:dyDescent="0.2">
      <c r="A701" s="150" t="s">
        <v>1062</v>
      </c>
      <c r="B701" s="162" t="s">
        <v>1063</v>
      </c>
      <c r="C701" s="162"/>
      <c r="D701" s="162"/>
      <c r="E701" s="162"/>
      <c r="F701" s="164">
        <v>12957.61</v>
      </c>
      <c r="G701" s="162"/>
      <c r="H701" s="162"/>
    </row>
    <row r="702" spans="1:8" ht="9.75" customHeight="1" x14ac:dyDescent="0.2">
      <c r="A702" s="150" t="s">
        <v>1064</v>
      </c>
      <c r="B702" s="162" t="s">
        <v>1065</v>
      </c>
      <c r="C702" s="162"/>
      <c r="D702" s="162"/>
      <c r="E702" s="162"/>
      <c r="F702" s="173">
        <v>338.71</v>
      </c>
      <c r="G702" s="162"/>
      <c r="H702" s="162"/>
    </row>
    <row r="703" spans="1:8" ht="9.6" customHeight="1" x14ac:dyDescent="0.2">
      <c r="A703" s="151" t="s">
        <v>1066</v>
      </c>
      <c r="B703" s="156" t="s">
        <v>1067</v>
      </c>
      <c r="C703" s="156" t="s">
        <v>86</v>
      </c>
      <c r="D703" s="157">
        <v>1</v>
      </c>
      <c r="E703" s="166">
        <v>338.7122</v>
      </c>
      <c r="F703" s="167">
        <v>338.71</v>
      </c>
      <c r="G703" s="156"/>
      <c r="H703" s="156"/>
    </row>
    <row r="704" spans="1:8" ht="9.75" customHeight="1" x14ac:dyDescent="0.2">
      <c r="A704" s="150" t="s">
        <v>1068</v>
      </c>
      <c r="B704" s="162" t="s">
        <v>105</v>
      </c>
      <c r="C704" s="162"/>
      <c r="D704" s="162"/>
      <c r="E704" s="162"/>
      <c r="F704" s="170">
        <v>7089.14</v>
      </c>
      <c r="G704" s="162"/>
      <c r="H704" s="162"/>
    </row>
    <row r="705" spans="1:8" ht="9.6" customHeight="1" x14ac:dyDescent="0.2">
      <c r="A705" s="151" t="s">
        <v>1069</v>
      </c>
      <c r="B705" s="156" t="s">
        <v>1070</v>
      </c>
      <c r="C705" s="156" t="s">
        <v>86</v>
      </c>
      <c r="D705" s="157">
        <v>1</v>
      </c>
      <c r="E705" s="171">
        <v>7089.1432000000004</v>
      </c>
      <c r="F705" s="169">
        <v>7089.14</v>
      </c>
      <c r="G705" s="156"/>
      <c r="H705" s="156"/>
    </row>
    <row r="706" spans="1:8" ht="9.75" customHeight="1" x14ac:dyDescent="0.2">
      <c r="A706" s="150" t="s">
        <v>1071</v>
      </c>
      <c r="B706" s="162" t="s">
        <v>93</v>
      </c>
      <c r="C706" s="162"/>
      <c r="D706" s="162"/>
      <c r="E706" s="162"/>
      <c r="F706" s="170">
        <v>5529.76</v>
      </c>
      <c r="G706" s="162"/>
      <c r="H706" s="162"/>
    </row>
    <row r="707" spans="1:8" ht="19.350000000000001" customHeight="1" x14ac:dyDescent="0.2">
      <c r="A707" s="151" t="s">
        <v>1072</v>
      </c>
      <c r="B707" s="156" t="s">
        <v>1061</v>
      </c>
      <c r="C707" s="156" t="s">
        <v>96</v>
      </c>
      <c r="D707" s="166">
        <v>650.55999999999995</v>
      </c>
      <c r="E707" s="157">
        <v>8.5</v>
      </c>
      <c r="F707" s="169">
        <v>5529.76</v>
      </c>
      <c r="G707" s="156"/>
      <c r="H707" s="156"/>
    </row>
    <row r="708" spans="1:8" ht="9.75" customHeight="1" x14ac:dyDescent="0.2">
      <c r="A708" s="150" t="s">
        <v>1073</v>
      </c>
      <c r="B708" s="162" t="s">
        <v>1074</v>
      </c>
      <c r="C708" s="162"/>
      <c r="D708" s="162"/>
      <c r="E708" s="162"/>
      <c r="F708" s="164">
        <v>12618.9</v>
      </c>
      <c r="G708" s="162"/>
      <c r="H708" s="162"/>
    </row>
    <row r="709" spans="1:8" ht="9.75" customHeight="1" x14ac:dyDescent="0.2">
      <c r="A709" s="150" t="s">
        <v>1075</v>
      </c>
      <c r="B709" s="162" t="s">
        <v>105</v>
      </c>
      <c r="C709" s="162"/>
      <c r="D709" s="162"/>
      <c r="E709" s="162"/>
      <c r="F709" s="170">
        <v>7089.14</v>
      </c>
      <c r="G709" s="162"/>
      <c r="H709" s="162"/>
    </row>
    <row r="710" spans="1:8" ht="9.6" customHeight="1" x14ac:dyDescent="0.2">
      <c r="A710" s="151" t="s">
        <v>1076</v>
      </c>
      <c r="B710" s="156" t="s">
        <v>1077</v>
      </c>
      <c r="C710" s="156" t="s">
        <v>86</v>
      </c>
      <c r="D710" s="157">
        <v>1</v>
      </c>
      <c r="E710" s="171">
        <v>7089.1432000000004</v>
      </c>
      <c r="F710" s="169">
        <v>7089.14</v>
      </c>
      <c r="G710" s="156"/>
      <c r="H710" s="156"/>
    </row>
    <row r="711" spans="1:8" ht="9.75" customHeight="1" x14ac:dyDescent="0.2">
      <c r="A711" s="150" t="s">
        <v>1078</v>
      </c>
      <c r="B711" s="162" t="s">
        <v>93</v>
      </c>
      <c r="C711" s="162"/>
      <c r="D711" s="162"/>
      <c r="E711" s="162"/>
      <c r="F711" s="170">
        <v>5529.76</v>
      </c>
      <c r="G711" s="162"/>
      <c r="H711" s="162"/>
    </row>
    <row r="712" spans="1:8" ht="19.350000000000001" customHeight="1" x14ac:dyDescent="0.2">
      <c r="A712" s="151" t="s">
        <v>1079</v>
      </c>
      <c r="B712" s="156" t="s">
        <v>1061</v>
      </c>
      <c r="C712" s="156" t="s">
        <v>96</v>
      </c>
      <c r="D712" s="166">
        <v>650.55999999999995</v>
      </c>
      <c r="E712" s="157">
        <v>8.5</v>
      </c>
      <c r="F712" s="169">
        <v>5529.76</v>
      </c>
      <c r="G712" s="156"/>
      <c r="H712" s="156"/>
    </row>
    <row r="713" spans="1:8" ht="9.75" customHeight="1" x14ac:dyDescent="0.2">
      <c r="A713" s="150" t="s">
        <v>1080</v>
      </c>
      <c r="B713" s="162" t="s">
        <v>1081</v>
      </c>
      <c r="C713" s="162"/>
      <c r="D713" s="162"/>
      <c r="E713" s="162"/>
      <c r="F713" s="164">
        <v>12955.01</v>
      </c>
      <c r="G713" s="162"/>
      <c r="H713" s="162"/>
    </row>
    <row r="714" spans="1:8" ht="9.75" customHeight="1" x14ac:dyDescent="0.2">
      <c r="A714" s="150" t="s">
        <v>1082</v>
      </c>
      <c r="B714" s="162" t="s">
        <v>1065</v>
      </c>
      <c r="C714" s="162"/>
      <c r="D714" s="162"/>
      <c r="E714" s="162"/>
      <c r="F714" s="173">
        <v>336.11</v>
      </c>
      <c r="G714" s="162"/>
      <c r="H714" s="162"/>
    </row>
    <row r="715" spans="1:8" ht="9.6" customHeight="1" x14ac:dyDescent="0.2">
      <c r="A715" s="151" t="s">
        <v>1083</v>
      </c>
      <c r="B715" s="156" t="s">
        <v>1084</v>
      </c>
      <c r="C715" s="156" t="s">
        <v>86</v>
      </c>
      <c r="D715" s="157">
        <v>1</v>
      </c>
      <c r="E715" s="166">
        <v>336.1146</v>
      </c>
      <c r="F715" s="167">
        <v>336.11</v>
      </c>
      <c r="G715" s="156"/>
      <c r="H715" s="156"/>
    </row>
    <row r="716" spans="1:8" ht="9.75" customHeight="1" x14ac:dyDescent="0.2">
      <c r="A716" s="150" t="s">
        <v>1085</v>
      </c>
      <c r="B716" s="162" t="s">
        <v>105</v>
      </c>
      <c r="C716" s="162"/>
      <c r="D716" s="162"/>
      <c r="E716" s="162"/>
      <c r="F716" s="170">
        <v>7089.14</v>
      </c>
      <c r="G716" s="162"/>
      <c r="H716" s="162"/>
    </row>
    <row r="717" spans="1:8" ht="9.6" customHeight="1" x14ac:dyDescent="0.2">
      <c r="A717" s="151" t="s">
        <v>1086</v>
      </c>
      <c r="B717" s="156" t="s">
        <v>1087</v>
      </c>
      <c r="C717" s="156" t="s">
        <v>86</v>
      </c>
      <c r="D717" s="157">
        <v>1</v>
      </c>
      <c r="E717" s="171">
        <v>7089.1432000000004</v>
      </c>
      <c r="F717" s="169">
        <v>7089.14</v>
      </c>
      <c r="G717" s="156"/>
      <c r="H717" s="156"/>
    </row>
    <row r="718" spans="1:8" ht="9.75" customHeight="1" x14ac:dyDescent="0.2">
      <c r="A718" s="150" t="s">
        <v>1088</v>
      </c>
      <c r="B718" s="162" t="s">
        <v>1089</v>
      </c>
      <c r="C718" s="162"/>
      <c r="D718" s="162"/>
      <c r="E718" s="162"/>
      <c r="F718" s="174">
        <v>0</v>
      </c>
      <c r="G718" s="162"/>
      <c r="H718" s="162"/>
    </row>
    <row r="719" spans="1:8" ht="9.75" customHeight="1" x14ac:dyDescent="0.2">
      <c r="A719" s="150" t="s">
        <v>1090</v>
      </c>
      <c r="B719" s="162" t="s">
        <v>93</v>
      </c>
      <c r="C719" s="162"/>
      <c r="D719" s="162"/>
      <c r="E719" s="162"/>
      <c r="F719" s="170">
        <v>5529.76</v>
      </c>
      <c r="G719" s="162"/>
      <c r="H719" s="162"/>
    </row>
    <row r="720" spans="1:8" ht="19.350000000000001" customHeight="1" x14ac:dyDescent="0.2">
      <c r="A720" s="151" t="s">
        <v>1091</v>
      </c>
      <c r="B720" s="156" t="s">
        <v>1061</v>
      </c>
      <c r="C720" s="156" t="s">
        <v>96</v>
      </c>
      <c r="D720" s="166">
        <v>650.55999999999995</v>
      </c>
      <c r="E720" s="157">
        <v>8.5</v>
      </c>
      <c r="F720" s="169">
        <v>5529.76</v>
      </c>
      <c r="G720" s="156"/>
      <c r="H720" s="156"/>
    </row>
    <row r="721" spans="1:8" ht="9.75" customHeight="1" x14ac:dyDescent="0.2">
      <c r="A721" s="150" t="s">
        <v>1092</v>
      </c>
      <c r="B721" s="162" t="s">
        <v>1093</v>
      </c>
      <c r="C721" s="162"/>
      <c r="D721" s="162"/>
      <c r="E721" s="162"/>
      <c r="F721" s="164">
        <v>13217.71</v>
      </c>
      <c r="G721" s="162"/>
      <c r="H721" s="162"/>
    </row>
    <row r="722" spans="1:8" ht="9.75" customHeight="1" x14ac:dyDescent="0.2">
      <c r="A722" s="150" t="s">
        <v>1094</v>
      </c>
      <c r="B722" s="162" t="s">
        <v>105</v>
      </c>
      <c r="C722" s="162"/>
      <c r="D722" s="162"/>
      <c r="E722" s="162"/>
      <c r="F722" s="170">
        <v>7687.95</v>
      </c>
      <c r="G722" s="162"/>
      <c r="H722" s="162"/>
    </row>
    <row r="723" spans="1:8" ht="9.6" customHeight="1" x14ac:dyDescent="0.2">
      <c r="A723" s="151" t="s">
        <v>1095</v>
      </c>
      <c r="B723" s="156" t="s">
        <v>1096</v>
      </c>
      <c r="C723" s="156" t="s">
        <v>86</v>
      </c>
      <c r="D723" s="157">
        <v>1</v>
      </c>
      <c r="E723" s="171">
        <v>7687.9470000000001</v>
      </c>
      <c r="F723" s="169">
        <v>7687.95</v>
      </c>
      <c r="G723" s="156"/>
      <c r="H723" s="156"/>
    </row>
    <row r="724" spans="1:8" ht="9.75" customHeight="1" x14ac:dyDescent="0.2">
      <c r="A724" s="150" t="s">
        <v>1097</v>
      </c>
      <c r="B724" s="162" t="s">
        <v>93</v>
      </c>
      <c r="C724" s="162"/>
      <c r="D724" s="162"/>
      <c r="E724" s="162"/>
      <c r="F724" s="170">
        <v>5529.76</v>
      </c>
      <c r="G724" s="162"/>
      <c r="H724" s="162"/>
    </row>
    <row r="725" spans="1:8" ht="19.350000000000001" customHeight="1" x14ac:dyDescent="0.2">
      <c r="A725" s="151" t="s">
        <v>1098</v>
      </c>
      <c r="B725" s="156" t="s">
        <v>1061</v>
      </c>
      <c r="C725" s="156" t="s">
        <v>96</v>
      </c>
      <c r="D725" s="166">
        <v>650.55999999999995</v>
      </c>
      <c r="E725" s="157">
        <v>8.5</v>
      </c>
      <c r="F725" s="169">
        <v>5529.76</v>
      </c>
      <c r="G725" s="156"/>
      <c r="H725" s="156"/>
    </row>
    <row r="726" spans="1:8" ht="9.75" customHeight="1" x14ac:dyDescent="0.2">
      <c r="A726" s="150" t="s">
        <v>1099</v>
      </c>
      <c r="B726" s="162" t="s">
        <v>1100</v>
      </c>
      <c r="C726" s="162"/>
      <c r="D726" s="162"/>
      <c r="E726" s="162"/>
      <c r="F726" s="164">
        <v>15029.46</v>
      </c>
      <c r="G726" s="162"/>
      <c r="H726" s="162"/>
    </row>
    <row r="727" spans="1:8" ht="9.75" customHeight="1" x14ac:dyDescent="0.2">
      <c r="A727" s="150" t="s">
        <v>1101</v>
      </c>
      <c r="B727" s="162" t="s">
        <v>1053</v>
      </c>
      <c r="C727" s="162"/>
      <c r="D727" s="162"/>
      <c r="E727" s="162"/>
      <c r="F727" s="170">
        <v>1513.67</v>
      </c>
      <c r="G727" s="162"/>
      <c r="H727" s="162"/>
    </row>
    <row r="728" spans="1:8" ht="9.6" customHeight="1" x14ac:dyDescent="0.2">
      <c r="A728" s="151" t="s">
        <v>1102</v>
      </c>
      <c r="B728" s="156" t="s">
        <v>1103</v>
      </c>
      <c r="C728" s="156" t="s">
        <v>86</v>
      </c>
      <c r="D728" s="157">
        <v>1</v>
      </c>
      <c r="E728" s="171">
        <v>1513.67</v>
      </c>
      <c r="F728" s="169">
        <v>1513.67</v>
      </c>
      <c r="G728" s="156"/>
      <c r="H728" s="156"/>
    </row>
    <row r="729" spans="1:8" ht="9.75" customHeight="1" x14ac:dyDescent="0.2">
      <c r="A729" s="150" t="s">
        <v>1104</v>
      </c>
      <c r="B729" s="162" t="s">
        <v>105</v>
      </c>
      <c r="C729" s="162"/>
      <c r="D729" s="162"/>
      <c r="E729" s="162"/>
      <c r="F729" s="170">
        <v>7986.03</v>
      </c>
      <c r="G729" s="162"/>
      <c r="H729" s="162"/>
    </row>
    <row r="730" spans="1:8" ht="9.6" customHeight="1" x14ac:dyDescent="0.2">
      <c r="A730" s="151" t="s">
        <v>1105</v>
      </c>
      <c r="B730" s="156" t="s">
        <v>1106</v>
      </c>
      <c r="C730" s="156" t="s">
        <v>86</v>
      </c>
      <c r="D730" s="157">
        <v>1</v>
      </c>
      <c r="E730" s="171">
        <v>7986.0290999999997</v>
      </c>
      <c r="F730" s="169">
        <v>7986.03</v>
      </c>
      <c r="G730" s="156"/>
      <c r="H730" s="156"/>
    </row>
    <row r="731" spans="1:8" ht="9.75" customHeight="1" x14ac:dyDescent="0.2">
      <c r="A731" s="150" t="s">
        <v>1107</v>
      </c>
      <c r="B731" s="162" t="s">
        <v>93</v>
      </c>
      <c r="C731" s="162"/>
      <c r="D731" s="162"/>
      <c r="E731" s="162"/>
      <c r="F731" s="170">
        <v>5529.76</v>
      </c>
      <c r="G731" s="162"/>
      <c r="H731" s="162"/>
    </row>
    <row r="732" spans="1:8" ht="19.350000000000001" customHeight="1" x14ac:dyDescent="0.2">
      <c r="A732" s="151" t="s">
        <v>1108</v>
      </c>
      <c r="B732" s="156" t="s">
        <v>1061</v>
      </c>
      <c r="C732" s="156" t="s">
        <v>96</v>
      </c>
      <c r="D732" s="166">
        <v>650.55999999999995</v>
      </c>
      <c r="E732" s="157">
        <v>8.5</v>
      </c>
      <c r="F732" s="169">
        <v>5529.76</v>
      </c>
      <c r="G732" s="156"/>
      <c r="H732" s="156"/>
    </row>
    <row r="733" spans="1:8" ht="9.75" customHeight="1" x14ac:dyDescent="0.2">
      <c r="A733" s="150" t="s">
        <v>1109</v>
      </c>
      <c r="B733" s="162" t="s">
        <v>1110</v>
      </c>
      <c r="C733" s="162"/>
      <c r="D733" s="162"/>
      <c r="E733" s="162"/>
      <c r="F733" s="163">
        <v>218322.67</v>
      </c>
      <c r="G733" s="162"/>
      <c r="H733" s="162"/>
    </row>
    <row r="734" spans="1:8" ht="9.75" customHeight="1" x14ac:dyDescent="0.2">
      <c r="A734" s="150" t="s">
        <v>1111</v>
      </c>
      <c r="B734" s="162" t="s">
        <v>1053</v>
      </c>
      <c r="C734" s="162"/>
      <c r="D734" s="162"/>
      <c r="E734" s="162"/>
      <c r="F734" s="164">
        <v>63450.75</v>
      </c>
      <c r="G734" s="162"/>
      <c r="H734" s="162"/>
    </row>
    <row r="735" spans="1:8" ht="9.6" customHeight="1" x14ac:dyDescent="0.2">
      <c r="A735" s="151" t="s">
        <v>1112</v>
      </c>
      <c r="B735" s="156" t="s">
        <v>1113</v>
      </c>
      <c r="C735" s="156" t="s">
        <v>86</v>
      </c>
      <c r="D735" s="157">
        <v>1</v>
      </c>
      <c r="E735" s="158">
        <v>63450.746700000003</v>
      </c>
      <c r="F735" s="159">
        <v>63450.75</v>
      </c>
      <c r="G735" s="156"/>
      <c r="H735" s="156"/>
    </row>
    <row r="736" spans="1:8" ht="9.75" customHeight="1" x14ac:dyDescent="0.2">
      <c r="A736" s="150" t="s">
        <v>1114</v>
      </c>
      <c r="B736" s="162" t="s">
        <v>105</v>
      </c>
      <c r="C736" s="162"/>
      <c r="D736" s="162"/>
      <c r="E736" s="162"/>
      <c r="F736" s="163">
        <v>105337.49</v>
      </c>
      <c r="G736" s="162"/>
      <c r="H736" s="162"/>
    </row>
    <row r="737" spans="1:8" ht="9.6" customHeight="1" x14ac:dyDescent="0.2">
      <c r="A737" s="151" t="s">
        <v>1115</v>
      </c>
      <c r="B737" s="156" t="s">
        <v>1116</v>
      </c>
      <c r="C737" s="156" t="s">
        <v>86</v>
      </c>
      <c r="D737" s="157">
        <v>1</v>
      </c>
      <c r="E737" s="160">
        <v>105337.488</v>
      </c>
      <c r="F737" s="161">
        <v>105337.49</v>
      </c>
      <c r="G737" s="156"/>
      <c r="H737" s="156"/>
    </row>
    <row r="738" spans="1:8" ht="9.75" customHeight="1" x14ac:dyDescent="0.2">
      <c r="A738" s="150" t="s">
        <v>1117</v>
      </c>
      <c r="B738" s="162" t="s">
        <v>93</v>
      </c>
      <c r="C738" s="162"/>
      <c r="D738" s="162"/>
      <c r="E738" s="162"/>
      <c r="F738" s="164">
        <v>49534.43</v>
      </c>
      <c r="G738" s="162"/>
      <c r="H738" s="162"/>
    </row>
    <row r="739" spans="1:8" ht="19.350000000000001" customHeight="1" x14ac:dyDescent="0.2">
      <c r="A739" s="151" t="s">
        <v>1118</v>
      </c>
      <c r="B739" s="156" t="s">
        <v>1061</v>
      </c>
      <c r="C739" s="156" t="s">
        <v>96</v>
      </c>
      <c r="D739" s="171">
        <v>5827.58</v>
      </c>
      <c r="E739" s="157">
        <v>8.5</v>
      </c>
      <c r="F739" s="159">
        <v>49534.43</v>
      </c>
      <c r="G739" s="156"/>
      <c r="H739" s="156"/>
    </row>
    <row r="740" spans="1:8" ht="9.75" customHeight="1" x14ac:dyDescent="0.2">
      <c r="A740" s="150" t="s">
        <v>1119</v>
      </c>
      <c r="B740" s="162" t="s">
        <v>1120</v>
      </c>
      <c r="C740" s="162"/>
      <c r="D740" s="162"/>
      <c r="E740" s="162"/>
      <c r="F740" s="170">
        <v>9950.65</v>
      </c>
      <c r="G740" s="162"/>
      <c r="H740" s="162"/>
    </row>
    <row r="741" spans="1:8" ht="9.75" customHeight="1" x14ac:dyDescent="0.2">
      <c r="A741" s="150" t="s">
        <v>1121</v>
      </c>
      <c r="B741" s="162" t="s">
        <v>1053</v>
      </c>
      <c r="C741" s="162"/>
      <c r="D741" s="162"/>
      <c r="E741" s="162"/>
      <c r="F741" s="173">
        <v>883.72</v>
      </c>
      <c r="G741" s="162"/>
      <c r="H741" s="162"/>
    </row>
    <row r="742" spans="1:8" ht="9.6" customHeight="1" x14ac:dyDescent="0.2">
      <c r="A742" s="151" t="s">
        <v>1122</v>
      </c>
      <c r="B742" s="156" t="s">
        <v>1123</v>
      </c>
      <c r="C742" s="156" t="s">
        <v>86</v>
      </c>
      <c r="D742" s="157">
        <v>1</v>
      </c>
      <c r="E742" s="166">
        <v>883.71900000000005</v>
      </c>
      <c r="F742" s="167">
        <v>883.72</v>
      </c>
      <c r="G742" s="156"/>
      <c r="H742" s="156"/>
    </row>
    <row r="743" spans="1:8" ht="9.75" customHeight="1" x14ac:dyDescent="0.2">
      <c r="A743" s="150" t="s">
        <v>1124</v>
      </c>
      <c r="B743" s="162" t="s">
        <v>105</v>
      </c>
      <c r="C743" s="162"/>
      <c r="D743" s="162"/>
      <c r="E743" s="162"/>
      <c r="F743" s="170">
        <v>6815.36</v>
      </c>
      <c r="G743" s="162"/>
      <c r="H743" s="162"/>
    </row>
    <row r="744" spans="1:8" ht="9.6" customHeight="1" x14ac:dyDescent="0.2">
      <c r="A744" s="151" t="s">
        <v>1125</v>
      </c>
      <c r="B744" s="156" t="s">
        <v>1126</v>
      </c>
      <c r="C744" s="156" t="s">
        <v>86</v>
      </c>
      <c r="D744" s="157">
        <v>1</v>
      </c>
      <c r="E744" s="171">
        <v>6815.3594000000003</v>
      </c>
      <c r="F744" s="169">
        <v>6815.36</v>
      </c>
      <c r="G744" s="156"/>
      <c r="H744" s="156"/>
    </row>
    <row r="745" spans="1:8" ht="9.75" customHeight="1" x14ac:dyDescent="0.2">
      <c r="A745" s="150" t="s">
        <v>1127</v>
      </c>
      <c r="B745" s="162" t="s">
        <v>93</v>
      </c>
      <c r="C745" s="162"/>
      <c r="D745" s="162"/>
      <c r="E745" s="162"/>
      <c r="F745" s="170">
        <v>2251.5700000000002</v>
      </c>
      <c r="G745" s="162"/>
      <c r="H745" s="162"/>
    </row>
    <row r="746" spans="1:8" ht="19.350000000000001" customHeight="1" x14ac:dyDescent="0.2">
      <c r="A746" s="151" t="s">
        <v>1128</v>
      </c>
      <c r="B746" s="156" t="s">
        <v>1061</v>
      </c>
      <c r="C746" s="156" t="s">
        <v>96</v>
      </c>
      <c r="D746" s="166">
        <v>264.89</v>
      </c>
      <c r="E746" s="157">
        <v>8.5</v>
      </c>
      <c r="F746" s="169">
        <v>2251.5700000000002</v>
      </c>
      <c r="G746" s="156"/>
      <c r="H746" s="156"/>
    </row>
    <row r="747" spans="1:8" ht="19.350000000000001" customHeight="1" x14ac:dyDescent="0.2">
      <c r="A747" s="150" t="s">
        <v>1129</v>
      </c>
      <c r="B747" s="162" t="s">
        <v>1130</v>
      </c>
      <c r="C747" s="162"/>
      <c r="D747" s="162"/>
      <c r="E747" s="162"/>
      <c r="F747" s="163">
        <v>103601.61</v>
      </c>
      <c r="G747" s="162"/>
      <c r="H747" s="162"/>
    </row>
    <row r="748" spans="1:8" ht="9.75" customHeight="1" x14ac:dyDescent="0.2">
      <c r="A748" s="150" t="s">
        <v>1131</v>
      </c>
      <c r="B748" s="162" t="s">
        <v>105</v>
      </c>
      <c r="C748" s="162"/>
      <c r="D748" s="162"/>
      <c r="E748" s="162"/>
      <c r="F748" s="164">
        <v>20177</v>
      </c>
      <c r="G748" s="162"/>
      <c r="H748" s="162"/>
    </row>
    <row r="749" spans="1:8" ht="9.6" customHeight="1" x14ac:dyDescent="0.2">
      <c r="A749" s="151" t="s">
        <v>1132</v>
      </c>
      <c r="B749" s="156" t="s">
        <v>1133</v>
      </c>
      <c r="C749" s="156" t="s">
        <v>86</v>
      </c>
      <c r="D749" s="157">
        <v>1</v>
      </c>
      <c r="E749" s="158">
        <v>20177.002499999999</v>
      </c>
      <c r="F749" s="159">
        <v>20177</v>
      </c>
      <c r="G749" s="156"/>
      <c r="H749" s="156"/>
    </row>
    <row r="750" spans="1:8" ht="9.75" customHeight="1" x14ac:dyDescent="0.2">
      <c r="A750" s="150" t="s">
        <v>1134</v>
      </c>
      <c r="B750" s="162" t="s">
        <v>1089</v>
      </c>
      <c r="C750" s="162"/>
      <c r="D750" s="162"/>
      <c r="E750" s="162"/>
      <c r="F750" s="164">
        <v>57686.81</v>
      </c>
      <c r="G750" s="162"/>
      <c r="H750" s="162"/>
    </row>
    <row r="751" spans="1:8" ht="9.6" customHeight="1" x14ac:dyDescent="0.2">
      <c r="A751" s="151" t="s">
        <v>1135</v>
      </c>
      <c r="B751" s="156" t="s">
        <v>1136</v>
      </c>
      <c r="C751" s="156" t="s">
        <v>86</v>
      </c>
      <c r="D751" s="157">
        <v>1</v>
      </c>
      <c r="E751" s="158">
        <v>57686.811500000003</v>
      </c>
      <c r="F751" s="159">
        <v>57686.81</v>
      </c>
      <c r="G751" s="156"/>
      <c r="H751" s="156"/>
    </row>
    <row r="752" spans="1:8" ht="9.75" customHeight="1" x14ac:dyDescent="0.2">
      <c r="A752" s="150" t="s">
        <v>1137</v>
      </c>
      <c r="B752" s="162" t="s">
        <v>93</v>
      </c>
      <c r="C752" s="162"/>
      <c r="D752" s="162"/>
      <c r="E752" s="162"/>
      <c r="F752" s="164">
        <v>25737.8</v>
      </c>
      <c r="G752" s="162"/>
      <c r="H752" s="162"/>
    </row>
    <row r="753" spans="1:8" ht="19.350000000000001" customHeight="1" x14ac:dyDescent="0.2">
      <c r="A753" s="151" t="s">
        <v>1138</v>
      </c>
      <c r="B753" s="156" t="s">
        <v>1061</v>
      </c>
      <c r="C753" s="156" t="s">
        <v>96</v>
      </c>
      <c r="D753" s="168">
        <v>86.8</v>
      </c>
      <c r="E753" s="157">
        <v>8.5</v>
      </c>
      <c r="F753" s="167">
        <v>737.8</v>
      </c>
      <c r="G753" s="156"/>
      <c r="H753" s="156"/>
    </row>
    <row r="754" spans="1:8" ht="9.6" customHeight="1" x14ac:dyDescent="0.2">
      <c r="A754" s="151" t="s">
        <v>1139</v>
      </c>
      <c r="B754" s="156" t="s">
        <v>1140</v>
      </c>
      <c r="C754" s="156" t="s">
        <v>86</v>
      </c>
      <c r="D754" s="157">
        <v>1</v>
      </c>
      <c r="E754" s="158">
        <v>25000</v>
      </c>
      <c r="F754" s="159">
        <v>25000</v>
      </c>
      <c r="G754" s="156"/>
      <c r="H754" s="156"/>
    </row>
    <row r="755" spans="1:8" ht="9.75" customHeight="1" x14ac:dyDescent="0.2">
      <c r="A755" s="150" t="s">
        <v>1141</v>
      </c>
      <c r="B755" s="162" t="s">
        <v>40</v>
      </c>
      <c r="C755" s="162"/>
      <c r="D755" s="162"/>
      <c r="E755" s="162"/>
      <c r="F755" s="165">
        <v>1958122.73</v>
      </c>
      <c r="G755" s="162"/>
      <c r="H755" s="162"/>
    </row>
    <row r="756" spans="1:8" ht="9.75" customHeight="1" x14ac:dyDescent="0.2">
      <c r="A756" s="150" t="s">
        <v>1142</v>
      </c>
      <c r="B756" s="162" t="s">
        <v>40</v>
      </c>
      <c r="C756" s="162"/>
      <c r="D756" s="162"/>
      <c r="E756" s="162"/>
      <c r="F756" s="165">
        <v>1958122.73</v>
      </c>
      <c r="G756" s="162"/>
      <c r="H756" s="162"/>
    </row>
    <row r="757" spans="1:8" ht="9.75" customHeight="1" x14ac:dyDescent="0.2">
      <c r="A757" s="150" t="s">
        <v>1143</v>
      </c>
      <c r="B757" s="162" t="s">
        <v>1144</v>
      </c>
      <c r="C757" s="162"/>
      <c r="D757" s="162"/>
      <c r="E757" s="162"/>
      <c r="F757" s="164">
        <v>94122.73</v>
      </c>
      <c r="G757" s="162"/>
      <c r="H757" s="162"/>
    </row>
    <row r="758" spans="1:8" ht="9.6" customHeight="1" x14ac:dyDescent="0.2">
      <c r="A758" s="151" t="s">
        <v>1145</v>
      </c>
      <c r="B758" s="156" t="s">
        <v>106</v>
      </c>
      <c r="C758" s="156" t="s">
        <v>86</v>
      </c>
      <c r="D758" s="157">
        <v>1</v>
      </c>
      <c r="E758" s="158">
        <v>65000</v>
      </c>
      <c r="F758" s="159">
        <v>65000</v>
      </c>
      <c r="G758" s="156"/>
      <c r="H758" s="156"/>
    </row>
    <row r="759" spans="1:8" ht="9.6" customHeight="1" x14ac:dyDescent="0.2">
      <c r="A759" s="151" t="s">
        <v>1146</v>
      </c>
      <c r="B759" s="156" t="s">
        <v>1147</v>
      </c>
      <c r="C759" s="156" t="s">
        <v>86</v>
      </c>
      <c r="D759" s="157">
        <v>1</v>
      </c>
      <c r="E759" s="158">
        <v>29122.73</v>
      </c>
      <c r="F759" s="159">
        <v>29122.73</v>
      </c>
      <c r="G759" s="156"/>
      <c r="H759" s="156"/>
    </row>
    <row r="760" spans="1:8" ht="9.75" customHeight="1" x14ac:dyDescent="0.2">
      <c r="A760" s="150" t="s">
        <v>1148</v>
      </c>
      <c r="B760" s="162" t="s">
        <v>1149</v>
      </c>
      <c r="C760" s="162"/>
      <c r="D760" s="162"/>
      <c r="E760" s="162"/>
      <c r="F760" s="163">
        <v>795000</v>
      </c>
      <c r="G760" s="162"/>
      <c r="H760" s="162"/>
    </row>
    <row r="761" spans="1:8" ht="9.6" customHeight="1" x14ac:dyDescent="0.2">
      <c r="A761" s="151" t="s">
        <v>1150</v>
      </c>
      <c r="B761" s="156" t="s">
        <v>1151</v>
      </c>
      <c r="C761" s="156" t="s">
        <v>100</v>
      </c>
      <c r="D761" s="157">
        <v>1</v>
      </c>
      <c r="E761" s="160">
        <v>345000</v>
      </c>
      <c r="F761" s="161">
        <v>345000</v>
      </c>
      <c r="G761" s="156"/>
      <c r="H761" s="156"/>
    </row>
    <row r="762" spans="1:8" ht="9.6" customHeight="1" x14ac:dyDescent="0.2">
      <c r="A762" s="151" t="s">
        <v>1152</v>
      </c>
      <c r="B762" s="156" t="s">
        <v>1153</v>
      </c>
      <c r="C762" s="156" t="s">
        <v>100</v>
      </c>
      <c r="D762" s="157">
        <v>1</v>
      </c>
      <c r="E762" s="160">
        <v>345000</v>
      </c>
      <c r="F762" s="161">
        <v>345000</v>
      </c>
      <c r="G762" s="156"/>
      <c r="H762" s="156"/>
    </row>
    <row r="763" spans="1:8" ht="9.6" customHeight="1" x14ac:dyDescent="0.2">
      <c r="A763" s="151" t="s">
        <v>1154</v>
      </c>
      <c r="B763" s="156" t="s">
        <v>1155</v>
      </c>
      <c r="C763" s="156" t="s">
        <v>86</v>
      </c>
      <c r="D763" s="157">
        <v>1</v>
      </c>
      <c r="E763" s="158">
        <v>75000</v>
      </c>
      <c r="F763" s="159">
        <v>75000</v>
      </c>
      <c r="G763" s="156"/>
      <c r="H763" s="156"/>
    </row>
    <row r="764" spans="1:8" ht="9.6" customHeight="1" x14ac:dyDescent="0.2">
      <c r="A764" s="151" t="s">
        <v>1156</v>
      </c>
      <c r="B764" s="156" t="s">
        <v>1157</v>
      </c>
      <c r="C764" s="156" t="s">
        <v>86</v>
      </c>
      <c r="D764" s="157">
        <v>1</v>
      </c>
      <c r="E764" s="158">
        <v>30000</v>
      </c>
      <c r="F764" s="159">
        <v>30000</v>
      </c>
      <c r="G764" s="156"/>
      <c r="H764" s="156"/>
    </row>
    <row r="765" spans="1:8" ht="9.75" customHeight="1" x14ac:dyDescent="0.2">
      <c r="A765" s="150" t="s">
        <v>1158</v>
      </c>
      <c r="B765" s="162" t="s">
        <v>1159</v>
      </c>
      <c r="C765" s="162"/>
      <c r="D765" s="162"/>
      <c r="E765" s="162"/>
      <c r="F765" s="163">
        <v>355000</v>
      </c>
      <c r="G765" s="162"/>
      <c r="H765" s="162"/>
    </row>
    <row r="766" spans="1:8" ht="9.6" customHeight="1" x14ac:dyDescent="0.2">
      <c r="A766" s="151" t="s">
        <v>1160</v>
      </c>
      <c r="B766" s="156" t="s">
        <v>1161</v>
      </c>
      <c r="C766" s="156" t="s">
        <v>86</v>
      </c>
      <c r="D766" s="157">
        <v>1</v>
      </c>
      <c r="E766" s="158">
        <v>20000</v>
      </c>
      <c r="F766" s="159">
        <v>20000</v>
      </c>
      <c r="G766" s="156"/>
      <c r="H766" s="156"/>
    </row>
    <row r="767" spans="1:8" ht="9.6" customHeight="1" x14ac:dyDescent="0.2">
      <c r="A767" s="151" t="s">
        <v>1162</v>
      </c>
      <c r="B767" s="156" t="s">
        <v>1163</v>
      </c>
      <c r="C767" s="156" t="s">
        <v>86</v>
      </c>
      <c r="D767" s="157">
        <v>1</v>
      </c>
      <c r="E767" s="158">
        <v>75000</v>
      </c>
      <c r="F767" s="159">
        <v>75000</v>
      </c>
      <c r="G767" s="156"/>
      <c r="H767" s="156"/>
    </row>
    <row r="768" spans="1:8" ht="9.6" customHeight="1" x14ac:dyDescent="0.2">
      <c r="A768" s="151" t="s">
        <v>1164</v>
      </c>
      <c r="B768" s="156" t="s">
        <v>1165</v>
      </c>
      <c r="C768" s="156" t="s">
        <v>86</v>
      </c>
      <c r="D768" s="157">
        <v>1</v>
      </c>
      <c r="E768" s="158">
        <v>25000</v>
      </c>
      <c r="F768" s="159">
        <v>25000</v>
      </c>
      <c r="G768" s="156"/>
      <c r="H768" s="156"/>
    </row>
    <row r="769" spans="1:8" ht="9.6" customHeight="1" x14ac:dyDescent="0.2">
      <c r="A769" s="151" t="s">
        <v>1166</v>
      </c>
      <c r="B769" s="156" t="s">
        <v>1167</v>
      </c>
      <c r="C769" s="156" t="s">
        <v>86</v>
      </c>
      <c r="D769" s="157">
        <v>1</v>
      </c>
      <c r="E769" s="160">
        <v>125000</v>
      </c>
      <c r="F769" s="161">
        <v>125000</v>
      </c>
      <c r="G769" s="156"/>
      <c r="H769" s="156"/>
    </row>
    <row r="770" spans="1:8" ht="9.6" customHeight="1" x14ac:dyDescent="0.2">
      <c r="A770" s="151" t="s">
        <v>1168</v>
      </c>
      <c r="B770" s="156" t="s">
        <v>1169</v>
      </c>
      <c r="C770" s="156" t="s">
        <v>86</v>
      </c>
      <c r="D770" s="157">
        <v>1</v>
      </c>
      <c r="E770" s="160">
        <v>110000</v>
      </c>
      <c r="F770" s="161">
        <v>110000</v>
      </c>
      <c r="G770" s="156"/>
      <c r="H770" s="156"/>
    </row>
    <row r="771" spans="1:8" ht="9.75" customHeight="1" x14ac:dyDescent="0.2">
      <c r="A771" s="150" t="s">
        <v>1170</v>
      </c>
      <c r="B771" s="162" t="s">
        <v>1171</v>
      </c>
      <c r="C771" s="162"/>
      <c r="D771" s="162"/>
      <c r="E771" s="162"/>
      <c r="F771" s="164">
        <v>35000</v>
      </c>
      <c r="G771" s="162"/>
      <c r="H771" s="162"/>
    </row>
    <row r="772" spans="1:8" ht="9.6" customHeight="1" x14ac:dyDescent="0.2">
      <c r="A772" s="151" t="s">
        <v>1172</v>
      </c>
      <c r="B772" s="156" t="s">
        <v>1173</v>
      </c>
      <c r="C772" s="156" t="s">
        <v>86</v>
      </c>
      <c r="D772" s="157">
        <v>1</v>
      </c>
      <c r="E772" s="158">
        <v>35000</v>
      </c>
      <c r="F772" s="159">
        <v>35000</v>
      </c>
      <c r="G772" s="156"/>
      <c r="H772" s="156"/>
    </row>
    <row r="773" spans="1:8" ht="9.75" customHeight="1" x14ac:dyDescent="0.2">
      <c r="A773" s="150" t="s">
        <v>1174</v>
      </c>
      <c r="B773" s="162" t="s">
        <v>1175</v>
      </c>
      <c r="C773" s="162"/>
      <c r="D773" s="162"/>
      <c r="E773" s="162"/>
      <c r="F773" s="163">
        <v>154000</v>
      </c>
      <c r="G773" s="162"/>
      <c r="H773" s="162"/>
    </row>
    <row r="774" spans="1:8" ht="9.6" customHeight="1" x14ac:dyDescent="0.2">
      <c r="A774" s="151" t="s">
        <v>1176</v>
      </c>
      <c r="B774" s="156" t="s">
        <v>1177</v>
      </c>
      <c r="C774" s="156" t="s">
        <v>86</v>
      </c>
      <c r="D774" s="157">
        <v>1</v>
      </c>
      <c r="E774" s="160">
        <v>154000</v>
      </c>
      <c r="F774" s="161">
        <v>154000</v>
      </c>
      <c r="G774" s="156"/>
      <c r="H774" s="156"/>
    </row>
    <row r="775" spans="1:8" ht="9.75" customHeight="1" x14ac:dyDescent="0.2">
      <c r="A775" s="150" t="s">
        <v>1178</v>
      </c>
      <c r="B775" s="162" t="s">
        <v>1179</v>
      </c>
      <c r="C775" s="162"/>
      <c r="D775" s="162"/>
      <c r="E775" s="162"/>
      <c r="F775" s="163">
        <v>525000</v>
      </c>
      <c r="G775" s="162"/>
      <c r="H775" s="162"/>
    </row>
    <row r="776" spans="1:8" ht="9.6" customHeight="1" x14ac:dyDescent="0.2">
      <c r="A776" s="151" t="s">
        <v>1180</v>
      </c>
      <c r="B776" s="156" t="s">
        <v>1181</v>
      </c>
      <c r="C776" s="156" t="s">
        <v>86</v>
      </c>
      <c r="D776" s="157">
        <v>1</v>
      </c>
      <c r="E776" s="160">
        <v>150000</v>
      </c>
      <c r="F776" s="161">
        <v>150000</v>
      </c>
      <c r="G776" s="156"/>
      <c r="H776" s="156"/>
    </row>
    <row r="777" spans="1:8" ht="9.6" customHeight="1" x14ac:dyDescent="0.2">
      <c r="A777" s="151" t="s">
        <v>1182</v>
      </c>
      <c r="B777" s="156" t="s">
        <v>1183</v>
      </c>
      <c r="C777" s="156" t="s">
        <v>86</v>
      </c>
      <c r="D777" s="157">
        <v>1</v>
      </c>
      <c r="E777" s="160">
        <v>375000</v>
      </c>
      <c r="F777" s="161">
        <v>375000</v>
      </c>
      <c r="G777" s="156"/>
      <c r="H777" s="156"/>
    </row>
    <row r="778" spans="1:8" ht="9.75" customHeight="1" x14ac:dyDescent="0.2">
      <c r="A778" s="150" t="s">
        <v>1184</v>
      </c>
      <c r="B778" s="162" t="s">
        <v>101</v>
      </c>
      <c r="C778" s="162"/>
      <c r="D778" s="162"/>
      <c r="E778" s="162"/>
      <c r="F778" s="163">
        <v>252545.05</v>
      </c>
      <c r="G778" s="162"/>
      <c r="H778" s="162"/>
    </row>
    <row r="779" spans="1:8" ht="9.75" customHeight="1" x14ac:dyDescent="0.2">
      <c r="A779" s="150" t="s">
        <v>1185</v>
      </c>
      <c r="B779" s="162" t="s">
        <v>1186</v>
      </c>
      <c r="C779" s="162"/>
      <c r="D779" s="162"/>
      <c r="E779" s="162"/>
      <c r="F779" s="173">
        <v>247.34</v>
      </c>
      <c r="G779" s="162"/>
      <c r="H779" s="162"/>
    </row>
    <row r="780" spans="1:8" ht="9.75" customHeight="1" x14ac:dyDescent="0.2">
      <c r="A780" s="150" t="s">
        <v>1187</v>
      </c>
      <c r="B780" s="162" t="s">
        <v>1188</v>
      </c>
      <c r="C780" s="162"/>
      <c r="D780" s="162"/>
      <c r="E780" s="162"/>
      <c r="F780" s="174">
        <v>0</v>
      </c>
      <c r="G780" s="162"/>
      <c r="H780" s="162"/>
    </row>
    <row r="781" spans="1:8" ht="9.75" customHeight="1" x14ac:dyDescent="0.2">
      <c r="A781" s="150" t="s">
        <v>1189</v>
      </c>
      <c r="B781" s="162" t="s">
        <v>1190</v>
      </c>
      <c r="C781" s="162"/>
      <c r="D781" s="162"/>
      <c r="E781" s="162"/>
      <c r="F781" s="175">
        <v>22.34</v>
      </c>
      <c r="G781" s="162"/>
      <c r="H781" s="162"/>
    </row>
    <row r="782" spans="1:8" ht="19.350000000000001" customHeight="1" x14ac:dyDescent="0.2">
      <c r="A782" s="151" t="s">
        <v>1191</v>
      </c>
      <c r="B782" s="156" t="s">
        <v>1192</v>
      </c>
      <c r="C782" s="156" t="s">
        <v>100</v>
      </c>
      <c r="D782" s="157">
        <v>5</v>
      </c>
      <c r="E782" s="157">
        <v>4.4680999999999997</v>
      </c>
      <c r="F782" s="172">
        <v>22.34</v>
      </c>
      <c r="G782" s="156"/>
      <c r="H782" s="156"/>
    </row>
    <row r="783" spans="1:8" ht="9.75" customHeight="1" x14ac:dyDescent="0.2">
      <c r="A783" s="150" t="s">
        <v>1193</v>
      </c>
      <c r="B783" s="162" t="s">
        <v>93</v>
      </c>
      <c r="C783" s="162"/>
      <c r="D783" s="162"/>
      <c r="E783" s="162"/>
      <c r="F783" s="173">
        <v>225</v>
      </c>
      <c r="G783" s="162"/>
      <c r="H783" s="162"/>
    </row>
    <row r="784" spans="1:8" ht="9.6" customHeight="1" x14ac:dyDescent="0.2">
      <c r="A784" s="151" t="s">
        <v>1194</v>
      </c>
      <c r="B784" s="156" t="s">
        <v>1195</v>
      </c>
      <c r="C784" s="156" t="s">
        <v>100</v>
      </c>
      <c r="D784" s="157">
        <v>5</v>
      </c>
      <c r="E784" s="168">
        <v>45</v>
      </c>
      <c r="F784" s="167">
        <v>225</v>
      </c>
      <c r="G784" s="156"/>
      <c r="H784" s="156"/>
    </row>
    <row r="785" spans="1:8" ht="9.75" customHeight="1" x14ac:dyDescent="0.2">
      <c r="A785" s="150" t="s">
        <v>1196</v>
      </c>
      <c r="B785" s="162" t="s">
        <v>1197</v>
      </c>
      <c r="C785" s="162"/>
      <c r="D785" s="162"/>
      <c r="E785" s="162"/>
      <c r="F785" s="173">
        <v>148.4</v>
      </c>
      <c r="G785" s="162"/>
      <c r="H785" s="162"/>
    </row>
    <row r="786" spans="1:8" ht="9.75" customHeight="1" x14ac:dyDescent="0.2">
      <c r="A786" s="150" t="s">
        <v>1198</v>
      </c>
      <c r="B786" s="162" t="s">
        <v>1190</v>
      </c>
      <c r="C786" s="162"/>
      <c r="D786" s="162"/>
      <c r="E786" s="162"/>
      <c r="F786" s="175">
        <v>13.4</v>
      </c>
      <c r="G786" s="162"/>
      <c r="H786" s="162"/>
    </row>
    <row r="787" spans="1:8" ht="19.350000000000001" customHeight="1" x14ac:dyDescent="0.2">
      <c r="A787" s="151" t="s">
        <v>1199</v>
      </c>
      <c r="B787" s="156" t="s">
        <v>1192</v>
      </c>
      <c r="C787" s="156" t="s">
        <v>100</v>
      </c>
      <c r="D787" s="157">
        <v>3</v>
      </c>
      <c r="E787" s="157">
        <v>4.4680999999999997</v>
      </c>
      <c r="F787" s="172">
        <v>13.4</v>
      </c>
      <c r="G787" s="156"/>
      <c r="H787" s="156"/>
    </row>
    <row r="788" spans="1:8" ht="9.75" customHeight="1" x14ac:dyDescent="0.2">
      <c r="A788" s="150" t="s">
        <v>1200</v>
      </c>
      <c r="B788" s="162" t="s">
        <v>93</v>
      </c>
      <c r="C788" s="162"/>
      <c r="D788" s="162"/>
      <c r="E788" s="162"/>
      <c r="F788" s="173">
        <v>135</v>
      </c>
      <c r="G788" s="162"/>
      <c r="H788" s="162"/>
    </row>
    <row r="789" spans="1:8" ht="9.6" customHeight="1" x14ac:dyDescent="0.2">
      <c r="A789" s="151" t="s">
        <v>1201</v>
      </c>
      <c r="B789" s="156" t="s">
        <v>1195</v>
      </c>
      <c r="C789" s="156" t="s">
        <v>100</v>
      </c>
      <c r="D789" s="157">
        <v>3</v>
      </c>
      <c r="E789" s="168">
        <v>45</v>
      </c>
      <c r="F789" s="167">
        <v>135</v>
      </c>
      <c r="G789" s="156"/>
      <c r="H789" s="156"/>
    </row>
    <row r="790" spans="1:8" ht="9.75" customHeight="1" x14ac:dyDescent="0.2">
      <c r="A790" s="150" t="s">
        <v>1202</v>
      </c>
      <c r="B790" s="162" t="s">
        <v>1203</v>
      </c>
      <c r="C790" s="162"/>
      <c r="D790" s="162"/>
      <c r="E790" s="162"/>
      <c r="F790" s="173">
        <v>148.4</v>
      </c>
      <c r="G790" s="162"/>
      <c r="H790" s="162"/>
    </row>
    <row r="791" spans="1:8" ht="9.75" customHeight="1" x14ac:dyDescent="0.2">
      <c r="A791" s="150" t="s">
        <v>1204</v>
      </c>
      <c r="B791" s="162" t="s">
        <v>1190</v>
      </c>
      <c r="C791" s="162"/>
      <c r="D791" s="162"/>
      <c r="E791" s="162"/>
      <c r="F791" s="175">
        <v>13.4</v>
      </c>
      <c r="G791" s="162"/>
      <c r="H791" s="162"/>
    </row>
    <row r="792" spans="1:8" ht="19.350000000000001" customHeight="1" x14ac:dyDescent="0.2">
      <c r="A792" s="151" t="s">
        <v>1205</v>
      </c>
      <c r="B792" s="156" t="s">
        <v>1192</v>
      </c>
      <c r="C792" s="156" t="s">
        <v>100</v>
      </c>
      <c r="D792" s="157">
        <v>3</v>
      </c>
      <c r="E792" s="157">
        <v>4.4680999999999997</v>
      </c>
      <c r="F792" s="172">
        <v>13.4</v>
      </c>
      <c r="G792" s="156"/>
      <c r="H792" s="156"/>
    </row>
    <row r="793" spans="1:8" ht="9.75" customHeight="1" x14ac:dyDescent="0.2">
      <c r="A793" s="150" t="s">
        <v>1206</v>
      </c>
      <c r="B793" s="162" t="s">
        <v>93</v>
      </c>
      <c r="C793" s="162"/>
      <c r="D793" s="162"/>
      <c r="E793" s="162"/>
      <c r="F793" s="173">
        <v>135</v>
      </c>
      <c r="G793" s="162"/>
      <c r="H793" s="162"/>
    </row>
    <row r="794" spans="1:8" ht="9.6" customHeight="1" x14ac:dyDescent="0.2">
      <c r="A794" s="151" t="s">
        <v>1207</v>
      </c>
      <c r="B794" s="156" t="s">
        <v>1195</v>
      </c>
      <c r="C794" s="156" t="s">
        <v>100</v>
      </c>
      <c r="D794" s="157">
        <v>3</v>
      </c>
      <c r="E794" s="168">
        <v>45</v>
      </c>
      <c r="F794" s="167">
        <v>135</v>
      </c>
      <c r="G794" s="156"/>
      <c r="H794" s="156"/>
    </row>
    <row r="795" spans="1:8" ht="9.75" customHeight="1" x14ac:dyDescent="0.2">
      <c r="A795" s="150" t="s">
        <v>1208</v>
      </c>
      <c r="B795" s="162" t="s">
        <v>1209</v>
      </c>
      <c r="C795" s="162"/>
      <c r="D795" s="162"/>
      <c r="E795" s="162"/>
      <c r="F795" s="173">
        <v>148.4</v>
      </c>
      <c r="G795" s="162"/>
      <c r="H795" s="162"/>
    </row>
    <row r="796" spans="1:8" ht="9.75" customHeight="1" x14ac:dyDescent="0.2">
      <c r="A796" s="150" t="s">
        <v>1210</v>
      </c>
      <c r="B796" s="162" t="s">
        <v>1190</v>
      </c>
      <c r="C796" s="162"/>
      <c r="D796" s="162"/>
      <c r="E796" s="162"/>
      <c r="F796" s="175">
        <v>13.4</v>
      </c>
      <c r="G796" s="162"/>
      <c r="H796" s="162"/>
    </row>
    <row r="797" spans="1:8" ht="19.350000000000001" customHeight="1" x14ac:dyDescent="0.2">
      <c r="A797" s="151" t="s">
        <v>1211</v>
      </c>
      <c r="B797" s="156" t="s">
        <v>1192</v>
      </c>
      <c r="C797" s="156" t="s">
        <v>100</v>
      </c>
      <c r="D797" s="157">
        <v>3</v>
      </c>
      <c r="E797" s="157">
        <v>4.4680999999999997</v>
      </c>
      <c r="F797" s="172">
        <v>13.4</v>
      </c>
      <c r="G797" s="156"/>
      <c r="H797" s="156"/>
    </row>
    <row r="798" spans="1:8" ht="9.75" customHeight="1" x14ac:dyDescent="0.2">
      <c r="A798" s="150" t="s">
        <v>1212</v>
      </c>
      <c r="B798" s="162" t="s">
        <v>93</v>
      </c>
      <c r="C798" s="162"/>
      <c r="D798" s="162"/>
      <c r="E798" s="162"/>
      <c r="F798" s="173">
        <v>135</v>
      </c>
      <c r="G798" s="162"/>
      <c r="H798" s="162"/>
    </row>
    <row r="799" spans="1:8" ht="9.6" customHeight="1" x14ac:dyDescent="0.2">
      <c r="A799" s="151" t="s">
        <v>1213</v>
      </c>
      <c r="B799" s="156" t="s">
        <v>1195</v>
      </c>
      <c r="C799" s="156" t="s">
        <v>100</v>
      </c>
      <c r="D799" s="157">
        <v>3</v>
      </c>
      <c r="E799" s="168">
        <v>45</v>
      </c>
      <c r="F799" s="167">
        <v>135</v>
      </c>
      <c r="G799" s="156"/>
      <c r="H799" s="156"/>
    </row>
    <row r="800" spans="1:8" ht="9.75" customHeight="1" x14ac:dyDescent="0.2">
      <c r="A800" s="150" t="s">
        <v>1214</v>
      </c>
      <c r="B800" s="162" t="s">
        <v>1215</v>
      </c>
      <c r="C800" s="162"/>
      <c r="D800" s="162"/>
      <c r="E800" s="162"/>
      <c r="F800" s="173">
        <v>148.4</v>
      </c>
      <c r="G800" s="162"/>
      <c r="H800" s="162"/>
    </row>
    <row r="801" spans="1:8" ht="9.75" customHeight="1" x14ac:dyDescent="0.2">
      <c r="A801" s="150" t="s">
        <v>1216</v>
      </c>
      <c r="B801" s="162" t="s">
        <v>1190</v>
      </c>
      <c r="C801" s="162"/>
      <c r="D801" s="162"/>
      <c r="E801" s="162"/>
      <c r="F801" s="175">
        <v>13.4</v>
      </c>
      <c r="G801" s="162"/>
      <c r="H801" s="162"/>
    </row>
    <row r="802" spans="1:8" ht="19.350000000000001" customHeight="1" x14ac:dyDescent="0.2">
      <c r="A802" s="151" t="s">
        <v>1217</v>
      </c>
      <c r="B802" s="156" t="s">
        <v>1192</v>
      </c>
      <c r="C802" s="156" t="s">
        <v>100</v>
      </c>
      <c r="D802" s="157">
        <v>3</v>
      </c>
      <c r="E802" s="157">
        <v>4.4680999999999997</v>
      </c>
      <c r="F802" s="172">
        <v>13.4</v>
      </c>
      <c r="G802" s="156"/>
      <c r="H802" s="156"/>
    </row>
    <row r="803" spans="1:8" ht="9.75" customHeight="1" x14ac:dyDescent="0.2">
      <c r="A803" s="150" t="s">
        <v>1218</v>
      </c>
      <c r="B803" s="162" t="s">
        <v>93</v>
      </c>
      <c r="C803" s="162"/>
      <c r="D803" s="162"/>
      <c r="E803" s="162"/>
      <c r="F803" s="173">
        <v>135</v>
      </c>
      <c r="G803" s="162"/>
      <c r="H803" s="162"/>
    </row>
    <row r="804" spans="1:8" ht="9.6" customHeight="1" x14ac:dyDescent="0.2">
      <c r="A804" s="151" t="s">
        <v>1219</v>
      </c>
      <c r="B804" s="156" t="s">
        <v>1195</v>
      </c>
      <c r="C804" s="156" t="s">
        <v>100</v>
      </c>
      <c r="D804" s="157">
        <v>3</v>
      </c>
      <c r="E804" s="168">
        <v>45</v>
      </c>
      <c r="F804" s="167">
        <v>135</v>
      </c>
      <c r="G804" s="156"/>
      <c r="H804" s="156"/>
    </row>
    <row r="805" spans="1:8" ht="9.75" customHeight="1" x14ac:dyDescent="0.2">
      <c r="A805" s="150" t="s">
        <v>1220</v>
      </c>
      <c r="B805" s="162" t="s">
        <v>1221</v>
      </c>
      <c r="C805" s="162"/>
      <c r="D805" s="162"/>
      <c r="E805" s="162"/>
      <c r="F805" s="170">
        <v>1054.28</v>
      </c>
      <c r="G805" s="162"/>
      <c r="H805" s="162"/>
    </row>
    <row r="806" spans="1:8" ht="9.75" customHeight="1" x14ac:dyDescent="0.2">
      <c r="A806" s="150" t="s">
        <v>1222</v>
      </c>
      <c r="B806" s="162" t="s">
        <v>1223</v>
      </c>
      <c r="C806" s="162"/>
      <c r="D806" s="162"/>
      <c r="E806" s="162"/>
      <c r="F806" s="173">
        <v>192.37</v>
      </c>
      <c r="G806" s="162"/>
      <c r="H806" s="162"/>
    </row>
    <row r="807" spans="1:8" ht="9.6" customHeight="1" x14ac:dyDescent="0.2">
      <c r="A807" s="151" t="s">
        <v>1224</v>
      </c>
      <c r="B807" s="156" t="s">
        <v>1225</v>
      </c>
      <c r="C807" s="156" t="s">
        <v>96</v>
      </c>
      <c r="D807" s="157">
        <v>4.8570000000000002</v>
      </c>
      <c r="E807" s="157">
        <v>6.6624999999999996</v>
      </c>
      <c r="F807" s="172">
        <v>32.36</v>
      </c>
      <c r="G807" s="156"/>
      <c r="H807" s="156"/>
    </row>
    <row r="808" spans="1:8" ht="19.350000000000001" customHeight="1" x14ac:dyDescent="0.2">
      <c r="A808" s="151" t="s">
        <v>1226</v>
      </c>
      <c r="B808" s="156" t="s">
        <v>1227</v>
      </c>
      <c r="C808" s="156" t="s">
        <v>96</v>
      </c>
      <c r="D808" s="157">
        <v>4.8570000000000002</v>
      </c>
      <c r="E808" s="168">
        <v>32.944800000000001</v>
      </c>
      <c r="F808" s="167">
        <v>160.01</v>
      </c>
      <c r="G808" s="156"/>
      <c r="H808" s="156"/>
    </row>
    <row r="809" spans="1:8" ht="9.75" customHeight="1" x14ac:dyDescent="0.2">
      <c r="A809" s="150" t="s">
        <v>1228</v>
      </c>
      <c r="B809" s="162" t="s">
        <v>1229</v>
      </c>
      <c r="C809" s="162"/>
      <c r="D809" s="162"/>
      <c r="E809" s="162"/>
      <c r="F809" s="175">
        <v>31.33</v>
      </c>
      <c r="G809" s="162"/>
      <c r="H809" s="162"/>
    </row>
    <row r="810" spans="1:8" ht="9.6" customHeight="1" x14ac:dyDescent="0.2">
      <c r="A810" s="151" t="s">
        <v>1230</v>
      </c>
      <c r="B810" s="156" t="s">
        <v>1231</v>
      </c>
      <c r="C810" s="156" t="s">
        <v>96</v>
      </c>
      <c r="D810" s="157">
        <v>1.0620000000000001</v>
      </c>
      <c r="E810" s="168">
        <v>29.499600000000001</v>
      </c>
      <c r="F810" s="172">
        <v>31.33</v>
      </c>
      <c r="G810" s="156"/>
      <c r="H810" s="156"/>
    </row>
    <row r="811" spans="1:8" ht="9.75" customHeight="1" x14ac:dyDescent="0.2">
      <c r="A811" s="150" t="s">
        <v>1232</v>
      </c>
      <c r="B811" s="162" t="s">
        <v>1188</v>
      </c>
      <c r="C811" s="162"/>
      <c r="D811" s="162"/>
      <c r="E811" s="162"/>
      <c r="F811" s="175">
        <v>39.32</v>
      </c>
      <c r="G811" s="162"/>
      <c r="H811" s="162"/>
    </row>
    <row r="812" spans="1:8" ht="9.6" customHeight="1" x14ac:dyDescent="0.2">
      <c r="A812" s="151" t="s">
        <v>1233</v>
      </c>
      <c r="B812" s="156" t="s">
        <v>1234</v>
      </c>
      <c r="C812" s="156" t="s">
        <v>96</v>
      </c>
      <c r="D812" s="157">
        <v>4.8570000000000002</v>
      </c>
      <c r="E812" s="157">
        <v>8.0954999999999995</v>
      </c>
      <c r="F812" s="172">
        <v>39.32</v>
      </c>
      <c r="G812" s="156"/>
      <c r="H812" s="156"/>
    </row>
    <row r="813" spans="1:8" ht="9.75" customHeight="1" x14ac:dyDescent="0.2">
      <c r="A813" s="150" t="s">
        <v>1235</v>
      </c>
      <c r="B813" s="162" t="s">
        <v>1190</v>
      </c>
      <c r="C813" s="162"/>
      <c r="D813" s="162"/>
      <c r="E813" s="162"/>
      <c r="F813" s="175">
        <v>40.21</v>
      </c>
      <c r="G813" s="162"/>
      <c r="H813" s="162"/>
    </row>
    <row r="814" spans="1:8" ht="19.350000000000001" customHeight="1" x14ac:dyDescent="0.2">
      <c r="A814" s="151" t="s">
        <v>1236</v>
      </c>
      <c r="B814" s="156" t="s">
        <v>1192</v>
      </c>
      <c r="C814" s="156" t="s">
        <v>100</v>
      </c>
      <c r="D814" s="157">
        <v>9</v>
      </c>
      <c r="E814" s="157">
        <v>4.4680999999999997</v>
      </c>
      <c r="F814" s="172">
        <v>40.21</v>
      </c>
      <c r="G814" s="156"/>
      <c r="H814" s="156"/>
    </row>
    <row r="815" spans="1:8" ht="9.75" customHeight="1" x14ac:dyDescent="0.2">
      <c r="A815" s="150" t="s">
        <v>1237</v>
      </c>
      <c r="B815" s="162" t="s">
        <v>93</v>
      </c>
      <c r="C815" s="162"/>
      <c r="D815" s="162"/>
      <c r="E815" s="162"/>
      <c r="F815" s="173">
        <v>751.05</v>
      </c>
      <c r="G815" s="162"/>
      <c r="H815" s="162"/>
    </row>
    <row r="816" spans="1:8" ht="9.6" customHeight="1" x14ac:dyDescent="0.2">
      <c r="A816" s="151" t="s">
        <v>1238</v>
      </c>
      <c r="B816" s="156" t="s">
        <v>1239</v>
      </c>
      <c r="C816" s="156" t="s">
        <v>96</v>
      </c>
      <c r="D816" s="157">
        <v>4.8570000000000002</v>
      </c>
      <c r="E816" s="168">
        <v>18</v>
      </c>
      <c r="F816" s="172">
        <v>87.43</v>
      </c>
      <c r="G816" s="156"/>
      <c r="H816" s="156"/>
    </row>
    <row r="817" spans="1:8" ht="19.350000000000001" customHeight="1" x14ac:dyDescent="0.2">
      <c r="A817" s="151" t="s">
        <v>1240</v>
      </c>
      <c r="B817" s="156" t="s">
        <v>1241</v>
      </c>
      <c r="C817" s="156" t="s">
        <v>96</v>
      </c>
      <c r="D817" s="157">
        <v>1.0620000000000001</v>
      </c>
      <c r="E817" s="168">
        <v>22.85</v>
      </c>
      <c r="F817" s="172">
        <v>24.27</v>
      </c>
      <c r="G817" s="156"/>
      <c r="H817" s="156"/>
    </row>
    <row r="818" spans="1:8" ht="19.350000000000001" customHeight="1" x14ac:dyDescent="0.2">
      <c r="A818" s="151" t="s">
        <v>1242</v>
      </c>
      <c r="B818" s="156" t="s">
        <v>1243</v>
      </c>
      <c r="C818" s="156" t="s">
        <v>96</v>
      </c>
      <c r="D818" s="157">
        <v>4.8570000000000002</v>
      </c>
      <c r="E818" s="168">
        <v>16.5</v>
      </c>
      <c r="F818" s="172">
        <v>80.14</v>
      </c>
      <c r="G818" s="156"/>
      <c r="H818" s="156"/>
    </row>
    <row r="819" spans="1:8" ht="19.350000000000001" customHeight="1" x14ac:dyDescent="0.2">
      <c r="A819" s="151" t="s">
        <v>1244</v>
      </c>
      <c r="B819" s="156" t="s">
        <v>1245</v>
      </c>
      <c r="C819" s="156" t="s">
        <v>96</v>
      </c>
      <c r="D819" s="157">
        <v>4.8570000000000002</v>
      </c>
      <c r="E819" s="168">
        <v>31.75</v>
      </c>
      <c r="F819" s="167">
        <v>154.21</v>
      </c>
      <c r="G819" s="156"/>
      <c r="H819" s="156"/>
    </row>
    <row r="820" spans="1:8" ht="9.6" customHeight="1" x14ac:dyDescent="0.2">
      <c r="A820" s="151" t="s">
        <v>1246</v>
      </c>
      <c r="B820" s="156" t="s">
        <v>1195</v>
      </c>
      <c r="C820" s="156" t="s">
        <v>100</v>
      </c>
      <c r="D820" s="157">
        <v>9</v>
      </c>
      <c r="E820" s="168">
        <v>45</v>
      </c>
      <c r="F820" s="167">
        <v>405</v>
      </c>
      <c r="G820" s="156"/>
      <c r="H820" s="156"/>
    </row>
    <row r="821" spans="1:8" ht="9.75" customHeight="1" x14ac:dyDescent="0.2">
      <c r="A821" s="150" t="s">
        <v>1247</v>
      </c>
      <c r="B821" s="162" t="s">
        <v>1248</v>
      </c>
      <c r="C821" s="162"/>
      <c r="D821" s="162"/>
      <c r="E821" s="162"/>
      <c r="F821" s="163">
        <v>249518.34</v>
      </c>
      <c r="G821" s="162"/>
      <c r="H821" s="162"/>
    </row>
    <row r="822" spans="1:8" ht="9.75" customHeight="1" x14ac:dyDescent="0.2">
      <c r="A822" s="150" t="s">
        <v>1249</v>
      </c>
      <c r="B822" s="162" t="s">
        <v>1250</v>
      </c>
      <c r="C822" s="162"/>
      <c r="D822" s="162"/>
      <c r="E822" s="162"/>
      <c r="F822" s="164">
        <v>78337.070000000007</v>
      </c>
      <c r="G822" s="162"/>
      <c r="H822" s="162"/>
    </row>
    <row r="823" spans="1:8" ht="9.6" customHeight="1" x14ac:dyDescent="0.2">
      <c r="A823" s="151" t="s">
        <v>1251</v>
      </c>
      <c r="B823" s="156" t="s">
        <v>1225</v>
      </c>
      <c r="C823" s="156" t="s">
        <v>96</v>
      </c>
      <c r="D823" s="171">
        <v>1977.8440000000001</v>
      </c>
      <c r="E823" s="157">
        <v>6.6624999999999996</v>
      </c>
      <c r="F823" s="159">
        <v>13177.39</v>
      </c>
      <c r="G823" s="156"/>
      <c r="H823" s="156"/>
    </row>
    <row r="824" spans="1:8" ht="19.350000000000001" customHeight="1" x14ac:dyDescent="0.2">
      <c r="A824" s="151" t="s">
        <v>1252</v>
      </c>
      <c r="B824" s="156" t="s">
        <v>1227</v>
      </c>
      <c r="C824" s="156" t="s">
        <v>96</v>
      </c>
      <c r="D824" s="171">
        <v>1977.8440000000001</v>
      </c>
      <c r="E824" s="168">
        <v>32.944800000000001</v>
      </c>
      <c r="F824" s="159">
        <v>65159.68</v>
      </c>
      <c r="G824" s="156"/>
      <c r="H824" s="156"/>
    </row>
    <row r="825" spans="1:8" ht="9.75" customHeight="1" x14ac:dyDescent="0.2">
      <c r="A825" s="150" t="s">
        <v>1253</v>
      </c>
      <c r="B825" s="162" t="s">
        <v>1229</v>
      </c>
      <c r="C825" s="162"/>
      <c r="D825" s="162"/>
      <c r="E825" s="162"/>
      <c r="F825" s="170">
        <v>2562.9</v>
      </c>
      <c r="G825" s="162"/>
      <c r="H825" s="162"/>
    </row>
    <row r="826" spans="1:8" ht="9.6" customHeight="1" x14ac:dyDescent="0.2">
      <c r="A826" s="151" t="s">
        <v>1254</v>
      </c>
      <c r="B826" s="156" t="s">
        <v>1231</v>
      </c>
      <c r="C826" s="156" t="s">
        <v>96</v>
      </c>
      <c r="D826" s="168">
        <v>86.879199999999997</v>
      </c>
      <c r="E826" s="168">
        <v>29.499600000000001</v>
      </c>
      <c r="F826" s="169">
        <v>2562.9</v>
      </c>
      <c r="G826" s="156"/>
      <c r="H826" s="156"/>
    </row>
    <row r="827" spans="1:8" ht="9.75" customHeight="1" x14ac:dyDescent="0.2">
      <c r="A827" s="150" t="s">
        <v>1255</v>
      </c>
      <c r="B827" s="162" t="s">
        <v>1188</v>
      </c>
      <c r="C827" s="162"/>
      <c r="D827" s="162"/>
      <c r="E827" s="162"/>
      <c r="F827" s="164">
        <v>16011.64</v>
      </c>
      <c r="G827" s="162"/>
      <c r="H827" s="162"/>
    </row>
    <row r="828" spans="1:8" ht="9.6" customHeight="1" x14ac:dyDescent="0.2">
      <c r="A828" s="151" t="s">
        <v>1256</v>
      </c>
      <c r="B828" s="156" t="s">
        <v>1234</v>
      </c>
      <c r="C828" s="156" t="s">
        <v>96</v>
      </c>
      <c r="D828" s="171">
        <v>1977.8440000000001</v>
      </c>
      <c r="E828" s="157">
        <v>8.0954999999999995</v>
      </c>
      <c r="F828" s="159">
        <v>16011.64</v>
      </c>
      <c r="G828" s="156"/>
      <c r="H828" s="156"/>
    </row>
    <row r="829" spans="1:8" ht="9.75" customHeight="1" x14ac:dyDescent="0.2">
      <c r="A829" s="150" t="s">
        <v>1257</v>
      </c>
      <c r="B829" s="162" t="s">
        <v>1190</v>
      </c>
      <c r="C829" s="162"/>
      <c r="D829" s="162"/>
      <c r="E829" s="162"/>
      <c r="F829" s="170">
        <v>1769.37</v>
      </c>
      <c r="G829" s="162"/>
      <c r="H829" s="162"/>
    </row>
    <row r="830" spans="1:8" ht="19.350000000000001" customHeight="1" x14ac:dyDescent="0.2">
      <c r="A830" s="151" t="s">
        <v>1258</v>
      </c>
      <c r="B830" s="156" t="s">
        <v>1192</v>
      </c>
      <c r="C830" s="156" t="s">
        <v>100</v>
      </c>
      <c r="D830" s="166">
        <v>396</v>
      </c>
      <c r="E830" s="157">
        <v>4.4680999999999997</v>
      </c>
      <c r="F830" s="169">
        <v>1769.37</v>
      </c>
      <c r="G830" s="156"/>
      <c r="H830" s="156"/>
    </row>
    <row r="831" spans="1:8" ht="9.75" customHeight="1" x14ac:dyDescent="0.2">
      <c r="A831" s="150" t="s">
        <v>1259</v>
      </c>
      <c r="B831" s="162" t="s">
        <v>93</v>
      </c>
      <c r="C831" s="162"/>
      <c r="D831" s="162"/>
      <c r="E831" s="162"/>
      <c r="F831" s="163">
        <v>150837.35999999999</v>
      </c>
      <c r="G831" s="162"/>
      <c r="H831" s="162"/>
    </row>
    <row r="832" spans="1:8" ht="9.6" customHeight="1" x14ac:dyDescent="0.2">
      <c r="A832" s="151" t="s">
        <v>1260</v>
      </c>
      <c r="B832" s="156" t="s">
        <v>1239</v>
      </c>
      <c r="C832" s="156" t="s">
        <v>96</v>
      </c>
      <c r="D832" s="171">
        <v>1977.8440000000001</v>
      </c>
      <c r="E832" s="168">
        <v>18</v>
      </c>
      <c r="F832" s="159">
        <v>35601.19</v>
      </c>
      <c r="G832" s="156"/>
      <c r="H832" s="156"/>
    </row>
    <row r="833" spans="1:8" ht="19.350000000000001" customHeight="1" x14ac:dyDescent="0.2">
      <c r="A833" s="151" t="s">
        <v>1261</v>
      </c>
      <c r="B833" s="156" t="s">
        <v>1241</v>
      </c>
      <c r="C833" s="156" t="s">
        <v>96</v>
      </c>
      <c r="D833" s="168">
        <v>86.879199999999997</v>
      </c>
      <c r="E833" s="168">
        <v>22.85</v>
      </c>
      <c r="F833" s="169">
        <v>1985.19</v>
      </c>
      <c r="G833" s="156"/>
      <c r="H833" s="156"/>
    </row>
    <row r="834" spans="1:8" ht="19.350000000000001" customHeight="1" x14ac:dyDescent="0.2">
      <c r="A834" s="151" t="s">
        <v>1262</v>
      </c>
      <c r="B834" s="156" t="s">
        <v>1243</v>
      </c>
      <c r="C834" s="156" t="s">
        <v>96</v>
      </c>
      <c r="D834" s="171">
        <v>1977.8440000000001</v>
      </c>
      <c r="E834" s="168">
        <v>16.5</v>
      </c>
      <c r="F834" s="159">
        <v>32634.43</v>
      </c>
      <c r="G834" s="156"/>
      <c r="H834" s="156"/>
    </row>
    <row r="835" spans="1:8" ht="19.350000000000001" customHeight="1" x14ac:dyDescent="0.2">
      <c r="A835" s="151" t="s">
        <v>1263</v>
      </c>
      <c r="B835" s="156" t="s">
        <v>1245</v>
      </c>
      <c r="C835" s="156" t="s">
        <v>96</v>
      </c>
      <c r="D835" s="171">
        <v>1977.8440000000001</v>
      </c>
      <c r="E835" s="168">
        <v>31.75</v>
      </c>
      <c r="F835" s="159">
        <v>62796.55</v>
      </c>
      <c r="G835" s="156"/>
      <c r="H835" s="156"/>
    </row>
    <row r="836" spans="1:8" ht="9.6" customHeight="1" x14ac:dyDescent="0.2">
      <c r="A836" s="151" t="s">
        <v>1264</v>
      </c>
      <c r="B836" s="156" t="s">
        <v>1195</v>
      </c>
      <c r="C836" s="156" t="s">
        <v>100</v>
      </c>
      <c r="D836" s="166">
        <v>396</v>
      </c>
      <c r="E836" s="168">
        <v>45</v>
      </c>
      <c r="F836" s="159">
        <v>17820</v>
      </c>
      <c r="G836" s="156"/>
      <c r="H836" s="156"/>
    </row>
    <row r="837" spans="1:8" ht="9.75" customHeight="1" x14ac:dyDescent="0.2">
      <c r="A837" s="150" t="s">
        <v>1265</v>
      </c>
      <c r="B837" s="162" t="s">
        <v>1266</v>
      </c>
      <c r="C837" s="162"/>
      <c r="D837" s="162"/>
      <c r="E837" s="162"/>
      <c r="F837" s="170">
        <v>1032.55</v>
      </c>
      <c r="G837" s="162"/>
      <c r="H837" s="162"/>
    </row>
    <row r="838" spans="1:8" ht="9.75" customHeight="1" x14ac:dyDescent="0.2">
      <c r="A838" s="150" t="s">
        <v>1267</v>
      </c>
      <c r="B838" s="162" t="s">
        <v>1250</v>
      </c>
      <c r="C838" s="162"/>
      <c r="D838" s="162"/>
      <c r="E838" s="162"/>
      <c r="F838" s="173">
        <v>214.79</v>
      </c>
      <c r="G838" s="162"/>
      <c r="H838" s="162"/>
    </row>
    <row r="839" spans="1:8" ht="9.6" customHeight="1" x14ac:dyDescent="0.2">
      <c r="A839" s="151" t="s">
        <v>1268</v>
      </c>
      <c r="B839" s="156" t="s">
        <v>1225</v>
      </c>
      <c r="C839" s="156" t="s">
        <v>96</v>
      </c>
      <c r="D839" s="157">
        <v>5.423</v>
      </c>
      <c r="E839" s="157">
        <v>6.6624999999999996</v>
      </c>
      <c r="F839" s="172">
        <v>36.130000000000003</v>
      </c>
      <c r="G839" s="156"/>
      <c r="H839" s="156"/>
    </row>
    <row r="840" spans="1:8" ht="19.350000000000001" customHeight="1" x14ac:dyDescent="0.2">
      <c r="A840" s="151" t="s">
        <v>1269</v>
      </c>
      <c r="B840" s="156" t="s">
        <v>1227</v>
      </c>
      <c r="C840" s="156" t="s">
        <v>96</v>
      </c>
      <c r="D840" s="157">
        <v>5.423</v>
      </c>
      <c r="E840" s="168">
        <v>32.944800000000001</v>
      </c>
      <c r="F840" s="167">
        <v>178.66</v>
      </c>
      <c r="G840" s="156"/>
      <c r="H840" s="156"/>
    </row>
    <row r="841" spans="1:8" ht="9.75" customHeight="1" x14ac:dyDescent="0.2">
      <c r="A841" s="150" t="s">
        <v>1270</v>
      </c>
      <c r="B841" s="162" t="s">
        <v>1229</v>
      </c>
      <c r="C841" s="162"/>
      <c r="D841" s="162"/>
      <c r="E841" s="162"/>
      <c r="F841" s="175">
        <v>10.62</v>
      </c>
      <c r="G841" s="162"/>
      <c r="H841" s="162"/>
    </row>
    <row r="842" spans="1:8" ht="9.6" customHeight="1" x14ac:dyDescent="0.2">
      <c r="A842" s="151" t="s">
        <v>1271</v>
      </c>
      <c r="B842" s="156" t="s">
        <v>1231</v>
      </c>
      <c r="C842" s="156" t="s">
        <v>96</v>
      </c>
      <c r="D842" s="157">
        <v>0.36</v>
      </c>
      <c r="E842" s="168">
        <v>29.499600000000001</v>
      </c>
      <c r="F842" s="172">
        <v>10.62</v>
      </c>
      <c r="G842" s="156"/>
      <c r="H842" s="156"/>
    </row>
    <row r="843" spans="1:8" ht="9.75" customHeight="1" x14ac:dyDescent="0.2">
      <c r="A843" s="150" t="s">
        <v>1272</v>
      </c>
      <c r="B843" s="162" t="s">
        <v>1188</v>
      </c>
      <c r="C843" s="162"/>
      <c r="D843" s="162"/>
      <c r="E843" s="162"/>
      <c r="F843" s="175">
        <v>43.9</v>
      </c>
      <c r="G843" s="162"/>
      <c r="H843" s="162"/>
    </row>
    <row r="844" spans="1:8" ht="9.6" customHeight="1" x14ac:dyDescent="0.2">
      <c r="A844" s="151" t="s">
        <v>1273</v>
      </c>
      <c r="B844" s="156" t="s">
        <v>1234</v>
      </c>
      <c r="C844" s="156" t="s">
        <v>96</v>
      </c>
      <c r="D844" s="157">
        <v>5.423</v>
      </c>
      <c r="E844" s="157">
        <v>8.0954999999999995</v>
      </c>
      <c r="F844" s="172">
        <v>43.9</v>
      </c>
      <c r="G844" s="156"/>
      <c r="H844" s="156"/>
    </row>
    <row r="845" spans="1:8" ht="9.75" customHeight="1" x14ac:dyDescent="0.2">
      <c r="A845" s="150" t="s">
        <v>1274</v>
      </c>
      <c r="B845" s="162" t="s">
        <v>1190</v>
      </c>
      <c r="C845" s="162"/>
      <c r="D845" s="162"/>
      <c r="E845" s="162"/>
      <c r="F845" s="175">
        <v>35.74</v>
      </c>
      <c r="G845" s="162"/>
      <c r="H845" s="162"/>
    </row>
    <row r="846" spans="1:8" ht="19.350000000000001" customHeight="1" x14ac:dyDescent="0.2">
      <c r="A846" s="151" t="s">
        <v>1275</v>
      </c>
      <c r="B846" s="156" t="s">
        <v>1192</v>
      </c>
      <c r="C846" s="156" t="s">
        <v>100</v>
      </c>
      <c r="D846" s="157">
        <v>8</v>
      </c>
      <c r="E846" s="157">
        <v>4.4680999999999997</v>
      </c>
      <c r="F846" s="172">
        <v>35.74</v>
      </c>
      <c r="G846" s="156"/>
      <c r="H846" s="156"/>
    </row>
    <row r="847" spans="1:8" ht="9.75" customHeight="1" x14ac:dyDescent="0.2">
      <c r="A847" s="150" t="s">
        <v>1276</v>
      </c>
      <c r="B847" s="162" t="s">
        <v>93</v>
      </c>
      <c r="C847" s="162"/>
      <c r="D847" s="162"/>
      <c r="E847" s="162"/>
      <c r="F847" s="173">
        <v>727.5</v>
      </c>
      <c r="G847" s="162"/>
      <c r="H847" s="162"/>
    </row>
    <row r="848" spans="1:8" ht="9.6" customHeight="1" x14ac:dyDescent="0.2">
      <c r="A848" s="151" t="s">
        <v>1277</v>
      </c>
      <c r="B848" s="156" t="s">
        <v>1239</v>
      </c>
      <c r="C848" s="156" t="s">
        <v>96</v>
      </c>
      <c r="D848" s="157">
        <v>5.423</v>
      </c>
      <c r="E848" s="168">
        <v>18</v>
      </c>
      <c r="F848" s="172">
        <v>97.61</v>
      </c>
      <c r="G848" s="156"/>
      <c r="H848" s="156"/>
    </row>
    <row r="849" spans="1:8" ht="19.350000000000001" customHeight="1" x14ac:dyDescent="0.2">
      <c r="A849" s="151" t="s">
        <v>1278</v>
      </c>
      <c r="B849" s="156" t="s">
        <v>1241</v>
      </c>
      <c r="C849" s="156" t="s">
        <v>96</v>
      </c>
      <c r="D849" s="157">
        <v>0.36</v>
      </c>
      <c r="E849" s="168">
        <v>22.85</v>
      </c>
      <c r="F849" s="176">
        <v>8.23</v>
      </c>
      <c r="G849" s="156"/>
      <c r="H849" s="156"/>
    </row>
    <row r="850" spans="1:8" ht="19.350000000000001" customHeight="1" x14ac:dyDescent="0.2">
      <c r="A850" s="151" t="s">
        <v>1279</v>
      </c>
      <c r="B850" s="156" t="s">
        <v>1243</v>
      </c>
      <c r="C850" s="156" t="s">
        <v>96</v>
      </c>
      <c r="D850" s="157">
        <v>5.423</v>
      </c>
      <c r="E850" s="168">
        <v>16.5</v>
      </c>
      <c r="F850" s="172">
        <v>89.48</v>
      </c>
      <c r="G850" s="156"/>
      <c r="H850" s="156"/>
    </row>
    <row r="851" spans="1:8" ht="19.350000000000001" customHeight="1" x14ac:dyDescent="0.2">
      <c r="A851" s="151" t="s">
        <v>1280</v>
      </c>
      <c r="B851" s="156" t="s">
        <v>1245</v>
      </c>
      <c r="C851" s="156" t="s">
        <v>96</v>
      </c>
      <c r="D851" s="157">
        <v>5.423</v>
      </c>
      <c r="E851" s="168">
        <v>31.75</v>
      </c>
      <c r="F851" s="167">
        <v>172.18</v>
      </c>
      <c r="G851" s="156"/>
      <c r="H851" s="156"/>
    </row>
    <row r="852" spans="1:8" ht="9.6" customHeight="1" x14ac:dyDescent="0.2">
      <c r="A852" s="151" t="s">
        <v>1281</v>
      </c>
      <c r="B852" s="156" t="s">
        <v>1195</v>
      </c>
      <c r="C852" s="156" t="s">
        <v>100</v>
      </c>
      <c r="D852" s="157">
        <v>8</v>
      </c>
      <c r="E852" s="168">
        <v>45</v>
      </c>
      <c r="F852" s="167">
        <v>360</v>
      </c>
      <c r="G852" s="156"/>
      <c r="H852" s="156"/>
    </row>
    <row r="853" spans="1:8" ht="19.350000000000001" customHeight="1" x14ac:dyDescent="0.2">
      <c r="A853" s="150" t="s">
        <v>1282</v>
      </c>
      <c r="B853" s="162" t="s">
        <v>1283</v>
      </c>
      <c r="C853" s="162"/>
      <c r="D853" s="162"/>
      <c r="E853" s="162"/>
      <c r="F853" s="175">
        <v>98.94</v>
      </c>
      <c r="G853" s="162"/>
      <c r="H853" s="162"/>
    </row>
    <row r="854" spans="1:8" ht="9.75" customHeight="1" x14ac:dyDescent="0.2">
      <c r="A854" s="150" t="s">
        <v>1284</v>
      </c>
      <c r="B854" s="162" t="s">
        <v>1190</v>
      </c>
      <c r="C854" s="162"/>
      <c r="D854" s="162"/>
      <c r="E854" s="162"/>
      <c r="F854" s="174">
        <v>8.94</v>
      </c>
      <c r="G854" s="162"/>
      <c r="H854" s="162"/>
    </row>
    <row r="855" spans="1:8" ht="19.350000000000001" customHeight="1" x14ac:dyDescent="0.2">
      <c r="A855" s="151" t="s">
        <v>1285</v>
      </c>
      <c r="B855" s="156" t="s">
        <v>1192</v>
      </c>
      <c r="C855" s="156" t="s">
        <v>100</v>
      </c>
      <c r="D855" s="157">
        <v>2</v>
      </c>
      <c r="E855" s="157">
        <v>4.4680999999999997</v>
      </c>
      <c r="F855" s="176">
        <v>8.94</v>
      </c>
      <c r="G855" s="156"/>
      <c r="H855" s="156"/>
    </row>
    <row r="856" spans="1:8" ht="9.75" customHeight="1" x14ac:dyDescent="0.2">
      <c r="A856" s="150" t="s">
        <v>1286</v>
      </c>
      <c r="B856" s="162" t="s">
        <v>93</v>
      </c>
      <c r="C856" s="162"/>
      <c r="D856" s="162"/>
      <c r="E856" s="162"/>
      <c r="F856" s="175">
        <v>90</v>
      </c>
      <c r="G856" s="162"/>
      <c r="H856" s="162"/>
    </row>
    <row r="857" spans="1:8" ht="9.6" customHeight="1" x14ac:dyDescent="0.2">
      <c r="A857" s="151" t="s">
        <v>1287</v>
      </c>
      <c r="B857" s="156" t="s">
        <v>1195</v>
      </c>
      <c r="C857" s="156" t="s">
        <v>100</v>
      </c>
      <c r="D857" s="157">
        <v>2</v>
      </c>
      <c r="E857" s="168">
        <v>45</v>
      </c>
      <c r="F857" s="172">
        <v>90</v>
      </c>
      <c r="G857" s="156"/>
      <c r="H857" s="156"/>
    </row>
    <row r="858" spans="1:8" ht="9.75" customHeight="1" x14ac:dyDescent="0.2">
      <c r="A858" s="150" t="s">
        <v>1288</v>
      </c>
      <c r="B858" s="162" t="s">
        <v>36</v>
      </c>
      <c r="C858" s="162"/>
      <c r="D858" s="162"/>
      <c r="E858" s="162"/>
      <c r="F858" s="163">
        <v>938443.16</v>
      </c>
      <c r="G858" s="162"/>
      <c r="H858" s="162"/>
    </row>
    <row r="859" spans="1:8" ht="9.75" customHeight="1" x14ac:dyDescent="0.2">
      <c r="A859" s="150" t="s">
        <v>1289</v>
      </c>
      <c r="B859" s="162" t="s">
        <v>1290</v>
      </c>
      <c r="C859" s="162"/>
      <c r="D859" s="162"/>
      <c r="E859" s="162"/>
      <c r="F859" s="163">
        <v>153373.22</v>
      </c>
      <c r="G859" s="162"/>
      <c r="H859" s="162"/>
    </row>
    <row r="860" spans="1:8" ht="9.75" customHeight="1" x14ac:dyDescent="0.2">
      <c r="A860" s="150" t="s">
        <v>1291</v>
      </c>
      <c r="B860" s="162" t="s">
        <v>1292</v>
      </c>
      <c r="C860" s="162"/>
      <c r="D860" s="162"/>
      <c r="E860" s="162"/>
      <c r="F860" s="164">
        <v>72727.460000000006</v>
      </c>
      <c r="G860" s="162"/>
      <c r="H860" s="162"/>
    </row>
    <row r="861" spans="1:8" ht="9.6" customHeight="1" x14ac:dyDescent="0.2">
      <c r="A861" s="151" t="s">
        <v>1293</v>
      </c>
      <c r="B861" s="156" t="s">
        <v>1294</v>
      </c>
      <c r="C861" s="156" t="s">
        <v>96</v>
      </c>
      <c r="D861" s="166">
        <v>523.11</v>
      </c>
      <c r="E861" s="168">
        <v>19.857500000000002</v>
      </c>
      <c r="F861" s="159">
        <v>10387.66</v>
      </c>
      <c r="G861" s="156"/>
      <c r="H861" s="156"/>
    </row>
    <row r="862" spans="1:8" ht="9.6" customHeight="1" x14ac:dyDescent="0.2">
      <c r="A862" s="151" t="s">
        <v>1295</v>
      </c>
      <c r="B862" s="156" t="s">
        <v>1296</v>
      </c>
      <c r="C862" s="156" t="s">
        <v>96</v>
      </c>
      <c r="D862" s="168">
        <v>79.799000000000007</v>
      </c>
      <c r="E862" s="168">
        <v>12.055</v>
      </c>
      <c r="F862" s="167">
        <v>961.98</v>
      </c>
      <c r="G862" s="156"/>
      <c r="H862" s="156"/>
    </row>
    <row r="863" spans="1:8" ht="9.6" customHeight="1" x14ac:dyDescent="0.2">
      <c r="A863" s="151" t="s">
        <v>1297</v>
      </c>
      <c r="B863" s="156" t="s">
        <v>1298</v>
      </c>
      <c r="C863" s="156" t="s">
        <v>96</v>
      </c>
      <c r="D863" s="168">
        <v>24.785</v>
      </c>
      <c r="E863" s="157">
        <v>7.7549999999999999</v>
      </c>
      <c r="F863" s="167">
        <v>192.21</v>
      </c>
      <c r="G863" s="156"/>
      <c r="H863" s="156"/>
    </row>
    <row r="864" spans="1:8" ht="9.6" customHeight="1" x14ac:dyDescent="0.2">
      <c r="A864" s="151" t="s">
        <v>1299</v>
      </c>
      <c r="B864" s="156" t="s">
        <v>1300</v>
      </c>
      <c r="C864" s="156" t="s">
        <v>96</v>
      </c>
      <c r="D864" s="166">
        <v>523.11</v>
      </c>
      <c r="E864" s="166">
        <v>116.96510000000001</v>
      </c>
      <c r="F864" s="159">
        <v>61185.61</v>
      </c>
      <c r="G864" s="156"/>
      <c r="H864" s="156"/>
    </row>
    <row r="865" spans="1:8" ht="9.75" customHeight="1" x14ac:dyDescent="0.2">
      <c r="A865" s="150" t="s">
        <v>1301</v>
      </c>
      <c r="B865" s="162" t="s">
        <v>1302</v>
      </c>
      <c r="C865" s="162"/>
      <c r="D865" s="162"/>
      <c r="E865" s="162"/>
      <c r="F865" s="164">
        <v>13544.1</v>
      </c>
      <c r="G865" s="162"/>
      <c r="H865" s="162"/>
    </row>
    <row r="866" spans="1:8" ht="19.350000000000001" customHeight="1" x14ac:dyDescent="0.2">
      <c r="A866" s="151" t="s">
        <v>1303</v>
      </c>
      <c r="B866" s="156" t="s">
        <v>1304</v>
      </c>
      <c r="C866" s="156" t="s">
        <v>96</v>
      </c>
      <c r="D866" s="166">
        <v>211.31899999999999</v>
      </c>
      <c r="E866" s="157">
        <v>6.34</v>
      </c>
      <c r="F866" s="169">
        <v>1339.76</v>
      </c>
      <c r="G866" s="156"/>
      <c r="H866" s="156"/>
    </row>
    <row r="867" spans="1:8" ht="19.350000000000001" customHeight="1" x14ac:dyDescent="0.2">
      <c r="A867" s="151" t="s">
        <v>1305</v>
      </c>
      <c r="B867" s="156" t="s">
        <v>1306</v>
      </c>
      <c r="C867" s="156" t="s">
        <v>96</v>
      </c>
      <c r="D867" s="166">
        <v>845.27499999999998</v>
      </c>
      <c r="E867" s="157">
        <v>1.8423</v>
      </c>
      <c r="F867" s="169">
        <v>1557.25</v>
      </c>
      <c r="G867" s="156"/>
      <c r="H867" s="156"/>
    </row>
    <row r="868" spans="1:8" ht="19.350000000000001" customHeight="1" x14ac:dyDescent="0.2">
      <c r="A868" s="151" t="s">
        <v>1307</v>
      </c>
      <c r="B868" s="156" t="s">
        <v>1308</v>
      </c>
      <c r="C868" s="156" t="s">
        <v>96</v>
      </c>
      <c r="D868" s="171">
        <v>1056.5940000000001</v>
      </c>
      <c r="E868" s="168">
        <v>10.0768</v>
      </c>
      <c r="F868" s="159">
        <v>10647.09</v>
      </c>
      <c r="G868" s="156"/>
      <c r="H868" s="156"/>
    </row>
    <row r="869" spans="1:8" ht="9.75" customHeight="1" x14ac:dyDescent="0.2">
      <c r="A869" s="150" t="s">
        <v>1309</v>
      </c>
      <c r="B869" s="162" t="s">
        <v>1310</v>
      </c>
      <c r="C869" s="162"/>
      <c r="D869" s="162"/>
      <c r="E869" s="162"/>
      <c r="F869" s="174">
        <v>0</v>
      </c>
      <c r="G869" s="162"/>
      <c r="H869" s="162"/>
    </row>
    <row r="870" spans="1:8" ht="9.75" customHeight="1" x14ac:dyDescent="0.2">
      <c r="A870" s="150" t="s">
        <v>1311</v>
      </c>
      <c r="B870" s="162" t="s">
        <v>93</v>
      </c>
      <c r="C870" s="162"/>
      <c r="D870" s="162"/>
      <c r="E870" s="162"/>
      <c r="F870" s="164">
        <v>67101.66</v>
      </c>
      <c r="G870" s="162"/>
      <c r="H870" s="162"/>
    </row>
    <row r="871" spans="1:8" ht="9.6" customHeight="1" x14ac:dyDescent="0.2">
      <c r="A871" s="151" t="s">
        <v>1312</v>
      </c>
      <c r="B871" s="156" t="s">
        <v>1313</v>
      </c>
      <c r="C871" s="156" t="s">
        <v>96</v>
      </c>
      <c r="D871" s="166">
        <v>523.11</v>
      </c>
      <c r="E871" s="168">
        <v>25</v>
      </c>
      <c r="F871" s="159">
        <v>13077.75</v>
      </c>
      <c r="G871" s="156"/>
      <c r="H871" s="156"/>
    </row>
    <row r="872" spans="1:8" ht="19.350000000000001" customHeight="1" x14ac:dyDescent="0.2">
      <c r="A872" s="151" t="s">
        <v>1314</v>
      </c>
      <c r="B872" s="156" t="s">
        <v>1315</v>
      </c>
      <c r="C872" s="156" t="s">
        <v>96</v>
      </c>
      <c r="D872" s="171">
        <v>1056.5940000000001</v>
      </c>
      <c r="E872" s="157">
        <v>4.5</v>
      </c>
      <c r="F872" s="169">
        <v>4754.67</v>
      </c>
      <c r="G872" s="156"/>
      <c r="H872" s="156"/>
    </row>
    <row r="873" spans="1:8" ht="19.350000000000001" customHeight="1" x14ac:dyDescent="0.2">
      <c r="A873" s="151" t="s">
        <v>1316</v>
      </c>
      <c r="B873" s="156" t="s">
        <v>1317</v>
      </c>
      <c r="C873" s="156" t="s">
        <v>96</v>
      </c>
      <c r="D873" s="171">
        <v>1056.5940000000001</v>
      </c>
      <c r="E873" s="168">
        <v>20</v>
      </c>
      <c r="F873" s="159">
        <v>21131.88</v>
      </c>
      <c r="G873" s="156"/>
      <c r="H873" s="156"/>
    </row>
    <row r="874" spans="1:8" ht="9.6" customHeight="1" x14ac:dyDescent="0.2">
      <c r="A874" s="151" t="s">
        <v>1318</v>
      </c>
      <c r="B874" s="156" t="s">
        <v>1319</v>
      </c>
      <c r="C874" s="156" t="s">
        <v>96</v>
      </c>
      <c r="D874" s="168">
        <v>24.785</v>
      </c>
      <c r="E874" s="168">
        <v>18</v>
      </c>
      <c r="F874" s="167">
        <v>446.13</v>
      </c>
      <c r="G874" s="156"/>
      <c r="H874" s="156"/>
    </row>
    <row r="875" spans="1:8" ht="9.6" customHeight="1" x14ac:dyDescent="0.2">
      <c r="A875" s="151" t="s">
        <v>1320</v>
      </c>
      <c r="B875" s="156" t="s">
        <v>1321</v>
      </c>
      <c r="C875" s="156" t="s">
        <v>96</v>
      </c>
      <c r="D875" s="166">
        <v>602.90899999999999</v>
      </c>
      <c r="E875" s="168">
        <v>12.65</v>
      </c>
      <c r="F875" s="169">
        <v>7626.8</v>
      </c>
      <c r="G875" s="156"/>
      <c r="H875" s="156"/>
    </row>
    <row r="876" spans="1:8" ht="9.6" customHeight="1" x14ac:dyDescent="0.2">
      <c r="A876" s="151" t="s">
        <v>1322</v>
      </c>
      <c r="B876" s="156" t="s">
        <v>1323</v>
      </c>
      <c r="C876" s="156" t="s">
        <v>96</v>
      </c>
      <c r="D876" s="168">
        <v>79.799000000000007</v>
      </c>
      <c r="E876" s="168">
        <v>22</v>
      </c>
      <c r="F876" s="169">
        <v>1755.58</v>
      </c>
      <c r="G876" s="156"/>
      <c r="H876" s="156"/>
    </row>
    <row r="877" spans="1:8" ht="19.350000000000001" customHeight="1" x14ac:dyDescent="0.2">
      <c r="A877" s="151" t="s">
        <v>1324</v>
      </c>
      <c r="B877" s="156" t="s">
        <v>1325</v>
      </c>
      <c r="C877" s="156" t="s">
        <v>96</v>
      </c>
      <c r="D877" s="166">
        <v>523.11</v>
      </c>
      <c r="E877" s="168">
        <v>35</v>
      </c>
      <c r="F877" s="159">
        <v>18308.849999999999</v>
      </c>
      <c r="G877" s="156"/>
      <c r="H877" s="156"/>
    </row>
    <row r="878" spans="1:8" ht="9.75" customHeight="1" x14ac:dyDescent="0.2">
      <c r="A878" s="150" t="s">
        <v>1326</v>
      </c>
      <c r="B878" s="162" t="s">
        <v>1327</v>
      </c>
      <c r="C878" s="162"/>
      <c r="D878" s="162"/>
      <c r="E878" s="162"/>
      <c r="F878" s="164">
        <v>45109.68</v>
      </c>
      <c r="G878" s="162"/>
      <c r="H878" s="162"/>
    </row>
    <row r="879" spans="1:8" ht="9.75" customHeight="1" x14ac:dyDescent="0.2">
      <c r="A879" s="150" t="s">
        <v>1328</v>
      </c>
      <c r="B879" s="162" t="s">
        <v>1292</v>
      </c>
      <c r="C879" s="162"/>
      <c r="D879" s="162"/>
      <c r="E879" s="162"/>
      <c r="F879" s="170">
        <v>7403.69</v>
      </c>
      <c r="G879" s="162"/>
      <c r="H879" s="162"/>
    </row>
    <row r="880" spans="1:8" ht="9.6" customHeight="1" x14ac:dyDescent="0.2">
      <c r="A880" s="151" t="s">
        <v>1329</v>
      </c>
      <c r="B880" s="156" t="s">
        <v>1296</v>
      </c>
      <c r="C880" s="156" t="s">
        <v>96</v>
      </c>
      <c r="D880" s="166">
        <v>588.5</v>
      </c>
      <c r="E880" s="168">
        <v>12.055</v>
      </c>
      <c r="F880" s="169">
        <v>7094.37</v>
      </c>
      <c r="G880" s="156"/>
      <c r="H880" s="156"/>
    </row>
    <row r="881" spans="1:8" ht="9.6" customHeight="1" x14ac:dyDescent="0.2">
      <c r="A881" s="151" t="s">
        <v>1330</v>
      </c>
      <c r="B881" s="156" t="s">
        <v>1298</v>
      </c>
      <c r="C881" s="156" t="s">
        <v>96</v>
      </c>
      <c r="D881" s="168">
        <v>23.437999999999999</v>
      </c>
      <c r="E881" s="157">
        <v>7.7549999999999999</v>
      </c>
      <c r="F881" s="167">
        <v>181.76</v>
      </c>
      <c r="G881" s="156"/>
      <c r="H881" s="156"/>
    </row>
    <row r="882" spans="1:8" ht="9.6" customHeight="1" x14ac:dyDescent="0.2">
      <c r="A882" s="151" t="s">
        <v>1331</v>
      </c>
      <c r="B882" s="156" t="s">
        <v>1294</v>
      </c>
      <c r="C882" s="156" t="s">
        <v>96</v>
      </c>
      <c r="D882" s="157">
        <v>6.4240000000000004</v>
      </c>
      <c r="E882" s="168">
        <v>19.857500000000002</v>
      </c>
      <c r="F882" s="167">
        <v>127.56</v>
      </c>
      <c r="G882" s="156"/>
      <c r="H882" s="156"/>
    </row>
    <row r="883" spans="1:8" ht="9.75" customHeight="1" x14ac:dyDescent="0.2">
      <c r="A883" s="150" t="s">
        <v>1332</v>
      </c>
      <c r="B883" s="162" t="s">
        <v>1302</v>
      </c>
      <c r="C883" s="162"/>
      <c r="D883" s="162"/>
      <c r="E883" s="162"/>
      <c r="F883" s="170">
        <v>5589.5</v>
      </c>
      <c r="G883" s="162"/>
      <c r="H883" s="162"/>
    </row>
    <row r="884" spans="1:8" ht="19.350000000000001" customHeight="1" x14ac:dyDescent="0.2">
      <c r="A884" s="151" t="s">
        <v>1333</v>
      </c>
      <c r="B884" s="156" t="s">
        <v>1304</v>
      </c>
      <c r="C884" s="156" t="s">
        <v>96</v>
      </c>
      <c r="D884" s="168">
        <v>82.272000000000006</v>
      </c>
      <c r="E884" s="157">
        <v>6.34</v>
      </c>
      <c r="F884" s="167">
        <v>521.6</v>
      </c>
      <c r="G884" s="156"/>
      <c r="H884" s="156"/>
    </row>
    <row r="885" spans="1:8" ht="19.350000000000001" customHeight="1" x14ac:dyDescent="0.2">
      <c r="A885" s="151" t="s">
        <v>1334</v>
      </c>
      <c r="B885" s="156" t="s">
        <v>1306</v>
      </c>
      <c r="C885" s="156" t="s">
        <v>96</v>
      </c>
      <c r="D885" s="166">
        <v>329.089</v>
      </c>
      <c r="E885" s="157">
        <v>1.8423</v>
      </c>
      <c r="F885" s="167">
        <v>606.28</v>
      </c>
      <c r="G885" s="156"/>
      <c r="H885" s="156"/>
    </row>
    <row r="886" spans="1:8" ht="19.350000000000001" customHeight="1" x14ac:dyDescent="0.2">
      <c r="A886" s="151" t="s">
        <v>1335</v>
      </c>
      <c r="B886" s="156" t="s">
        <v>1308</v>
      </c>
      <c r="C886" s="156" t="s">
        <v>96</v>
      </c>
      <c r="D886" s="166">
        <v>411.36099999999999</v>
      </c>
      <c r="E886" s="168">
        <v>10.0768</v>
      </c>
      <c r="F886" s="169">
        <v>4145.2</v>
      </c>
      <c r="G886" s="156"/>
      <c r="H886" s="156"/>
    </row>
    <row r="887" spans="1:8" ht="9.6" customHeight="1" x14ac:dyDescent="0.2">
      <c r="A887" s="151" t="s">
        <v>1336</v>
      </c>
      <c r="B887" s="156" t="s">
        <v>1337</v>
      </c>
      <c r="C887" s="156" t="s">
        <v>96</v>
      </c>
      <c r="D887" s="168">
        <v>66.509</v>
      </c>
      <c r="E887" s="157">
        <v>4.7575000000000003</v>
      </c>
      <c r="F887" s="167">
        <v>316.42</v>
      </c>
      <c r="G887" s="156"/>
      <c r="H887" s="156"/>
    </row>
    <row r="888" spans="1:8" ht="9.75" customHeight="1" x14ac:dyDescent="0.2">
      <c r="A888" s="150" t="s">
        <v>1338</v>
      </c>
      <c r="B888" s="162" t="s">
        <v>1310</v>
      </c>
      <c r="C888" s="162"/>
      <c r="D888" s="162"/>
      <c r="E888" s="162"/>
      <c r="F888" s="174">
        <v>0</v>
      </c>
      <c r="G888" s="162"/>
      <c r="H888" s="162"/>
    </row>
    <row r="889" spans="1:8" ht="9.75" customHeight="1" x14ac:dyDescent="0.2">
      <c r="A889" s="150" t="s">
        <v>1339</v>
      </c>
      <c r="B889" s="162" t="s">
        <v>93</v>
      </c>
      <c r="C889" s="162"/>
      <c r="D889" s="162"/>
      <c r="E889" s="162"/>
      <c r="F889" s="164">
        <v>32116.49</v>
      </c>
      <c r="G889" s="162"/>
      <c r="H889" s="162"/>
    </row>
    <row r="890" spans="1:8" ht="9.6" customHeight="1" x14ac:dyDescent="0.2">
      <c r="A890" s="151" t="s">
        <v>1340</v>
      </c>
      <c r="B890" s="156" t="s">
        <v>1321</v>
      </c>
      <c r="C890" s="156" t="s">
        <v>96</v>
      </c>
      <c r="D890" s="166">
        <v>588.5</v>
      </c>
      <c r="E890" s="168">
        <v>12.65</v>
      </c>
      <c r="F890" s="169">
        <v>7444.53</v>
      </c>
      <c r="G890" s="156"/>
      <c r="H890" s="156"/>
    </row>
    <row r="891" spans="1:8" ht="19.350000000000001" customHeight="1" x14ac:dyDescent="0.2">
      <c r="A891" s="151" t="s">
        <v>1341</v>
      </c>
      <c r="B891" s="156" t="s">
        <v>1315</v>
      </c>
      <c r="C891" s="156" t="s">
        <v>96</v>
      </c>
      <c r="D891" s="166">
        <v>411.36099999999999</v>
      </c>
      <c r="E891" s="157">
        <v>4.5</v>
      </c>
      <c r="F891" s="169">
        <v>1851.12</v>
      </c>
      <c r="G891" s="156"/>
      <c r="H891" s="156"/>
    </row>
    <row r="892" spans="1:8" ht="19.350000000000001" customHeight="1" x14ac:dyDescent="0.2">
      <c r="A892" s="151" t="s">
        <v>1342</v>
      </c>
      <c r="B892" s="156" t="s">
        <v>1317</v>
      </c>
      <c r="C892" s="156" t="s">
        <v>96</v>
      </c>
      <c r="D892" s="166">
        <v>411.36099999999999</v>
      </c>
      <c r="E892" s="168">
        <v>20</v>
      </c>
      <c r="F892" s="169">
        <v>8227.2199999999993</v>
      </c>
      <c r="G892" s="156"/>
      <c r="H892" s="156"/>
    </row>
    <row r="893" spans="1:8" ht="9.6" customHeight="1" x14ac:dyDescent="0.2">
      <c r="A893" s="151" t="s">
        <v>1343</v>
      </c>
      <c r="B893" s="156" t="s">
        <v>1344</v>
      </c>
      <c r="C893" s="156" t="s">
        <v>96</v>
      </c>
      <c r="D893" s="168">
        <v>66.509</v>
      </c>
      <c r="E893" s="168">
        <v>16</v>
      </c>
      <c r="F893" s="169">
        <v>1064.1400000000001</v>
      </c>
      <c r="G893" s="156"/>
      <c r="H893" s="156"/>
    </row>
    <row r="894" spans="1:8" ht="9.6" customHeight="1" x14ac:dyDescent="0.2">
      <c r="A894" s="151" t="s">
        <v>1345</v>
      </c>
      <c r="B894" s="156" t="s">
        <v>1319</v>
      </c>
      <c r="C894" s="156" t="s">
        <v>96</v>
      </c>
      <c r="D894" s="168">
        <v>23.437999999999999</v>
      </c>
      <c r="E894" s="168">
        <v>18</v>
      </c>
      <c r="F894" s="167">
        <v>421.88</v>
      </c>
      <c r="G894" s="156"/>
      <c r="H894" s="156"/>
    </row>
    <row r="895" spans="1:8" ht="9.6" customHeight="1" x14ac:dyDescent="0.2">
      <c r="A895" s="151" t="s">
        <v>1346</v>
      </c>
      <c r="B895" s="156" t="s">
        <v>1313</v>
      </c>
      <c r="C895" s="156" t="s">
        <v>96</v>
      </c>
      <c r="D895" s="157">
        <v>6.4240000000000004</v>
      </c>
      <c r="E895" s="168">
        <v>25</v>
      </c>
      <c r="F895" s="167">
        <v>160.6</v>
      </c>
      <c r="G895" s="156"/>
      <c r="H895" s="156"/>
    </row>
    <row r="896" spans="1:8" ht="9.6" customHeight="1" x14ac:dyDescent="0.2">
      <c r="A896" s="151" t="s">
        <v>1347</v>
      </c>
      <c r="B896" s="156" t="s">
        <v>1323</v>
      </c>
      <c r="C896" s="156" t="s">
        <v>96</v>
      </c>
      <c r="D896" s="166">
        <v>588.5</v>
      </c>
      <c r="E896" s="168">
        <v>22</v>
      </c>
      <c r="F896" s="159">
        <v>12947</v>
      </c>
      <c r="G896" s="156"/>
      <c r="H896" s="156"/>
    </row>
    <row r="897" spans="1:8" ht="9.75" customHeight="1" x14ac:dyDescent="0.2">
      <c r="A897" s="150" t="s">
        <v>1348</v>
      </c>
      <c r="B897" s="162" t="s">
        <v>1349</v>
      </c>
      <c r="C897" s="162"/>
      <c r="D897" s="162"/>
      <c r="E897" s="162"/>
      <c r="F897" s="164">
        <v>45857.74</v>
      </c>
      <c r="G897" s="162"/>
      <c r="H897" s="162"/>
    </row>
    <row r="898" spans="1:8" ht="9.75" customHeight="1" x14ac:dyDescent="0.2">
      <c r="A898" s="150" t="s">
        <v>1350</v>
      </c>
      <c r="B898" s="162" t="s">
        <v>1292</v>
      </c>
      <c r="C898" s="162"/>
      <c r="D898" s="162"/>
      <c r="E898" s="162"/>
      <c r="F898" s="170">
        <v>7698.52</v>
      </c>
      <c r="G898" s="162"/>
      <c r="H898" s="162"/>
    </row>
    <row r="899" spans="1:8" ht="9.6" customHeight="1" x14ac:dyDescent="0.2">
      <c r="A899" s="151" t="s">
        <v>1351</v>
      </c>
      <c r="B899" s="156" t="s">
        <v>1296</v>
      </c>
      <c r="C899" s="156" t="s">
        <v>96</v>
      </c>
      <c r="D899" s="166">
        <v>612.95600000000002</v>
      </c>
      <c r="E899" s="168">
        <v>12.055</v>
      </c>
      <c r="F899" s="169">
        <v>7389.18</v>
      </c>
      <c r="G899" s="156"/>
      <c r="H899" s="156"/>
    </row>
    <row r="900" spans="1:8" ht="9.6" customHeight="1" x14ac:dyDescent="0.2">
      <c r="A900" s="151" t="s">
        <v>1352</v>
      </c>
      <c r="B900" s="156" t="s">
        <v>1298</v>
      </c>
      <c r="C900" s="156" t="s">
        <v>96</v>
      </c>
      <c r="D900" s="168">
        <v>23.437999999999999</v>
      </c>
      <c r="E900" s="157">
        <v>7.7549999999999999</v>
      </c>
      <c r="F900" s="167">
        <v>181.76</v>
      </c>
      <c r="G900" s="156"/>
      <c r="H900" s="156"/>
    </row>
    <row r="901" spans="1:8" ht="9.6" customHeight="1" x14ac:dyDescent="0.2">
      <c r="A901" s="151" t="s">
        <v>1353</v>
      </c>
      <c r="B901" s="156" t="s">
        <v>1294</v>
      </c>
      <c r="C901" s="156" t="s">
        <v>96</v>
      </c>
      <c r="D901" s="157">
        <v>6.4249999999999998</v>
      </c>
      <c r="E901" s="168">
        <v>19.857500000000002</v>
      </c>
      <c r="F901" s="167">
        <v>127.58</v>
      </c>
      <c r="G901" s="156"/>
      <c r="H901" s="156"/>
    </row>
    <row r="902" spans="1:8" ht="9.75" customHeight="1" x14ac:dyDescent="0.2">
      <c r="A902" s="150" t="s">
        <v>1354</v>
      </c>
      <c r="B902" s="162" t="s">
        <v>1302</v>
      </c>
      <c r="C902" s="162"/>
      <c r="D902" s="162"/>
      <c r="E902" s="162"/>
      <c r="F902" s="170">
        <v>5454.15</v>
      </c>
      <c r="G902" s="162"/>
      <c r="H902" s="162"/>
    </row>
    <row r="903" spans="1:8" ht="19.350000000000001" customHeight="1" x14ac:dyDescent="0.2">
      <c r="A903" s="151" t="s">
        <v>1355</v>
      </c>
      <c r="B903" s="156" t="s">
        <v>1304</v>
      </c>
      <c r="C903" s="156" t="s">
        <v>96</v>
      </c>
      <c r="D903" s="168">
        <v>80.162000000000006</v>
      </c>
      <c r="E903" s="157">
        <v>6.34</v>
      </c>
      <c r="F903" s="167">
        <v>508.23</v>
      </c>
      <c r="G903" s="156"/>
      <c r="H903" s="156"/>
    </row>
    <row r="904" spans="1:8" ht="19.350000000000001" customHeight="1" x14ac:dyDescent="0.2">
      <c r="A904" s="151" t="s">
        <v>1356</v>
      </c>
      <c r="B904" s="156" t="s">
        <v>1306</v>
      </c>
      <c r="C904" s="156" t="s">
        <v>96</v>
      </c>
      <c r="D904" s="166">
        <v>320.64800000000002</v>
      </c>
      <c r="E904" s="157">
        <v>1.8423</v>
      </c>
      <c r="F904" s="167">
        <v>590.73</v>
      </c>
      <c r="G904" s="156"/>
      <c r="H904" s="156"/>
    </row>
    <row r="905" spans="1:8" ht="19.350000000000001" customHeight="1" x14ac:dyDescent="0.2">
      <c r="A905" s="151" t="s">
        <v>1357</v>
      </c>
      <c r="B905" s="156" t="s">
        <v>1308</v>
      </c>
      <c r="C905" s="156" t="s">
        <v>96</v>
      </c>
      <c r="D905" s="166">
        <v>400.80900000000003</v>
      </c>
      <c r="E905" s="168">
        <v>10.0768</v>
      </c>
      <c r="F905" s="169">
        <v>4038.87</v>
      </c>
      <c r="G905" s="156"/>
      <c r="H905" s="156"/>
    </row>
    <row r="906" spans="1:8" ht="9.6" customHeight="1" x14ac:dyDescent="0.2">
      <c r="A906" s="151" t="s">
        <v>1358</v>
      </c>
      <c r="B906" s="156" t="s">
        <v>1337</v>
      </c>
      <c r="C906" s="156" t="s">
        <v>96</v>
      </c>
      <c r="D906" s="168">
        <v>66.489000000000004</v>
      </c>
      <c r="E906" s="157">
        <v>4.7575000000000003</v>
      </c>
      <c r="F906" s="167">
        <v>316.32</v>
      </c>
      <c r="G906" s="156"/>
      <c r="H906" s="156"/>
    </row>
    <row r="907" spans="1:8" ht="9.75" customHeight="1" x14ac:dyDescent="0.2">
      <c r="A907" s="150" t="s">
        <v>1359</v>
      </c>
      <c r="B907" s="162" t="s">
        <v>1310</v>
      </c>
      <c r="C907" s="162"/>
      <c r="D907" s="162"/>
      <c r="E907" s="162"/>
      <c r="F907" s="174">
        <v>0</v>
      </c>
      <c r="G907" s="162"/>
      <c r="H907" s="162"/>
    </row>
    <row r="908" spans="1:8" ht="9.75" customHeight="1" x14ac:dyDescent="0.2">
      <c r="A908" s="150" t="s">
        <v>1360</v>
      </c>
      <c r="B908" s="162" t="s">
        <v>93</v>
      </c>
      <c r="C908" s="162"/>
      <c r="D908" s="162"/>
      <c r="E908" s="162"/>
      <c r="F908" s="164">
        <v>32705.07</v>
      </c>
      <c r="G908" s="162"/>
      <c r="H908" s="162"/>
    </row>
    <row r="909" spans="1:8" ht="9.6" customHeight="1" x14ac:dyDescent="0.2">
      <c r="A909" s="151" t="s">
        <v>1361</v>
      </c>
      <c r="B909" s="156" t="s">
        <v>1321</v>
      </c>
      <c r="C909" s="156" t="s">
        <v>96</v>
      </c>
      <c r="D909" s="166">
        <v>612.95600000000002</v>
      </c>
      <c r="E909" s="168">
        <v>12.65</v>
      </c>
      <c r="F909" s="169">
        <v>7753.89</v>
      </c>
      <c r="G909" s="156"/>
      <c r="H909" s="156"/>
    </row>
    <row r="910" spans="1:8" ht="19.350000000000001" customHeight="1" x14ac:dyDescent="0.2">
      <c r="A910" s="151" t="s">
        <v>1362</v>
      </c>
      <c r="B910" s="156" t="s">
        <v>1315</v>
      </c>
      <c r="C910" s="156" t="s">
        <v>96</v>
      </c>
      <c r="D910" s="166">
        <v>400.80900000000003</v>
      </c>
      <c r="E910" s="157">
        <v>4.5</v>
      </c>
      <c r="F910" s="169">
        <v>1803.64</v>
      </c>
      <c r="G910" s="156"/>
      <c r="H910" s="156"/>
    </row>
    <row r="911" spans="1:8" ht="19.350000000000001" customHeight="1" x14ac:dyDescent="0.2">
      <c r="A911" s="151" t="s">
        <v>1363</v>
      </c>
      <c r="B911" s="156" t="s">
        <v>1317</v>
      </c>
      <c r="C911" s="156" t="s">
        <v>96</v>
      </c>
      <c r="D911" s="166">
        <v>400.80900000000003</v>
      </c>
      <c r="E911" s="168">
        <v>20</v>
      </c>
      <c r="F911" s="169">
        <v>8016.18</v>
      </c>
      <c r="G911" s="156"/>
      <c r="H911" s="156"/>
    </row>
    <row r="912" spans="1:8" ht="9.6" customHeight="1" x14ac:dyDescent="0.2">
      <c r="A912" s="151" t="s">
        <v>1364</v>
      </c>
      <c r="B912" s="156" t="s">
        <v>1344</v>
      </c>
      <c r="C912" s="156" t="s">
        <v>96</v>
      </c>
      <c r="D912" s="168">
        <v>66.489000000000004</v>
      </c>
      <c r="E912" s="168">
        <v>16</v>
      </c>
      <c r="F912" s="169">
        <v>1063.82</v>
      </c>
      <c r="G912" s="156"/>
      <c r="H912" s="156"/>
    </row>
    <row r="913" spans="1:8" ht="9.6" customHeight="1" x14ac:dyDescent="0.2">
      <c r="A913" s="151" t="s">
        <v>1365</v>
      </c>
      <c r="B913" s="156" t="s">
        <v>1319</v>
      </c>
      <c r="C913" s="156" t="s">
        <v>96</v>
      </c>
      <c r="D913" s="168">
        <v>23.437999999999999</v>
      </c>
      <c r="E913" s="168">
        <v>18</v>
      </c>
      <c r="F913" s="167">
        <v>421.88</v>
      </c>
      <c r="G913" s="156"/>
      <c r="H913" s="156"/>
    </row>
    <row r="914" spans="1:8" ht="9.6" customHeight="1" x14ac:dyDescent="0.2">
      <c r="A914" s="151" t="s">
        <v>1366</v>
      </c>
      <c r="B914" s="156" t="s">
        <v>1313</v>
      </c>
      <c r="C914" s="156" t="s">
        <v>96</v>
      </c>
      <c r="D914" s="157">
        <v>6.4249999999999998</v>
      </c>
      <c r="E914" s="168">
        <v>25</v>
      </c>
      <c r="F914" s="167">
        <v>160.63</v>
      </c>
      <c r="G914" s="156"/>
      <c r="H914" s="156"/>
    </row>
    <row r="915" spans="1:8" ht="9.6" customHeight="1" x14ac:dyDescent="0.2">
      <c r="A915" s="151" t="s">
        <v>1367</v>
      </c>
      <c r="B915" s="156" t="s">
        <v>1323</v>
      </c>
      <c r="C915" s="156" t="s">
        <v>96</v>
      </c>
      <c r="D915" s="166">
        <v>612.95600000000002</v>
      </c>
      <c r="E915" s="168">
        <v>22</v>
      </c>
      <c r="F915" s="159">
        <v>13485.03</v>
      </c>
      <c r="G915" s="156"/>
      <c r="H915" s="156"/>
    </row>
    <row r="916" spans="1:8" ht="9.75" customHeight="1" x14ac:dyDescent="0.2">
      <c r="A916" s="150" t="s">
        <v>1368</v>
      </c>
      <c r="B916" s="162" t="s">
        <v>1369</v>
      </c>
      <c r="C916" s="162"/>
      <c r="D916" s="162"/>
      <c r="E916" s="162"/>
      <c r="F916" s="164">
        <v>45887.61</v>
      </c>
      <c r="G916" s="162"/>
      <c r="H916" s="162"/>
    </row>
    <row r="917" spans="1:8" ht="9.75" customHeight="1" x14ac:dyDescent="0.2">
      <c r="A917" s="150" t="s">
        <v>1370</v>
      </c>
      <c r="B917" s="162" t="s">
        <v>1292</v>
      </c>
      <c r="C917" s="162"/>
      <c r="D917" s="162"/>
      <c r="E917" s="162"/>
      <c r="F917" s="170">
        <v>7699.49</v>
      </c>
      <c r="G917" s="162"/>
      <c r="H917" s="162"/>
    </row>
    <row r="918" spans="1:8" ht="9.6" customHeight="1" x14ac:dyDescent="0.2">
      <c r="A918" s="151" t="s">
        <v>1371</v>
      </c>
      <c r="B918" s="156" t="s">
        <v>1296</v>
      </c>
      <c r="C918" s="156" t="s">
        <v>96</v>
      </c>
      <c r="D918" s="166">
        <v>613.03800000000001</v>
      </c>
      <c r="E918" s="168">
        <v>12.055</v>
      </c>
      <c r="F918" s="169">
        <v>7390.17</v>
      </c>
      <c r="G918" s="156"/>
      <c r="H918" s="156"/>
    </row>
    <row r="919" spans="1:8" ht="9.6" customHeight="1" x14ac:dyDescent="0.2">
      <c r="A919" s="151" t="s">
        <v>1372</v>
      </c>
      <c r="B919" s="156" t="s">
        <v>1298</v>
      </c>
      <c r="C919" s="156" t="s">
        <v>96</v>
      </c>
      <c r="D919" s="168">
        <v>23.437999999999999</v>
      </c>
      <c r="E919" s="157">
        <v>7.7549999999999999</v>
      </c>
      <c r="F919" s="167">
        <v>181.76</v>
      </c>
      <c r="G919" s="156"/>
      <c r="H919" s="156"/>
    </row>
    <row r="920" spans="1:8" ht="9.6" customHeight="1" x14ac:dyDescent="0.2">
      <c r="A920" s="151" t="s">
        <v>1373</v>
      </c>
      <c r="B920" s="156" t="s">
        <v>1294</v>
      </c>
      <c r="C920" s="156" t="s">
        <v>96</v>
      </c>
      <c r="D920" s="157">
        <v>6.4240000000000004</v>
      </c>
      <c r="E920" s="168">
        <v>19.857500000000002</v>
      </c>
      <c r="F920" s="167">
        <v>127.56</v>
      </c>
      <c r="G920" s="156"/>
      <c r="H920" s="156"/>
    </row>
    <row r="921" spans="1:8" ht="9.75" customHeight="1" x14ac:dyDescent="0.2">
      <c r="A921" s="150" t="s">
        <v>1374</v>
      </c>
      <c r="B921" s="162" t="s">
        <v>1302</v>
      </c>
      <c r="C921" s="162"/>
      <c r="D921" s="162"/>
      <c r="E921" s="162"/>
      <c r="F921" s="170">
        <v>5463.03</v>
      </c>
      <c r="G921" s="162"/>
      <c r="H921" s="162"/>
    </row>
    <row r="922" spans="1:8" ht="19.350000000000001" customHeight="1" x14ac:dyDescent="0.2">
      <c r="A922" s="151" t="s">
        <v>1375</v>
      </c>
      <c r="B922" s="156" t="s">
        <v>1304</v>
      </c>
      <c r="C922" s="156" t="s">
        <v>96</v>
      </c>
      <c r="D922" s="168">
        <v>80.298000000000002</v>
      </c>
      <c r="E922" s="157">
        <v>6.34</v>
      </c>
      <c r="F922" s="167">
        <v>509.09</v>
      </c>
      <c r="G922" s="156"/>
      <c r="H922" s="156"/>
    </row>
    <row r="923" spans="1:8" ht="19.350000000000001" customHeight="1" x14ac:dyDescent="0.2">
      <c r="A923" s="151" t="s">
        <v>1376</v>
      </c>
      <c r="B923" s="156" t="s">
        <v>1306</v>
      </c>
      <c r="C923" s="156" t="s">
        <v>96</v>
      </c>
      <c r="D923" s="166">
        <v>321.19299999999998</v>
      </c>
      <c r="E923" s="157">
        <v>1.8423</v>
      </c>
      <c r="F923" s="167">
        <v>591.73</v>
      </c>
      <c r="G923" s="156"/>
      <c r="H923" s="156"/>
    </row>
    <row r="924" spans="1:8" ht="19.350000000000001" customHeight="1" x14ac:dyDescent="0.2">
      <c r="A924" s="151" t="s">
        <v>1377</v>
      </c>
      <c r="B924" s="156" t="s">
        <v>1308</v>
      </c>
      <c r="C924" s="156" t="s">
        <v>96</v>
      </c>
      <c r="D924" s="166">
        <v>401.49200000000002</v>
      </c>
      <c r="E924" s="168">
        <v>10.0768</v>
      </c>
      <c r="F924" s="169">
        <v>4045.75</v>
      </c>
      <c r="G924" s="156"/>
      <c r="H924" s="156"/>
    </row>
    <row r="925" spans="1:8" ht="9.6" customHeight="1" x14ac:dyDescent="0.2">
      <c r="A925" s="151" t="s">
        <v>1378</v>
      </c>
      <c r="B925" s="156" t="s">
        <v>1337</v>
      </c>
      <c r="C925" s="156" t="s">
        <v>96</v>
      </c>
      <c r="D925" s="168">
        <v>66.518000000000001</v>
      </c>
      <c r="E925" s="157">
        <v>4.7575000000000003</v>
      </c>
      <c r="F925" s="167">
        <v>316.45999999999998</v>
      </c>
      <c r="G925" s="156"/>
      <c r="H925" s="156"/>
    </row>
    <row r="926" spans="1:8" ht="9.75" customHeight="1" x14ac:dyDescent="0.2">
      <c r="A926" s="150" t="s">
        <v>1379</v>
      </c>
      <c r="B926" s="162" t="s">
        <v>1310</v>
      </c>
      <c r="C926" s="162"/>
      <c r="D926" s="162"/>
      <c r="E926" s="162"/>
      <c r="F926" s="174">
        <v>0</v>
      </c>
      <c r="G926" s="162"/>
      <c r="H926" s="162"/>
    </row>
    <row r="927" spans="1:8" ht="9.75" customHeight="1" x14ac:dyDescent="0.2">
      <c r="A927" s="150" t="s">
        <v>1380</v>
      </c>
      <c r="B927" s="162" t="s">
        <v>93</v>
      </c>
      <c r="C927" s="162"/>
      <c r="D927" s="162"/>
      <c r="E927" s="162"/>
      <c r="F927" s="164">
        <v>32725.09</v>
      </c>
      <c r="G927" s="162"/>
      <c r="H927" s="162"/>
    </row>
    <row r="928" spans="1:8" ht="9.6" customHeight="1" x14ac:dyDescent="0.2">
      <c r="A928" s="151" t="s">
        <v>1381</v>
      </c>
      <c r="B928" s="156" t="s">
        <v>1321</v>
      </c>
      <c r="C928" s="156" t="s">
        <v>96</v>
      </c>
      <c r="D928" s="166">
        <v>613.03800000000001</v>
      </c>
      <c r="E928" s="168">
        <v>12.65</v>
      </c>
      <c r="F928" s="169">
        <v>7754.93</v>
      </c>
      <c r="G928" s="156"/>
      <c r="H928" s="156"/>
    </row>
    <row r="929" spans="1:8" ht="19.350000000000001" customHeight="1" x14ac:dyDescent="0.2">
      <c r="A929" s="151" t="s">
        <v>1382</v>
      </c>
      <c r="B929" s="156" t="s">
        <v>1315</v>
      </c>
      <c r="C929" s="156" t="s">
        <v>96</v>
      </c>
      <c r="D929" s="166">
        <v>401.49200000000002</v>
      </c>
      <c r="E929" s="157">
        <v>4.5</v>
      </c>
      <c r="F929" s="169">
        <v>1806.71</v>
      </c>
      <c r="G929" s="156"/>
      <c r="H929" s="156"/>
    </row>
    <row r="930" spans="1:8" ht="19.350000000000001" customHeight="1" x14ac:dyDescent="0.2">
      <c r="A930" s="151" t="s">
        <v>1383</v>
      </c>
      <c r="B930" s="156" t="s">
        <v>1317</v>
      </c>
      <c r="C930" s="156" t="s">
        <v>96</v>
      </c>
      <c r="D930" s="166">
        <v>401.49200000000002</v>
      </c>
      <c r="E930" s="168">
        <v>20</v>
      </c>
      <c r="F930" s="169">
        <v>8029.84</v>
      </c>
      <c r="G930" s="156"/>
      <c r="H930" s="156"/>
    </row>
    <row r="931" spans="1:8" ht="9.6" customHeight="1" x14ac:dyDescent="0.2">
      <c r="A931" s="151" t="s">
        <v>1384</v>
      </c>
      <c r="B931" s="156" t="s">
        <v>1344</v>
      </c>
      <c r="C931" s="156" t="s">
        <v>96</v>
      </c>
      <c r="D931" s="168">
        <v>66.518000000000001</v>
      </c>
      <c r="E931" s="168">
        <v>16</v>
      </c>
      <c r="F931" s="169">
        <v>1064.29</v>
      </c>
      <c r="G931" s="156"/>
      <c r="H931" s="156"/>
    </row>
    <row r="932" spans="1:8" ht="9.6" customHeight="1" x14ac:dyDescent="0.2">
      <c r="A932" s="151" t="s">
        <v>1385</v>
      </c>
      <c r="B932" s="156" t="s">
        <v>1319</v>
      </c>
      <c r="C932" s="156" t="s">
        <v>96</v>
      </c>
      <c r="D932" s="168">
        <v>23.437999999999999</v>
      </c>
      <c r="E932" s="168">
        <v>18</v>
      </c>
      <c r="F932" s="167">
        <v>421.88</v>
      </c>
      <c r="G932" s="156"/>
      <c r="H932" s="156"/>
    </row>
    <row r="933" spans="1:8" ht="9.6" customHeight="1" x14ac:dyDescent="0.2">
      <c r="A933" s="151" t="s">
        <v>1386</v>
      </c>
      <c r="B933" s="156" t="s">
        <v>1313</v>
      </c>
      <c r="C933" s="156" t="s">
        <v>96</v>
      </c>
      <c r="D933" s="157">
        <v>6.4240000000000004</v>
      </c>
      <c r="E933" s="168">
        <v>25</v>
      </c>
      <c r="F933" s="167">
        <v>160.6</v>
      </c>
      <c r="G933" s="156"/>
      <c r="H933" s="156"/>
    </row>
    <row r="934" spans="1:8" ht="9.6" customHeight="1" x14ac:dyDescent="0.2">
      <c r="A934" s="151" t="s">
        <v>1387</v>
      </c>
      <c r="B934" s="156" t="s">
        <v>1323</v>
      </c>
      <c r="C934" s="156" t="s">
        <v>96</v>
      </c>
      <c r="D934" s="166">
        <v>613.03800000000001</v>
      </c>
      <c r="E934" s="168">
        <v>22</v>
      </c>
      <c r="F934" s="159">
        <v>13486.84</v>
      </c>
      <c r="G934" s="156"/>
      <c r="H934" s="156"/>
    </row>
    <row r="935" spans="1:8" ht="9.75" customHeight="1" x14ac:dyDescent="0.2">
      <c r="A935" s="150" t="s">
        <v>1388</v>
      </c>
      <c r="B935" s="162" t="s">
        <v>1389</v>
      </c>
      <c r="C935" s="162"/>
      <c r="D935" s="162"/>
      <c r="E935" s="162"/>
      <c r="F935" s="164">
        <v>50711.46</v>
      </c>
      <c r="G935" s="162"/>
      <c r="H935" s="162"/>
    </row>
    <row r="936" spans="1:8" ht="9.75" customHeight="1" x14ac:dyDescent="0.2">
      <c r="A936" s="150" t="s">
        <v>1390</v>
      </c>
      <c r="B936" s="162" t="s">
        <v>1292</v>
      </c>
      <c r="C936" s="162"/>
      <c r="D936" s="162"/>
      <c r="E936" s="162"/>
      <c r="F936" s="170">
        <v>7708.6</v>
      </c>
      <c r="G936" s="162"/>
      <c r="H936" s="162"/>
    </row>
    <row r="937" spans="1:8" ht="9.6" customHeight="1" x14ac:dyDescent="0.2">
      <c r="A937" s="151" t="s">
        <v>1391</v>
      </c>
      <c r="B937" s="156" t="s">
        <v>1296</v>
      </c>
      <c r="C937" s="156" t="s">
        <v>96</v>
      </c>
      <c r="D937" s="166">
        <v>612.95799999999997</v>
      </c>
      <c r="E937" s="168">
        <v>12.055</v>
      </c>
      <c r="F937" s="169">
        <v>7389.21</v>
      </c>
      <c r="G937" s="156"/>
      <c r="H937" s="156"/>
    </row>
    <row r="938" spans="1:8" ht="9.6" customHeight="1" x14ac:dyDescent="0.2">
      <c r="A938" s="151" t="s">
        <v>1392</v>
      </c>
      <c r="B938" s="156" t="s">
        <v>1298</v>
      </c>
      <c r="C938" s="156" t="s">
        <v>96</v>
      </c>
      <c r="D938" s="168">
        <v>24.734000000000002</v>
      </c>
      <c r="E938" s="157">
        <v>7.7549999999999999</v>
      </c>
      <c r="F938" s="167">
        <v>191.81</v>
      </c>
      <c r="G938" s="156"/>
      <c r="H938" s="156"/>
    </row>
    <row r="939" spans="1:8" ht="9.6" customHeight="1" x14ac:dyDescent="0.2">
      <c r="A939" s="151" t="s">
        <v>1393</v>
      </c>
      <c r="B939" s="156" t="s">
        <v>1294</v>
      </c>
      <c r="C939" s="156" t="s">
        <v>96</v>
      </c>
      <c r="D939" s="157">
        <v>6.4249999999999998</v>
      </c>
      <c r="E939" s="168">
        <v>19.857500000000002</v>
      </c>
      <c r="F939" s="167">
        <v>127.58</v>
      </c>
      <c r="G939" s="156"/>
      <c r="H939" s="156"/>
    </row>
    <row r="940" spans="1:8" ht="9.75" customHeight="1" x14ac:dyDescent="0.2">
      <c r="A940" s="150" t="s">
        <v>1394</v>
      </c>
      <c r="B940" s="162" t="s">
        <v>1302</v>
      </c>
      <c r="C940" s="162"/>
      <c r="D940" s="162"/>
      <c r="E940" s="162"/>
      <c r="F940" s="170">
        <v>7116.05</v>
      </c>
      <c r="G940" s="162"/>
      <c r="H940" s="162"/>
    </row>
    <row r="941" spans="1:8" ht="19.350000000000001" customHeight="1" x14ac:dyDescent="0.2">
      <c r="A941" s="151" t="s">
        <v>1395</v>
      </c>
      <c r="B941" s="156" t="s">
        <v>1304</v>
      </c>
      <c r="C941" s="156" t="s">
        <v>96</v>
      </c>
      <c r="D941" s="166">
        <v>106.285</v>
      </c>
      <c r="E941" s="157">
        <v>6.34</v>
      </c>
      <c r="F941" s="167">
        <v>673.85</v>
      </c>
      <c r="G941" s="156"/>
      <c r="H941" s="156"/>
    </row>
    <row r="942" spans="1:8" ht="19.350000000000001" customHeight="1" x14ac:dyDescent="0.2">
      <c r="A942" s="151" t="s">
        <v>1396</v>
      </c>
      <c r="B942" s="156" t="s">
        <v>1306</v>
      </c>
      <c r="C942" s="156" t="s">
        <v>96</v>
      </c>
      <c r="D942" s="166">
        <v>425.14100000000002</v>
      </c>
      <c r="E942" s="157">
        <v>1.8423</v>
      </c>
      <c r="F942" s="167">
        <v>783.24</v>
      </c>
      <c r="G942" s="156"/>
      <c r="H942" s="156"/>
    </row>
    <row r="943" spans="1:8" ht="19.350000000000001" customHeight="1" x14ac:dyDescent="0.2">
      <c r="A943" s="151" t="s">
        <v>1397</v>
      </c>
      <c r="B943" s="156" t="s">
        <v>1308</v>
      </c>
      <c r="C943" s="156" t="s">
        <v>96</v>
      </c>
      <c r="D943" s="166">
        <v>531.42600000000004</v>
      </c>
      <c r="E943" s="168">
        <v>10.0768</v>
      </c>
      <c r="F943" s="169">
        <v>5355.07</v>
      </c>
      <c r="G943" s="156"/>
      <c r="H943" s="156"/>
    </row>
    <row r="944" spans="1:8" ht="9.6" customHeight="1" x14ac:dyDescent="0.2">
      <c r="A944" s="151" t="s">
        <v>1398</v>
      </c>
      <c r="B944" s="156" t="s">
        <v>1337</v>
      </c>
      <c r="C944" s="156" t="s">
        <v>96</v>
      </c>
      <c r="D944" s="168">
        <v>63.877000000000002</v>
      </c>
      <c r="E944" s="157">
        <v>4.7575000000000003</v>
      </c>
      <c r="F944" s="167">
        <v>303.89</v>
      </c>
      <c r="G944" s="156"/>
      <c r="H944" s="156"/>
    </row>
    <row r="945" spans="1:8" ht="9.75" customHeight="1" x14ac:dyDescent="0.2">
      <c r="A945" s="150" t="s">
        <v>1399</v>
      </c>
      <c r="B945" s="162" t="s">
        <v>1310</v>
      </c>
      <c r="C945" s="162"/>
      <c r="D945" s="162"/>
      <c r="E945" s="162"/>
      <c r="F945" s="174">
        <v>0</v>
      </c>
      <c r="G945" s="162"/>
      <c r="H945" s="162"/>
    </row>
    <row r="946" spans="1:8" ht="9.75" customHeight="1" x14ac:dyDescent="0.2">
      <c r="A946" s="150" t="s">
        <v>1400</v>
      </c>
      <c r="B946" s="162" t="s">
        <v>93</v>
      </c>
      <c r="C946" s="162"/>
      <c r="D946" s="162"/>
      <c r="E946" s="162"/>
      <c r="F946" s="164">
        <v>35886.81</v>
      </c>
      <c r="G946" s="162"/>
      <c r="H946" s="162"/>
    </row>
    <row r="947" spans="1:8" ht="9.6" customHeight="1" x14ac:dyDescent="0.2">
      <c r="A947" s="151" t="s">
        <v>1401</v>
      </c>
      <c r="B947" s="156" t="s">
        <v>1321</v>
      </c>
      <c r="C947" s="156" t="s">
        <v>96</v>
      </c>
      <c r="D947" s="166">
        <v>612.95799999999997</v>
      </c>
      <c r="E947" s="168">
        <v>12.65</v>
      </c>
      <c r="F947" s="169">
        <v>7753.92</v>
      </c>
      <c r="G947" s="156"/>
      <c r="H947" s="156"/>
    </row>
    <row r="948" spans="1:8" ht="19.350000000000001" customHeight="1" x14ac:dyDescent="0.2">
      <c r="A948" s="151" t="s">
        <v>1402</v>
      </c>
      <c r="B948" s="156" t="s">
        <v>1315</v>
      </c>
      <c r="C948" s="156" t="s">
        <v>96</v>
      </c>
      <c r="D948" s="166">
        <v>531.42600000000004</v>
      </c>
      <c r="E948" s="157">
        <v>4.5</v>
      </c>
      <c r="F948" s="169">
        <v>2391.42</v>
      </c>
      <c r="G948" s="156"/>
      <c r="H948" s="156"/>
    </row>
    <row r="949" spans="1:8" ht="19.350000000000001" customHeight="1" x14ac:dyDescent="0.2">
      <c r="A949" s="151" t="s">
        <v>1403</v>
      </c>
      <c r="B949" s="156" t="s">
        <v>1317</v>
      </c>
      <c r="C949" s="156" t="s">
        <v>96</v>
      </c>
      <c r="D949" s="166">
        <v>531.42600000000004</v>
      </c>
      <c r="E949" s="168">
        <v>20</v>
      </c>
      <c r="F949" s="159">
        <v>10628.52</v>
      </c>
      <c r="G949" s="156"/>
      <c r="H949" s="156"/>
    </row>
    <row r="950" spans="1:8" ht="9.6" customHeight="1" x14ac:dyDescent="0.2">
      <c r="A950" s="151" t="s">
        <v>1404</v>
      </c>
      <c r="B950" s="156" t="s">
        <v>1344</v>
      </c>
      <c r="C950" s="156" t="s">
        <v>96</v>
      </c>
      <c r="D950" s="168">
        <v>63.877000000000002</v>
      </c>
      <c r="E950" s="168">
        <v>16</v>
      </c>
      <c r="F950" s="169">
        <v>1022.03</v>
      </c>
      <c r="G950" s="156"/>
      <c r="H950" s="156"/>
    </row>
    <row r="951" spans="1:8" ht="9.6" customHeight="1" x14ac:dyDescent="0.2">
      <c r="A951" s="151" t="s">
        <v>1405</v>
      </c>
      <c r="B951" s="156" t="s">
        <v>1319</v>
      </c>
      <c r="C951" s="156" t="s">
        <v>96</v>
      </c>
      <c r="D951" s="168">
        <v>24.734000000000002</v>
      </c>
      <c r="E951" s="168">
        <v>18</v>
      </c>
      <c r="F951" s="167">
        <v>445.21</v>
      </c>
      <c r="G951" s="156"/>
      <c r="H951" s="156"/>
    </row>
    <row r="952" spans="1:8" ht="9.6" customHeight="1" x14ac:dyDescent="0.2">
      <c r="A952" s="151" t="s">
        <v>1406</v>
      </c>
      <c r="B952" s="156" t="s">
        <v>1313</v>
      </c>
      <c r="C952" s="156" t="s">
        <v>96</v>
      </c>
      <c r="D952" s="157">
        <v>6.4249999999999998</v>
      </c>
      <c r="E952" s="168">
        <v>25</v>
      </c>
      <c r="F952" s="167">
        <v>160.63</v>
      </c>
      <c r="G952" s="156"/>
      <c r="H952" s="156"/>
    </row>
    <row r="953" spans="1:8" ht="9.6" customHeight="1" x14ac:dyDescent="0.2">
      <c r="A953" s="151" t="s">
        <v>1407</v>
      </c>
      <c r="B953" s="156" t="s">
        <v>1323</v>
      </c>
      <c r="C953" s="156" t="s">
        <v>96</v>
      </c>
      <c r="D953" s="166">
        <v>612.95799999999997</v>
      </c>
      <c r="E953" s="168">
        <v>22</v>
      </c>
      <c r="F953" s="159">
        <v>13485.08</v>
      </c>
      <c r="G953" s="156"/>
      <c r="H953" s="156"/>
    </row>
    <row r="954" spans="1:8" ht="9.75" customHeight="1" x14ac:dyDescent="0.2">
      <c r="A954" s="150" t="s">
        <v>1408</v>
      </c>
      <c r="B954" s="162" t="s">
        <v>1409</v>
      </c>
      <c r="C954" s="162"/>
      <c r="D954" s="162"/>
      <c r="E954" s="162"/>
      <c r="F954" s="164">
        <v>48525.760000000002</v>
      </c>
      <c r="G954" s="162"/>
      <c r="H954" s="162"/>
    </row>
    <row r="955" spans="1:8" ht="9.75" customHeight="1" x14ac:dyDescent="0.2">
      <c r="A955" s="150" t="s">
        <v>1410</v>
      </c>
      <c r="B955" s="162" t="s">
        <v>1292</v>
      </c>
      <c r="C955" s="162"/>
      <c r="D955" s="162"/>
      <c r="E955" s="162"/>
      <c r="F955" s="164">
        <v>12029.59</v>
      </c>
      <c r="G955" s="162"/>
      <c r="H955" s="162"/>
    </row>
    <row r="956" spans="1:8" ht="9.6" customHeight="1" x14ac:dyDescent="0.2">
      <c r="A956" s="151" t="s">
        <v>1411</v>
      </c>
      <c r="B956" s="156" t="s">
        <v>1294</v>
      </c>
      <c r="C956" s="156" t="s">
        <v>96</v>
      </c>
      <c r="D956" s="166">
        <v>439.78399999999999</v>
      </c>
      <c r="E956" s="168">
        <v>19.857500000000002</v>
      </c>
      <c r="F956" s="169">
        <v>8733.01</v>
      </c>
      <c r="G956" s="156"/>
      <c r="H956" s="156"/>
    </row>
    <row r="957" spans="1:8" ht="9.6" customHeight="1" x14ac:dyDescent="0.2">
      <c r="A957" s="151" t="s">
        <v>1412</v>
      </c>
      <c r="B957" s="156" t="s">
        <v>1298</v>
      </c>
      <c r="C957" s="156" t="s">
        <v>96</v>
      </c>
      <c r="D957" s="168">
        <v>24.154</v>
      </c>
      <c r="E957" s="157">
        <v>7.7549999999999999</v>
      </c>
      <c r="F957" s="167">
        <v>187.31</v>
      </c>
      <c r="G957" s="156"/>
      <c r="H957" s="156"/>
    </row>
    <row r="958" spans="1:8" ht="9.6" customHeight="1" x14ac:dyDescent="0.2">
      <c r="A958" s="151" t="s">
        <v>1413</v>
      </c>
      <c r="B958" s="156" t="s">
        <v>1414</v>
      </c>
      <c r="C958" s="156" t="s">
        <v>96</v>
      </c>
      <c r="D958" s="168">
        <v>37.738999999999997</v>
      </c>
      <c r="E958" s="157">
        <v>6.05</v>
      </c>
      <c r="F958" s="167">
        <v>228.32</v>
      </c>
      <c r="G958" s="156"/>
      <c r="H958" s="156"/>
    </row>
    <row r="959" spans="1:8" ht="9.6" customHeight="1" x14ac:dyDescent="0.2">
      <c r="A959" s="151" t="s">
        <v>1415</v>
      </c>
      <c r="B959" s="156" t="s">
        <v>1416</v>
      </c>
      <c r="C959" s="156" t="s">
        <v>96</v>
      </c>
      <c r="D959" s="168">
        <v>93.125</v>
      </c>
      <c r="E959" s="168">
        <v>30.936399999999999</v>
      </c>
      <c r="F959" s="169">
        <v>2880.95</v>
      </c>
      <c r="G959" s="156"/>
      <c r="H959" s="156"/>
    </row>
    <row r="960" spans="1:8" ht="9.75" customHeight="1" x14ac:dyDescent="0.2">
      <c r="A960" s="150" t="s">
        <v>1417</v>
      </c>
      <c r="B960" s="162" t="s">
        <v>1302</v>
      </c>
      <c r="C960" s="162"/>
      <c r="D960" s="162"/>
      <c r="E960" s="162"/>
      <c r="F960" s="170">
        <v>7105.84</v>
      </c>
      <c r="G960" s="162"/>
      <c r="H960" s="162"/>
    </row>
    <row r="961" spans="1:8" ht="19.350000000000001" customHeight="1" x14ac:dyDescent="0.2">
      <c r="A961" s="151" t="s">
        <v>1418</v>
      </c>
      <c r="B961" s="156" t="s">
        <v>1304</v>
      </c>
      <c r="C961" s="156" t="s">
        <v>96</v>
      </c>
      <c r="D961" s="166">
        <v>110.867</v>
      </c>
      <c r="E961" s="157">
        <v>6.34</v>
      </c>
      <c r="F961" s="167">
        <v>702.9</v>
      </c>
      <c r="G961" s="156"/>
      <c r="H961" s="156"/>
    </row>
    <row r="962" spans="1:8" ht="19.350000000000001" customHeight="1" x14ac:dyDescent="0.2">
      <c r="A962" s="151" t="s">
        <v>1419</v>
      </c>
      <c r="B962" s="156" t="s">
        <v>1306</v>
      </c>
      <c r="C962" s="156" t="s">
        <v>96</v>
      </c>
      <c r="D962" s="166">
        <v>443.46899999999999</v>
      </c>
      <c r="E962" s="157">
        <v>1.8423</v>
      </c>
      <c r="F962" s="167">
        <v>817</v>
      </c>
      <c r="G962" s="156"/>
      <c r="H962" s="156"/>
    </row>
    <row r="963" spans="1:8" ht="19.350000000000001" customHeight="1" x14ac:dyDescent="0.2">
      <c r="A963" s="151" t="s">
        <v>1420</v>
      </c>
      <c r="B963" s="156" t="s">
        <v>1308</v>
      </c>
      <c r="C963" s="156" t="s">
        <v>96</v>
      </c>
      <c r="D963" s="166">
        <v>554.33699999999999</v>
      </c>
      <c r="E963" s="168">
        <v>10.0768</v>
      </c>
      <c r="F963" s="169">
        <v>5585.94</v>
      </c>
      <c r="G963" s="156"/>
      <c r="H963" s="156"/>
    </row>
    <row r="964" spans="1:8" ht="9.75" customHeight="1" x14ac:dyDescent="0.2">
      <c r="A964" s="150" t="s">
        <v>1421</v>
      </c>
      <c r="B964" s="162" t="s">
        <v>1310</v>
      </c>
      <c r="C964" s="162"/>
      <c r="D964" s="162"/>
      <c r="E964" s="162"/>
      <c r="F964" s="174">
        <v>0</v>
      </c>
      <c r="G964" s="162"/>
      <c r="H964" s="162"/>
    </row>
    <row r="965" spans="1:8" ht="9.75" customHeight="1" x14ac:dyDescent="0.2">
      <c r="A965" s="150" t="s">
        <v>1422</v>
      </c>
      <c r="B965" s="162" t="s">
        <v>93</v>
      </c>
      <c r="C965" s="162"/>
      <c r="D965" s="162"/>
      <c r="E965" s="162"/>
      <c r="F965" s="164">
        <v>29390.33</v>
      </c>
      <c r="G965" s="162"/>
      <c r="H965" s="162"/>
    </row>
    <row r="966" spans="1:8" ht="9.6" customHeight="1" x14ac:dyDescent="0.2">
      <c r="A966" s="151" t="s">
        <v>1423</v>
      </c>
      <c r="B966" s="156" t="s">
        <v>1313</v>
      </c>
      <c r="C966" s="156" t="s">
        <v>96</v>
      </c>
      <c r="D966" s="166">
        <v>438.8</v>
      </c>
      <c r="E966" s="168">
        <v>25</v>
      </c>
      <c r="F966" s="159">
        <v>10970</v>
      </c>
      <c r="G966" s="156"/>
      <c r="H966" s="156"/>
    </row>
    <row r="967" spans="1:8" ht="19.350000000000001" customHeight="1" x14ac:dyDescent="0.2">
      <c r="A967" s="151" t="s">
        <v>1424</v>
      </c>
      <c r="B967" s="156" t="s">
        <v>1315</v>
      </c>
      <c r="C967" s="156" t="s">
        <v>96</v>
      </c>
      <c r="D967" s="166">
        <v>554.33699999999999</v>
      </c>
      <c r="E967" s="157">
        <v>4.5</v>
      </c>
      <c r="F967" s="169">
        <v>2494.52</v>
      </c>
      <c r="G967" s="156"/>
      <c r="H967" s="156"/>
    </row>
    <row r="968" spans="1:8" ht="19.350000000000001" customHeight="1" x14ac:dyDescent="0.2">
      <c r="A968" s="151" t="s">
        <v>1425</v>
      </c>
      <c r="B968" s="156" t="s">
        <v>1317</v>
      </c>
      <c r="C968" s="156" t="s">
        <v>96</v>
      </c>
      <c r="D968" s="166">
        <v>554.33699999999999</v>
      </c>
      <c r="E968" s="168">
        <v>20</v>
      </c>
      <c r="F968" s="159">
        <v>11086.74</v>
      </c>
      <c r="G968" s="156"/>
      <c r="H968" s="156"/>
    </row>
    <row r="969" spans="1:8" ht="9.6" customHeight="1" x14ac:dyDescent="0.2">
      <c r="A969" s="151" t="s">
        <v>1426</v>
      </c>
      <c r="B969" s="156" t="s">
        <v>1319</v>
      </c>
      <c r="C969" s="156" t="s">
        <v>96</v>
      </c>
      <c r="D969" s="168">
        <v>24.154</v>
      </c>
      <c r="E969" s="168">
        <v>18</v>
      </c>
      <c r="F969" s="167">
        <v>434.77</v>
      </c>
      <c r="G969" s="156"/>
      <c r="H969" s="156"/>
    </row>
    <row r="970" spans="1:8" ht="9.6" customHeight="1" x14ac:dyDescent="0.2">
      <c r="A970" s="151" t="s">
        <v>1427</v>
      </c>
      <c r="B970" s="156" t="s">
        <v>1428</v>
      </c>
      <c r="C970" s="156" t="s">
        <v>96</v>
      </c>
      <c r="D970" s="168">
        <v>93.125</v>
      </c>
      <c r="E970" s="168">
        <v>40</v>
      </c>
      <c r="F970" s="169">
        <v>3725</v>
      </c>
      <c r="G970" s="156"/>
      <c r="H970" s="156"/>
    </row>
    <row r="971" spans="1:8" ht="9.6" customHeight="1" x14ac:dyDescent="0.2">
      <c r="A971" s="151" t="s">
        <v>1429</v>
      </c>
      <c r="B971" s="156" t="s">
        <v>1239</v>
      </c>
      <c r="C971" s="156" t="s">
        <v>96</v>
      </c>
      <c r="D971" s="168">
        <v>37.738999999999997</v>
      </c>
      <c r="E971" s="168">
        <v>18</v>
      </c>
      <c r="F971" s="167">
        <v>679.3</v>
      </c>
      <c r="G971" s="156"/>
      <c r="H971" s="156"/>
    </row>
    <row r="972" spans="1:8" ht="9.75" customHeight="1" x14ac:dyDescent="0.2">
      <c r="A972" s="150" t="s">
        <v>1430</v>
      </c>
      <c r="B972" s="162" t="s">
        <v>1431</v>
      </c>
      <c r="C972" s="162"/>
      <c r="D972" s="162"/>
      <c r="E972" s="162"/>
      <c r="F972" s="163">
        <v>513502.54</v>
      </c>
      <c r="G972" s="162"/>
      <c r="H972" s="162"/>
    </row>
    <row r="973" spans="1:8" ht="9.75" customHeight="1" x14ac:dyDescent="0.2">
      <c r="A973" s="150" t="s">
        <v>1432</v>
      </c>
      <c r="B973" s="162" t="s">
        <v>1292</v>
      </c>
      <c r="C973" s="162"/>
      <c r="D973" s="162"/>
      <c r="E973" s="162"/>
      <c r="F973" s="163">
        <v>103539.45</v>
      </c>
      <c r="G973" s="162"/>
      <c r="H973" s="162"/>
    </row>
    <row r="974" spans="1:8" ht="9.6" customHeight="1" x14ac:dyDescent="0.2">
      <c r="A974" s="151" t="s">
        <v>1433</v>
      </c>
      <c r="B974" s="156" t="s">
        <v>1294</v>
      </c>
      <c r="C974" s="156" t="s">
        <v>96</v>
      </c>
      <c r="D974" s="171">
        <v>4593.1297000000004</v>
      </c>
      <c r="E974" s="168">
        <v>19.857500000000002</v>
      </c>
      <c r="F974" s="159">
        <v>91208.07</v>
      </c>
      <c r="G974" s="156"/>
      <c r="H974" s="156"/>
    </row>
    <row r="975" spans="1:8" ht="9.6" customHeight="1" x14ac:dyDescent="0.2">
      <c r="A975" s="151" t="s">
        <v>1434</v>
      </c>
      <c r="B975" s="156" t="s">
        <v>1298</v>
      </c>
      <c r="C975" s="156" t="s">
        <v>96</v>
      </c>
      <c r="D975" s="166">
        <v>483.29969999999997</v>
      </c>
      <c r="E975" s="157">
        <v>7.7549999999999999</v>
      </c>
      <c r="F975" s="169">
        <v>3747.99</v>
      </c>
      <c r="G975" s="156"/>
      <c r="H975" s="156"/>
    </row>
    <row r="976" spans="1:8" ht="9.6" customHeight="1" x14ac:dyDescent="0.2">
      <c r="A976" s="151" t="s">
        <v>1435</v>
      </c>
      <c r="B976" s="156" t="s">
        <v>1436</v>
      </c>
      <c r="C976" s="156" t="s">
        <v>96</v>
      </c>
      <c r="D976" s="171">
        <v>1418.7416000000001</v>
      </c>
      <c r="E976" s="157">
        <v>6.05</v>
      </c>
      <c r="F976" s="169">
        <v>8583.39</v>
      </c>
      <c r="G976" s="156"/>
      <c r="H976" s="156"/>
    </row>
    <row r="977" spans="1:8" ht="9.75" customHeight="1" x14ac:dyDescent="0.2">
      <c r="A977" s="150" t="s">
        <v>1437</v>
      </c>
      <c r="B977" s="162" t="s">
        <v>1302</v>
      </c>
      <c r="C977" s="162"/>
      <c r="D977" s="162"/>
      <c r="E977" s="162"/>
      <c r="F977" s="164">
        <v>89616.320000000007</v>
      </c>
      <c r="G977" s="162"/>
      <c r="H977" s="162"/>
    </row>
    <row r="978" spans="1:8" ht="19.350000000000001" customHeight="1" x14ac:dyDescent="0.2">
      <c r="A978" s="151" t="s">
        <v>1438</v>
      </c>
      <c r="B978" s="156" t="s">
        <v>1304</v>
      </c>
      <c r="C978" s="156" t="s">
        <v>96</v>
      </c>
      <c r="D978" s="171">
        <v>1398.2188000000001</v>
      </c>
      <c r="E978" s="157">
        <v>6.34</v>
      </c>
      <c r="F978" s="169">
        <v>8864.7099999999991</v>
      </c>
      <c r="G978" s="156"/>
      <c r="H978" s="156"/>
    </row>
    <row r="979" spans="1:8" ht="19.350000000000001" customHeight="1" x14ac:dyDescent="0.2">
      <c r="A979" s="151" t="s">
        <v>1439</v>
      </c>
      <c r="B979" s="156" t="s">
        <v>1306</v>
      </c>
      <c r="C979" s="156" t="s">
        <v>96</v>
      </c>
      <c r="D979" s="171">
        <v>5592.88</v>
      </c>
      <c r="E979" s="157">
        <v>1.8423</v>
      </c>
      <c r="F979" s="159">
        <v>10303.76</v>
      </c>
      <c r="G979" s="156"/>
      <c r="H979" s="156"/>
    </row>
    <row r="980" spans="1:8" ht="19.350000000000001" customHeight="1" x14ac:dyDescent="0.2">
      <c r="A980" s="151" t="s">
        <v>1440</v>
      </c>
      <c r="B980" s="156" t="s">
        <v>1308</v>
      </c>
      <c r="C980" s="156" t="s">
        <v>96</v>
      </c>
      <c r="D980" s="171">
        <v>6991.0933000000005</v>
      </c>
      <c r="E980" s="168">
        <v>10.0768</v>
      </c>
      <c r="F980" s="159">
        <v>70447.850000000006</v>
      </c>
      <c r="G980" s="156"/>
      <c r="H980" s="156"/>
    </row>
    <row r="981" spans="1:8" ht="9.75" customHeight="1" x14ac:dyDescent="0.2">
      <c r="A981" s="150" t="s">
        <v>1441</v>
      </c>
      <c r="B981" s="162" t="s">
        <v>1310</v>
      </c>
      <c r="C981" s="162"/>
      <c r="D981" s="162"/>
      <c r="E981" s="162"/>
      <c r="F981" s="174">
        <v>0</v>
      </c>
      <c r="G981" s="162"/>
      <c r="H981" s="162"/>
    </row>
    <row r="982" spans="1:8" ht="9.75" customHeight="1" x14ac:dyDescent="0.2">
      <c r="A982" s="150" t="s">
        <v>1442</v>
      </c>
      <c r="B982" s="162" t="s">
        <v>93</v>
      </c>
      <c r="C982" s="162"/>
      <c r="D982" s="162"/>
      <c r="E982" s="162"/>
      <c r="F982" s="163">
        <v>320346.77</v>
      </c>
      <c r="G982" s="162"/>
      <c r="H982" s="162"/>
    </row>
    <row r="983" spans="1:8" ht="9.6" customHeight="1" x14ac:dyDescent="0.2">
      <c r="A983" s="151" t="s">
        <v>1443</v>
      </c>
      <c r="B983" s="156" t="s">
        <v>1313</v>
      </c>
      <c r="C983" s="156" t="s">
        <v>96</v>
      </c>
      <c r="D983" s="171">
        <v>4593.1297000000004</v>
      </c>
      <c r="E983" s="168">
        <v>25</v>
      </c>
      <c r="F983" s="161">
        <v>114828.24</v>
      </c>
      <c r="G983" s="156"/>
      <c r="H983" s="156"/>
    </row>
    <row r="984" spans="1:8" ht="19.350000000000001" customHeight="1" x14ac:dyDescent="0.2">
      <c r="A984" s="151" t="s">
        <v>1444</v>
      </c>
      <c r="B984" s="156" t="s">
        <v>1315</v>
      </c>
      <c r="C984" s="156" t="s">
        <v>96</v>
      </c>
      <c r="D984" s="171">
        <v>6991.0933000000005</v>
      </c>
      <c r="E984" s="157">
        <v>4.5</v>
      </c>
      <c r="F984" s="159">
        <v>31459.919999999998</v>
      </c>
      <c r="G984" s="156"/>
      <c r="H984" s="156"/>
    </row>
    <row r="985" spans="1:8" ht="19.350000000000001" customHeight="1" x14ac:dyDescent="0.2">
      <c r="A985" s="151" t="s">
        <v>1445</v>
      </c>
      <c r="B985" s="156" t="s">
        <v>1317</v>
      </c>
      <c r="C985" s="156" t="s">
        <v>96</v>
      </c>
      <c r="D985" s="171">
        <v>6991.0933000000005</v>
      </c>
      <c r="E985" s="168">
        <v>20</v>
      </c>
      <c r="F985" s="161">
        <v>139821.87</v>
      </c>
      <c r="G985" s="156"/>
      <c r="H985" s="156"/>
    </row>
    <row r="986" spans="1:8" ht="9.6" customHeight="1" x14ac:dyDescent="0.2">
      <c r="A986" s="151" t="s">
        <v>1446</v>
      </c>
      <c r="B986" s="156" t="s">
        <v>1319</v>
      </c>
      <c r="C986" s="156" t="s">
        <v>96</v>
      </c>
      <c r="D986" s="166">
        <v>483.29969999999997</v>
      </c>
      <c r="E986" s="168">
        <v>18</v>
      </c>
      <c r="F986" s="169">
        <v>8699.39</v>
      </c>
      <c r="G986" s="156"/>
      <c r="H986" s="156"/>
    </row>
    <row r="987" spans="1:8" ht="9.6" customHeight="1" x14ac:dyDescent="0.2">
      <c r="A987" s="151" t="s">
        <v>1447</v>
      </c>
      <c r="B987" s="156" t="s">
        <v>1239</v>
      </c>
      <c r="C987" s="156" t="s">
        <v>96</v>
      </c>
      <c r="D987" s="171">
        <v>1418.7416000000001</v>
      </c>
      <c r="E987" s="168">
        <v>18</v>
      </c>
      <c r="F987" s="159">
        <v>25537.35</v>
      </c>
      <c r="G987" s="156"/>
      <c r="H987" s="156"/>
    </row>
    <row r="988" spans="1:8" ht="9.75" customHeight="1" x14ac:dyDescent="0.2">
      <c r="A988" s="150" t="s">
        <v>1448</v>
      </c>
      <c r="B988" s="162" t="s">
        <v>1449</v>
      </c>
      <c r="C988" s="162"/>
      <c r="D988" s="162"/>
      <c r="E988" s="162"/>
      <c r="F988" s="164">
        <v>23850.54</v>
      </c>
      <c r="G988" s="162"/>
      <c r="H988" s="162"/>
    </row>
    <row r="989" spans="1:8" ht="9.75" customHeight="1" x14ac:dyDescent="0.2">
      <c r="A989" s="150" t="s">
        <v>1450</v>
      </c>
      <c r="B989" s="162" t="s">
        <v>1292</v>
      </c>
      <c r="C989" s="162"/>
      <c r="D989" s="162"/>
      <c r="E989" s="162"/>
      <c r="F989" s="170">
        <v>4309.09</v>
      </c>
      <c r="G989" s="162"/>
      <c r="H989" s="162"/>
    </row>
    <row r="990" spans="1:8" ht="9.6" customHeight="1" x14ac:dyDescent="0.2">
      <c r="A990" s="151" t="s">
        <v>1451</v>
      </c>
      <c r="B990" s="156" t="s">
        <v>1294</v>
      </c>
      <c r="C990" s="156" t="s">
        <v>96</v>
      </c>
      <c r="D990" s="166">
        <v>200.93100000000001</v>
      </c>
      <c r="E990" s="168">
        <v>19.857500000000002</v>
      </c>
      <c r="F990" s="169">
        <v>3989.99</v>
      </c>
      <c r="G990" s="156"/>
      <c r="H990" s="156"/>
    </row>
    <row r="991" spans="1:8" ht="9.6" customHeight="1" x14ac:dyDescent="0.2">
      <c r="A991" s="151" t="s">
        <v>1452</v>
      </c>
      <c r="B991" s="156" t="s">
        <v>1298</v>
      </c>
      <c r="C991" s="156" t="s">
        <v>96</v>
      </c>
      <c r="D991" s="168">
        <v>23.431000000000001</v>
      </c>
      <c r="E991" s="157">
        <v>7.7549999999999999</v>
      </c>
      <c r="F991" s="167">
        <v>181.71</v>
      </c>
      <c r="G991" s="156"/>
      <c r="H991" s="156"/>
    </row>
    <row r="992" spans="1:8" ht="9.6" customHeight="1" x14ac:dyDescent="0.2">
      <c r="A992" s="151" t="s">
        <v>1453</v>
      </c>
      <c r="B992" s="156" t="s">
        <v>1416</v>
      </c>
      <c r="C992" s="156" t="s">
        <v>96</v>
      </c>
      <c r="D992" s="157">
        <v>4.4409999999999998</v>
      </c>
      <c r="E992" s="168">
        <v>30.936399999999999</v>
      </c>
      <c r="F992" s="167">
        <v>137.38999999999999</v>
      </c>
      <c r="G992" s="156"/>
      <c r="H992" s="156"/>
    </row>
    <row r="993" spans="1:8" ht="9.75" customHeight="1" x14ac:dyDescent="0.2">
      <c r="A993" s="150" t="s">
        <v>1454</v>
      </c>
      <c r="B993" s="162" t="s">
        <v>1302</v>
      </c>
      <c r="C993" s="162"/>
      <c r="D993" s="162"/>
      <c r="E993" s="162"/>
      <c r="F993" s="170">
        <v>4772.3</v>
      </c>
      <c r="G993" s="162"/>
      <c r="H993" s="162"/>
    </row>
    <row r="994" spans="1:8" ht="19.350000000000001" customHeight="1" x14ac:dyDescent="0.2">
      <c r="A994" s="151" t="s">
        <v>1455</v>
      </c>
      <c r="B994" s="156" t="s">
        <v>1304</v>
      </c>
      <c r="C994" s="156" t="s">
        <v>96</v>
      </c>
      <c r="D994" s="168">
        <v>74.459000000000003</v>
      </c>
      <c r="E994" s="157">
        <v>6.34</v>
      </c>
      <c r="F994" s="167">
        <v>472.07</v>
      </c>
      <c r="G994" s="156"/>
      <c r="H994" s="156"/>
    </row>
    <row r="995" spans="1:8" ht="19.350000000000001" customHeight="1" x14ac:dyDescent="0.2">
      <c r="A995" s="151" t="s">
        <v>1456</v>
      </c>
      <c r="B995" s="156" t="s">
        <v>1306</v>
      </c>
      <c r="C995" s="156" t="s">
        <v>96</v>
      </c>
      <c r="D995" s="166">
        <v>297.83499999999998</v>
      </c>
      <c r="E995" s="157">
        <v>1.8423</v>
      </c>
      <c r="F995" s="167">
        <v>548.70000000000005</v>
      </c>
      <c r="G995" s="156"/>
      <c r="H995" s="156"/>
    </row>
    <row r="996" spans="1:8" ht="19.350000000000001" customHeight="1" x14ac:dyDescent="0.2">
      <c r="A996" s="151" t="s">
        <v>1457</v>
      </c>
      <c r="B996" s="156" t="s">
        <v>1308</v>
      </c>
      <c r="C996" s="156" t="s">
        <v>96</v>
      </c>
      <c r="D996" s="166">
        <v>372.29399999999998</v>
      </c>
      <c r="E996" s="168">
        <v>10.0768</v>
      </c>
      <c r="F996" s="169">
        <v>3751.53</v>
      </c>
      <c r="G996" s="156"/>
      <c r="H996" s="156"/>
    </row>
    <row r="997" spans="1:8" ht="9.75" customHeight="1" x14ac:dyDescent="0.2">
      <c r="A997" s="150" t="s">
        <v>1458</v>
      </c>
      <c r="B997" s="162" t="s">
        <v>1310</v>
      </c>
      <c r="C997" s="162"/>
      <c r="D997" s="162"/>
      <c r="E997" s="162"/>
      <c r="F997" s="174">
        <v>0</v>
      </c>
      <c r="G997" s="162"/>
      <c r="H997" s="162"/>
    </row>
    <row r="998" spans="1:8" ht="9.75" customHeight="1" x14ac:dyDescent="0.2">
      <c r="A998" s="150" t="s">
        <v>1459</v>
      </c>
      <c r="B998" s="162" t="s">
        <v>93</v>
      </c>
      <c r="C998" s="162"/>
      <c r="D998" s="162"/>
      <c r="E998" s="162"/>
      <c r="F998" s="164">
        <v>14769.15</v>
      </c>
      <c r="G998" s="162"/>
      <c r="H998" s="162"/>
    </row>
    <row r="999" spans="1:8" ht="9.6" customHeight="1" x14ac:dyDescent="0.2">
      <c r="A999" s="151" t="s">
        <v>1460</v>
      </c>
      <c r="B999" s="156" t="s">
        <v>1313</v>
      </c>
      <c r="C999" s="156" t="s">
        <v>96</v>
      </c>
      <c r="D999" s="166">
        <v>201.94200000000001</v>
      </c>
      <c r="E999" s="168">
        <v>25</v>
      </c>
      <c r="F999" s="169">
        <v>5048.55</v>
      </c>
      <c r="G999" s="156"/>
      <c r="H999" s="156"/>
    </row>
    <row r="1000" spans="1:8" ht="19.350000000000001" customHeight="1" x14ac:dyDescent="0.2">
      <c r="A1000" s="151" t="s">
        <v>1461</v>
      </c>
      <c r="B1000" s="156" t="s">
        <v>1315</v>
      </c>
      <c r="C1000" s="156" t="s">
        <v>96</v>
      </c>
      <c r="D1000" s="166">
        <v>372.29399999999998</v>
      </c>
      <c r="E1000" s="157">
        <v>4.5</v>
      </c>
      <c r="F1000" s="169">
        <v>1675.32</v>
      </c>
      <c r="G1000" s="156"/>
      <c r="H1000" s="156"/>
    </row>
    <row r="1001" spans="1:8" ht="19.350000000000001" customHeight="1" x14ac:dyDescent="0.2">
      <c r="A1001" s="151" t="s">
        <v>1462</v>
      </c>
      <c r="B1001" s="156" t="s">
        <v>1317</v>
      </c>
      <c r="C1001" s="156" t="s">
        <v>96</v>
      </c>
      <c r="D1001" s="166">
        <v>372.29399999999998</v>
      </c>
      <c r="E1001" s="168">
        <v>20</v>
      </c>
      <c r="F1001" s="169">
        <v>7445.88</v>
      </c>
      <c r="G1001" s="156"/>
      <c r="H1001" s="156"/>
    </row>
    <row r="1002" spans="1:8" ht="9.6" customHeight="1" x14ac:dyDescent="0.2">
      <c r="A1002" s="151" t="s">
        <v>1463</v>
      </c>
      <c r="B1002" s="156" t="s">
        <v>1319</v>
      </c>
      <c r="C1002" s="156" t="s">
        <v>96</v>
      </c>
      <c r="D1002" s="168">
        <v>23.431000000000001</v>
      </c>
      <c r="E1002" s="168">
        <v>18</v>
      </c>
      <c r="F1002" s="167">
        <v>421.76</v>
      </c>
      <c r="G1002" s="156"/>
      <c r="H1002" s="156"/>
    </row>
    <row r="1003" spans="1:8" ht="9.6" customHeight="1" x14ac:dyDescent="0.2">
      <c r="A1003" s="151" t="s">
        <v>1464</v>
      </c>
      <c r="B1003" s="156" t="s">
        <v>1428</v>
      </c>
      <c r="C1003" s="156" t="s">
        <v>96</v>
      </c>
      <c r="D1003" s="157">
        <v>4.4409999999999998</v>
      </c>
      <c r="E1003" s="168">
        <v>40</v>
      </c>
      <c r="F1003" s="167">
        <v>177.64</v>
      </c>
      <c r="G1003" s="156"/>
      <c r="H1003" s="156"/>
    </row>
    <row r="1004" spans="1:8" ht="19.350000000000001" customHeight="1" x14ac:dyDescent="0.2">
      <c r="A1004" s="150" t="s">
        <v>1465</v>
      </c>
      <c r="B1004" s="162" t="s">
        <v>1466</v>
      </c>
      <c r="C1004" s="162"/>
      <c r="D1004" s="162"/>
      <c r="E1004" s="162"/>
      <c r="F1004" s="164">
        <v>11624.61</v>
      </c>
      <c r="G1004" s="162"/>
      <c r="H1004" s="162"/>
    </row>
    <row r="1005" spans="1:8" ht="9.75" customHeight="1" x14ac:dyDescent="0.2">
      <c r="A1005" s="150" t="s">
        <v>1467</v>
      </c>
      <c r="B1005" s="162" t="s">
        <v>1292</v>
      </c>
      <c r="C1005" s="162"/>
      <c r="D1005" s="162"/>
      <c r="E1005" s="162"/>
      <c r="F1005" s="173">
        <v>715.8</v>
      </c>
      <c r="G1005" s="162"/>
      <c r="H1005" s="162"/>
    </row>
    <row r="1006" spans="1:8" ht="9.6" customHeight="1" x14ac:dyDescent="0.2">
      <c r="A1006" s="151" t="s">
        <v>1468</v>
      </c>
      <c r="B1006" s="156" t="s">
        <v>1298</v>
      </c>
      <c r="C1006" s="156" t="s">
        <v>96</v>
      </c>
      <c r="D1006" s="168">
        <v>92.302000000000007</v>
      </c>
      <c r="E1006" s="157">
        <v>7.7549999999999999</v>
      </c>
      <c r="F1006" s="167">
        <v>715.8</v>
      </c>
      <c r="G1006" s="156"/>
      <c r="H1006" s="156"/>
    </row>
    <row r="1007" spans="1:8" ht="9.75" customHeight="1" x14ac:dyDescent="0.2">
      <c r="A1007" s="150" t="s">
        <v>1469</v>
      </c>
      <c r="B1007" s="162" t="s">
        <v>1302</v>
      </c>
      <c r="C1007" s="162"/>
      <c r="D1007" s="162"/>
      <c r="E1007" s="162"/>
      <c r="F1007" s="170">
        <v>3176.39</v>
      </c>
      <c r="G1007" s="162"/>
      <c r="H1007" s="162"/>
    </row>
    <row r="1008" spans="1:8" ht="19.350000000000001" customHeight="1" x14ac:dyDescent="0.2">
      <c r="A1008" s="151" t="s">
        <v>1470</v>
      </c>
      <c r="B1008" s="156" t="s">
        <v>1304</v>
      </c>
      <c r="C1008" s="156" t="s">
        <v>96</v>
      </c>
      <c r="D1008" s="168">
        <v>49.558999999999997</v>
      </c>
      <c r="E1008" s="157">
        <v>6.34</v>
      </c>
      <c r="F1008" s="167">
        <v>314.2</v>
      </c>
      <c r="G1008" s="156"/>
      <c r="H1008" s="156"/>
    </row>
    <row r="1009" spans="1:8" ht="19.350000000000001" customHeight="1" x14ac:dyDescent="0.2">
      <c r="A1009" s="151" t="s">
        <v>1471</v>
      </c>
      <c r="B1009" s="156" t="s">
        <v>1306</v>
      </c>
      <c r="C1009" s="156" t="s">
        <v>96</v>
      </c>
      <c r="D1009" s="166">
        <v>198.23599999999999</v>
      </c>
      <c r="E1009" s="157">
        <v>1.8423</v>
      </c>
      <c r="F1009" s="167">
        <v>365.21</v>
      </c>
      <c r="G1009" s="156"/>
      <c r="H1009" s="156"/>
    </row>
    <row r="1010" spans="1:8" ht="19.350000000000001" customHeight="1" x14ac:dyDescent="0.2">
      <c r="A1010" s="151" t="s">
        <v>1472</v>
      </c>
      <c r="B1010" s="156" t="s">
        <v>1308</v>
      </c>
      <c r="C1010" s="156" t="s">
        <v>96</v>
      </c>
      <c r="D1010" s="166">
        <v>247.79499999999999</v>
      </c>
      <c r="E1010" s="168">
        <v>10.0768</v>
      </c>
      <c r="F1010" s="169">
        <v>2496.98</v>
      </c>
      <c r="G1010" s="156"/>
      <c r="H1010" s="156"/>
    </row>
    <row r="1011" spans="1:8" ht="9.75" customHeight="1" x14ac:dyDescent="0.2">
      <c r="A1011" s="150" t="s">
        <v>1473</v>
      </c>
      <c r="B1011" s="162" t="s">
        <v>1310</v>
      </c>
      <c r="C1011" s="162"/>
      <c r="D1011" s="162"/>
      <c r="E1011" s="162"/>
      <c r="F1011" s="174">
        <v>0</v>
      </c>
      <c r="G1011" s="162"/>
      <c r="H1011" s="162"/>
    </row>
    <row r="1012" spans="1:8" ht="9.75" customHeight="1" x14ac:dyDescent="0.2">
      <c r="A1012" s="150" t="s">
        <v>1474</v>
      </c>
      <c r="B1012" s="162" t="s">
        <v>93</v>
      </c>
      <c r="C1012" s="162"/>
      <c r="D1012" s="162"/>
      <c r="E1012" s="162"/>
      <c r="F1012" s="170">
        <v>7732.42</v>
      </c>
      <c r="G1012" s="162"/>
      <c r="H1012" s="162"/>
    </row>
    <row r="1013" spans="1:8" ht="19.350000000000001" customHeight="1" x14ac:dyDescent="0.2">
      <c r="A1013" s="151" t="s">
        <v>1475</v>
      </c>
      <c r="B1013" s="156" t="s">
        <v>1315</v>
      </c>
      <c r="C1013" s="156" t="s">
        <v>96</v>
      </c>
      <c r="D1013" s="166">
        <v>247.79499999999999</v>
      </c>
      <c r="E1013" s="157">
        <v>4.5</v>
      </c>
      <c r="F1013" s="169">
        <v>1115.08</v>
      </c>
      <c r="G1013" s="156"/>
      <c r="H1013" s="156"/>
    </row>
    <row r="1014" spans="1:8" ht="19.350000000000001" customHeight="1" x14ac:dyDescent="0.2">
      <c r="A1014" s="151" t="s">
        <v>1476</v>
      </c>
      <c r="B1014" s="156" t="s">
        <v>1317</v>
      </c>
      <c r="C1014" s="156" t="s">
        <v>96</v>
      </c>
      <c r="D1014" s="166">
        <v>247.79499999999999</v>
      </c>
      <c r="E1014" s="168">
        <v>20</v>
      </c>
      <c r="F1014" s="169">
        <v>4955.8999999999996</v>
      </c>
      <c r="G1014" s="156"/>
      <c r="H1014" s="156"/>
    </row>
    <row r="1015" spans="1:8" ht="9.6" customHeight="1" x14ac:dyDescent="0.2">
      <c r="A1015" s="151" t="s">
        <v>1477</v>
      </c>
      <c r="B1015" s="156" t="s">
        <v>1319</v>
      </c>
      <c r="C1015" s="156" t="s">
        <v>96</v>
      </c>
      <c r="D1015" s="168">
        <v>92.302000000000007</v>
      </c>
      <c r="E1015" s="168">
        <v>18</v>
      </c>
      <c r="F1015" s="169">
        <v>1661.44</v>
      </c>
      <c r="G1015" s="156"/>
      <c r="H1015" s="156"/>
    </row>
    <row r="1016" spans="1:8" ht="9.75" customHeight="1" x14ac:dyDescent="0.2">
      <c r="A1016" s="150" t="s">
        <v>1478</v>
      </c>
      <c r="B1016" s="162" t="s">
        <v>37</v>
      </c>
      <c r="C1016" s="162"/>
      <c r="D1016" s="162"/>
      <c r="E1016" s="162"/>
      <c r="F1016" s="163">
        <v>686468.6</v>
      </c>
      <c r="G1016" s="162"/>
      <c r="H1016" s="162"/>
    </row>
    <row r="1017" spans="1:8" ht="19.350000000000001" customHeight="1" x14ac:dyDescent="0.2">
      <c r="A1017" s="150" t="s">
        <v>1479</v>
      </c>
      <c r="B1017" s="162" t="s">
        <v>1480</v>
      </c>
      <c r="C1017" s="162"/>
      <c r="D1017" s="162"/>
      <c r="E1017" s="162"/>
      <c r="F1017" s="164">
        <v>47252.17</v>
      </c>
      <c r="G1017" s="162"/>
      <c r="H1017" s="162"/>
    </row>
    <row r="1018" spans="1:8" ht="9.75" customHeight="1" x14ac:dyDescent="0.2">
      <c r="A1018" s="150" t="s">
        <v>1481</v>
      </c>
      <c r="B1018" s="162" t="s">
        <v>1482</v>
      </c>
      <c r="C1018" s="162"/>
      <c r="D1018" s="162"/>
      <c r="E1018" s="162"/>
      <c r="F1018" s="173">
        <v>113.42</v>
      </c>
      <c r="G1018" s="162"/>
      <c r="H1018" s="162"/>
    </row>
    <row r="1019" spans="1:8" ht="9.6" customHeight="1" x14ac:dyDescent="0.2">
      <c r="A1019" s="151" t="s">
        <v>1483</v>
      </c>
      <c r="B1019" s="156" t="s">
        <v>1337</v>
      </c>
      <c r="C1019" s="156" t="s">
        <v>96</v>
      </c>
      <c r="D1019" s="168">
        <v>23.841000000000001</v>
      </c>
      <c r="E1019" s="157">
        <v>4.7575000000000003</v>
      </c>
      <c r="F1019" s="167">
        <v>113.42</v>
      </c>
      <c r="G1019" s="156"/>
      <c r="H1019" s="156"/>
    </row>
    <row r="1020" spans="1:8" ht="9.75" customHeight="1" x14ac:dyDescent="0.2">
      <c r="A1020" s="150" t="s">
        <v>1484</v>
      </c>
      <c r="B1020" s="162" t="s">
        <v>1485</v>
      </c>
      <c r="C1020" s="162"/>
      <c r="D1020" s="162"/>
      <c r="E1020" s="162"/>
      <c r="F1020" s="164">
        <v>46757.29</v>
      </c>
      <c r="G1020" s="162"/>
      <c r="H1020" s="162"/>
    </row>
    <row r="1021" spans="1:8" ht="19.350000000000001" customHeight="1" x14ac:dyDescent="0.2">
      <c r="A1021" s="151" t="s">
        <v>1486</v>
      </c>
      <c r="B1021" s="156" t="s">
        <v>1487</v>
      </c>
      <c r="C1021" s="156" t="s">
        <v>96</v>
      </c>
      <c r="D1021" s="166">
        <v>506.18</v>
      </c>
      <c r="E1021" s="168">
        <v>75.599999999999994</v>
      </c>
      <c r="F1021" s="159">
        <v>38267.21</v>
      </c>
      <c r="G1021" s="156"/>
      <c r="H1021" s="156"/>
    </row>
    <row r="1022" spans="1:8" ht="9.6" customHeight="1" x14ac:dyDescent="0.2">
      <c r="A1022" s="151" t="s">
        <v>1488</v>
      </c>
      <c r="B1022" s="156" t="s">
        <v>1489</v>
      </c>
      <c r="C1022" s="156" t="s">
        <v>90</v>
      </c>
      <c r="D1022" s="166">
        <v>369.13400000000001</v>
      </c>
      <c r="E1022" s="168">
        <v>23</v>
      </c>
      <c r="F1022" s="169">
        <v>8490.08</v>
      </c>
      <c r="G1022" s="156"/>
      <c r="H1022" s="156"/>
    </row>
    <row r="1023" spans="1:8" ht="9.75" customHeight="1" x14ac:dyDescent="0.2">
      <c r="A1023" s="150" t="s">
        <v>1490</v>
      </c>
      <c r="B1023" s="162" t="s">
        <v>93</v>
      </c>
      <c r="C1023" s="162"/>
      <c r="D1023" s="162"/>
      <c r="E1023" s="162"/>
      <c r="F1023" s="173">
        <v>381.46</v>
      </c>
      <c r="G1023" s="162"/>
      <c r="H1023" s="162"/>
    </row>
    <row r="1024" spans="1:8" ht="9.6" customHeight="1" x14ac:dyDescent="0.2">
      <c r="A1024" s="151" t="s">
        <v>1491</v>
      </c>
      <c r="B1024" s="156" t="s">
        <v>1344</v>
      </c>
      <c r="C1024" s="156" t="s">
        <v>96</v>
      </c>
      <c r="D1024" s="168">
        <v>23.841000000000001</v>
      </c>
      <c r="E1024" s="168">
        <v>16</v>
      </c>
      <c r="F1024" s="167">
        <v>381.46</v>
      </c>
      <c r="G1024" s="156"/>
      <c r="H1024" s="156"/>
    </row>
    <row r="1025" spans="1:8" ht="9.75" customHeight="1" x14ac:dyDescent="0.2">
      <c r="A1025" s="150" t="s">
        <v>1492</v>
      </c>
      <c r="B1025" s="162" t="s">
        <v>1493</v>
      </c>
      <c r="C1025" s="162"/>
      <c r="D1025" s="162"/>
      <c r="E1025" s="162"/>
      <c r="F1025" s="164">
        <v>16319.42</v>
      </c>
      <c r="G1025" s="162"/>
      <c r="H1025" s="162"/>
    </row>
    <row r="1026" spans="1:8" ht="9.75" customHeight="1" x14ac:dyDescent="0.2">
      <c r="A1026" s="150" t="s">
        <v>1494</v>
      </c>
      <c r="B1026" s="162" t="s">
        <v>1482</v>
      </c>
      <c r="C1026" s="162"/>
      <c r="D1026" s="162"/>
      <c r="E1026" s="162"/>
      <c r="F1026" s="170">
        <v>3740.32</v>
      </c>
      <c r="G1026" s="162"/>
      <c r="H1026" s="162"/>
    </row>
    <row r="1027" spans="1:8" ht="9.6" customHeight="1" x14ac:dyDescent="0.2">
      <c r="A1027" s="151" t="s">
        <v>1495</v>
      </c>
      <c r="B1027" s="156" t="s">
        <v>1337</v>
      </c>
      <c r="C1027" s="156" t="s">
        <v>96</v>
      </c>
      <c r="D1027" s="166">
        <v>786.19399999999996</v>
      </c>
      <c r="E1027" s="157">
        <v>4.7575000000000003</v>
      </c>
      <c r="F1027" s="169">
        <v>3740.32</v>
      </c>
      <c r="G1027" s="156"/>
      <c r="H1027" s="156"/>
    </row>
    <row r="1028" spans="1:8" ht="9.75" customHeight="1" x14ac:dyDescent="0.2">
      <c r="A1028" s="150" t="s">
        <v>1496</v>
      </c>
      <c r="B1028" s="162" t="s">
        <v>1485</v>
      </c>
      <c r="C1028" s="162"/>
      <c r="D1028" s="162"/>
      <c r="E1028" s="162"/>
      <c r="F1028" s="174">
        <v>0</v>
      </c>
      <c r="G1028" s="162"/>
      <c r="H1028" s="162"/>
    </row>
    <row r="1029" spans="1:8" ht="9.75" customHeight="1" x14ac:dyDescent="0.2">
      <c r="A1029" s="150" t="s">
        <v>1497</v>
      </c>
      <c r="B1029" s="162" t="s">
        <v>93</v>
      </c>
      <c r="C1029" s="162"/>
      <c r="D1029" s="162"/>
      <c r="E1029" s="162"/>
      <c r="F1029" s="164">
        <v>12579.1</v>
      </c>
      <c r="G1029" s="162"/>
      <c r="H1029" s="162"/>
    </row>
    <row r="1030" spans="1:8" ht="9.6" customHeight="1" x14ac:dyDescent="0.2">
      <c r="A1030" s="151" t="s">
        <v>1498</v>
      </c>
      <c r="B1030" s="156" t="s">
        <v>1344</v>
      </c>
      <c r="C1030" s="156" t="s">
        <v>96</v>
      </c>
      <c r="D1030" s="166">
        <v>786.19399999999996</v>
      </c>
      <c r="E1030" s="168">
        <v>16</v>
      </c>
      <c r="F1030" s="159">
        <v>12579.1</v>
      </c>
      <c r="G1030" s="156"/>
      <c r="H1030" s="156"/>
    </row>
    <row r="1031" spans="1:8" ht="9.75" customHeight="1" x14ac:dyDescent="0.2">
      <c r="A1031" s="150" t="s">
        <v>1499</v>
      </c>
      <c r="B1031" s="162" t="s">
        <v>1500</v>
      </c>
      <c r="C1031" s="162"/>
      <c r="D1031" s="162"/>
      <c r="E1031" s="162"/>
      <c r="F1031" s="164">
        <v>16990.87</v>
      </c>
      <c r="G1031" s="162"/>
      <c r="H1031" s="162"/>
    </row>
    <row r="1032" spans="1:8" ht="9.75" customHeight="1" x14ac:dyDescent="0.2">
      <c r="A1032" s="150" t="s">
        <v>1501</v>
      </c>
      <c r="B1032" s="162" t="s">
        <v>1482</v>
      </c>
      <c r="C1032" s="162"/>
      <c r="D1032" s="162"/>
      <c r="E1032" s="162"/>
      <c r="F1032" s="170">
        <v>3894.21</v>
      </c>
      <c r="G1032" s="162"/>
      <c r="H1032" s="162"/>
    </row>
    <row r="1033" spans="1:8" ht="9.6" customHeight="1" x14ac:dyDescent="0.2">
      <c r="A1033" s="151" t="s">
        <v>1502</v>
      </c>
      <c r="B1033" s="156" t="s">
        <v>1337</v>
      </c>
      <c r="C1033" s="156" t="s">
        <v>96</v>
      </c>
      <c r="D1033" s="166">
        <v>818.54100000000005</v>
      </c>
      <c r="E1033" s="157">
        <v>4.7575000000000003</v>
      </c>
      <c r="F1033" s="169">
        <v>3894.21</v>
      </c>
      <c r="G1033" s="156"/>
      <c r="H1033" s="156"/>
    </row>
    <row r="1034" spans="1:8" ht="9.75" customHeight="1" x14ac:dyDescent="0.2">
      <c r="A1034" s="150" t="s">
        <v>1503</v>
      </c>
      <c r="B1034" s="162" t="s">
        <v>1485</v>
      </c>
      <c r="C1034" s="162"/>
      <c r="D1034" s="162"/>
      <c r="E1034" s="162"/>
      <c r="F1034" s="174">
        <v>0</v>
      </c>
      <c r="G1034" s="162"/>
      <c r="H1034" s="162"/>
    </row>
    <row r="1035" spans="1:8" ht="9.75" customHeight="1" x14ac:dyDescent="0.2">
      <c r="A1035" s="150" t="s">
        <v>1504</v>
      </c>
      <c r="B1035" s="162" t="s">
        <v>93</v>
      </c>
      <c r="C1035" s="162"/>
      <c r="D1035" s="162"/>
      <c r="E1035" s="162"/>
      <c r="F1035" s="164">
        <v>13096.66</v>
      </c>
      <c r="G1035" s="162"/>
      <c r="H1035" s="162"/>
    </row>
    <row r="1036" spans="1:8" ht="9.6" customHeight="1" x14ac:dyDescent="0.2">
      <c r="A1036" s="151" t="s">
        <v>1505</v>
      </c>
      <c r="B1036" s="156" t="s">
        <v>1344</v>
      </c>
      <c r="C1036" s="156" t="s">
        <v>96</v>
      </c>
      <c r="D1036" s="166">
        <v>818.54100000000005</v>
      </c>
      <c r="E1036" s="168">
        <v>16</v>
      </c>
      <c r="F1036" s="159">
        <v>13096.66</v>
      </c>
      <c r="G1036" s="156"/>
      <c r="H1036" s="156"/>
    </row>
    <row r="1037" spans="1:8" ht="9.75" customHeight="1" x14ac:dyDescent="0.2">
      <c r="A1037" s="150" t="s">
        <v>1506</v>
      </c>
      <c r="B1037" s="162" t="s">
        <v>1507</v>
      </c>
      <c r="C1037" s="162"/>
      <c r="D1037" s="162"/>
      <c r="E1037" s="162"/>
      <c r="F1037" s="164">
        <v>16990.82</v>
      </c>
      <c r="G1037" s="162"/>
      <c r="H1037" s="162"/>
    </row>
    <row r="1038" spans="1:8" ht="9.75" customHeight="1" x14ac:dyDescent="0.2">
      <c r="A1038" s="150" t="s">
        <v>1508</v>
      </c>
      <c r="B1038" s="162" t="s">
        <v>1482</v>
      </c>
      <c r="C1038" s="162"/>
      <c r="D1038" s="162"/>
      <c r="E1038" s="162"/>
      <c r="F1038" s="170">
        <v>3894.2</v>
      </c>
      <c r="G1038" s="162"/>
      <c r="H1038" s="162"/>
    </row>
    <row r="1039" spans="1:8" ht="9.6" customHeight="1" x14ac:dyDescent="0.2">
      <c r="A1039" s="151" t="s">
        <v>1509</v>
      </c>
      <c r="B1039" s="156" t="s">
        <v>1337</v>
      </c>
      <c r="C1039" s="156" t="s">
        <v>96</v>
      </c>
      <c r="D1039" s="166">
        <v>818.53899999999999</v>
      </c>
      <c r="E1039" s="157">
        <v>4.7575000000000003</v>
      </c>
      <c r="F1039" s="169">
        <v>3894.2</v>
      </c>
      <c r="G1039" s="156"/>
      <c r="H1039" s="156"/>
    </row>
    <row r="1040" spans="1:8" ht="9.75" customHeight="1" x14ac:dyDescent="0.2">
      <c r="A1040" s="150" t="s">
        <v>1510</v>
      </c>
      <c r="B1040" s="162" t="s">
        <v>1485</v>
      </c>
      <c r="C1040" s="162"/>
      <c r="D1040" s="162"/>
      <c r="E1040" s="162"/>
      <c r="F1040" s="174">
        <v>0</v>
      </c>
      <c r="G1040" s="162"/>
      <c r="H1040" s="162"/>
    </row>
    <row r="1041" spans="1:8" ht="9.75" customHeight="1" x14ac:dyDescent="0.2">
      <c r="A1041" s="150" t="s">
        <v>1511</v>
      </c>
      <c r="B1041" s="162" t="s">
        <v>93</v>
      </c>
      <c r="C1041" s="162"/>
      <c r="D1041" s="162"/>
      <c r="E1041" s="162"/>
      <c r="F1041" s="164">
        <v>13096.62</v>
      </c>
      <c r="G1041" s="162"/>
      <c r="H1041" s="162"/>
    </row>
    <row r="1042" spans="1:8" ht="9.6" customHeight="1" x14ac:dyDescent="0.2">
      <c r="A1042" s="151" t="s">
        <v>1512</v>
      </c>
      <c r="B1042" s="156" t="s">
        <v>1344</v>
      </c>
      <c r="C1042" s="156" t="s">
        <v>96</v>
      </c>
      <c r="D1042" s="166">
        <v>818.53899999999999</v>
      </c>
      <c r="E1042" s="168">
        <v>16</v>
      </c>
      <c r="F1042" s="159">
        <v>13096.62</v>
      </c>
      <c r="G1042" s="156"/>
      <c r="H1042" s="156"/>
    </row>
    <row r="1043" spans="1:8" ht="9.75" customHeight="1" x14ac:dyDescent="0.2">
      <c r="A1043" s="150" t="s">
        <v>1513</v>
      </c>
      <c r="B1043" s="162" t="s">
        <v>1514</v>
      </c>
      <c r="C1043" s="162"/>
      <c r="D1043" s="162"/>
      <c r="E1043" s="162"/>
      <c r="F1043" s="164">
        <v>20853.88</v>
      </c>
      <c r="G1043" s="162"/>
      <c r="H1043" s="162"/>
    </row>
    <row r="1044" spans="1:8" ht="9.75" customHeight="1" x14ac:dyDescent="0.2">
      <c r="A1044" s="150" t="s">
        <v>1515</v>
      </c>
      <c r="B1044" s="162" t="s">
        <v>1482</v>
      </c>
      <c r="C1044" s="162"/>
      <c r="D1044" s="162"/>
      <c r="E1044" s="162"/>
      <c r="F1044" s="170">
        <v>4779.59</v>
      </c>
      <c r="G1044" s="162"/>
      <c r="H1044" s="162"/>
    </row>
    <row r="1045" spans="1:8" ht="9.6" customHeight="1" x14ac:dyDescent="0.2">
      <c r="A1045" s="151" t="s">
        <v>1516</v>
      </c>
      <c r="B1045" s="156" t="s">
        <v>1337</v>
      </c>
      <c r="C1045" s="156" t="s">
        <v>96</v>
      </c>
      <c r="D1045" s="171">
        <v>1004.643</v>
      </c>
      <c r="E1045" s="157">
        <v>4.7575000000000003</v>
      </c>
      <c r="F1045" s="169">
        <v>4779.59</v>
      </c>
      <c r="G1045" s="156"/>
      <c r="H1045" s="156"/>
    </row>
    <row r="1046" spans="1:8" ht="9.75" customHeight="1" x14ac:dyDescent="0.2">
      <c r="A1046" s="150" t="s">
        <v>1517</v>
      </c>
      <c r="B1046" s="162" t="s">
        <v>1485</v>
      </c>
      <c r="C1046" s="162"/>
      <c r="D1046" s="162"/>
      <c r="E1046" s="162"/>
      <c r="F1046" s="174">
        <v>0</v>
      </c>
      <c r="G1046" s="162"/>
      <c r="H1046" s="162"/>
    </row>
    <row r="1047" spans="1:8" ht="9.75" customHeight="1" x14ac:dyDescent="0.2">
      <c r="A1047" s="150" t="s">
        <v>1518</v>
      </c>
      <c r="B1047" s="162" t="s">
        <v>93</v>
      </c>
      <c r="C1047" s="162"/>
      <c r="D1047" s="162"/>
      <c r="E1047" s="162"/>
      <c r="F1047" s="164">
        <v>16074.29</v>
      </c>
      <c r="G1047" s="162"/>
      <c r="H1047" s="162"/>
    </row>
    <row r="1048" spans="1:8" ht="9.6" customHeight="1" x14ac:dyDescent="0.2">
      <c r="A1048" s="151" t="s">
        <v>1519</v>
      </c>
      <c r="B1048" s="156" t="s">
        <v>1344</v>
      </c>
      <c r="C1048" s="156" t="s">
        <v>96</v>
      </c>
      <c r="D1048" s="171">
        <v>1004.643</v>
      </c>
      <c r="E1048" s="168">
        <v>16</v>
      </c>
      <c r="F1048" s="159">
        <v>16074.29</v>
      </c>
      <c r="G1048" s="156"/>
      <c r="H1048" s="156"/>
    </row>
    <row r="1049" spans="1:8" ht="19.350000000000001" customHeight="1" x14ac:dyDescent="0.2">
      <c r="A1049" s="150" t="s">
        <v>1520</v>
      </c>
      <c r="B1049" s="162" t="s">
        <v>1521</v>
      </c>
      <c r="C1049" s="162"/>
      <c r="D1049" s="162"/>
      <c r="E1049" s="162"/>
      <c r="F1049" s="164">
        <v>22421.01</v>
      </c>
      <c r="G1049" s="162"/>
      <c r="H1049" s="162"/>
    </row>
    <row r="1050" spans="1:8" ht="9.75" customHeight="1" x14ac:dyDescent="0.2">
      <c r="A1050" s="150" t="s">
        <v>1522</v>
      </c>
      <c r="B1050" s="162" t="s">
        <v>1482</v>
      </c>
      <c r="C1050" s="162"/>
      <c r="D1050" s="162"/>
      <c r="E1050" s="162"/>
      <c r="F1050" s="175">
        <v>40.9</v>
      </c>
      <c r="G1050" s="162"/>
      <c r="H1050" s="162"/>
    </row>
    <row r="1051" spans="1:8" ht="9.6" customHeight="1" x14ac:dyDescent="0.2">
      <c r="A1051" s="151" t="s">
        <v>1523</v>
      </c>
      <c r="B1051" s="156" t="s">
        <v>1337</v>
      </c>
      <c r="C1051" s="156" t="s">
        <v>96</v>
      </c>
      <c r="D1051" s="157">
        <v>8.5960000000000001</v>
      </c>
      <c r="E1051" s="157">
        <v>4.7575000000000003</v>
      </c>
      <c r="F1051" s="172">
        <v>40.9</v>
      </c>
      <c r="G1051" s="156"/>
      <c r="H1051" s="156"/>
    </row>
    <row r="1052" spans="1:8" ht="9.75" customHeight="1" x14ac:dyDescent="0.2">
      <c r="A1052" s="150" t="s">
        <v>1524</v>
      </c>
      <c r="B1052" s="162" t="s">
        <v>1485</v>
      </c>
      <c r="C1052" s="162"/>
      <c r="D1052" s="162"/>
      <c r="E1052" s="162"/>
      <c r="F1052" s="164">
        <v>22242.57</v>
      </c>
      <c r="G1052" s="162"/>
      <c r="H1052" s="162"/>
    </row>
    <row r="1053" spans="1:8" ht="19.350000000000001" customHeight="1" x14ac:dyDescent="0.2">
      <c r="A1053" s="151" t="s">
        <v>1525</v>
      </c>
      <c r="B1053" s="156" t="s">
        <v>1487</v>
      </c>
      <c r="C1053" s="156" t="s">
        <v>96</v>
      </c>
      <c r="D1053" s="166">
        <v>183.75299999999999</v>
      </c>
      <c r="E1053" s="168">
        <v>75.599999999999994</v>
      </c>
      <c r="F1053" s="159">
        <v>13891.73</v>
      </c>
      <c r="G1053" s="156"/>
      <c r="H1053" s="156"/>
    </row>
    <row r="1054" spans="1:8" ht="19.350000000000001" customHeight="1" x14ac:dyDescent="0.2">
      <c r="A1054" s="151" t="s">
        <v>1526</v>
      </c>
      <c r="B1054" s="156" t="s">
        <v>1527</v>
      </c>
      <c r="C1054" s="156" t="s">
        <v>96</v>
      </c>
      <c r="D1054" s="168">
        <v>31.681000000000001</v>
      </c>
      <c r="E1054" s="168">
        <v>86.1</v>
      </c>
      <c r="F1054" s="169">
        <v>2727.73</v>
      </c>
      <c r="G1054" s="156"/>
      <c r="H1054" s="156"/>
    </row>
    <row r="1055" spans="1:8" ht="9.6" customHeight="1" x14ac:dyDescent="0.2">
      <c r="A1055" s="151" t="s">
        <v>1528</v>
      </c>
      <c r="B1055" s="156" t="s">
        <v>1489</v>
      </c>
      <c r="C1055" s="156" t="s">
        <v>90</v>
      </c>
      <c r="D1055" s="166">
        <v>244.483</v>
      </c>
      <c r="E1055" s="168">
        <v>23</v>
      </c>
      <c r="F1055" s="169">
        <v>5623.11</v>
      </c>
      <c r="G1055" s="156"/>
      <c r="H1055" s="156"/>
    </row>
    <row r="1056" spans="1:8" ht="9.75" customHeight="1" x14ac:dyDescent="0.2">
      <c r="A1056" s="150" t="s">
        <v>1529</v>
      </c>
      <c r="B1056" s="162" t="s">
        <v>93</v>
      </c>
      <c r="C1056" s="162"/>
      <c r="D1056" s="162"/>
      <c r="E1056" s="162"/>
      <c r="F1056" s="173">
        <v>137.54</v>
      </c>
      <c r="G1056" s="162"/>
      <c r="H1056" s="162"/>
    </row>
    <row r="1057" spans="1:8" ht="9.6" customHeight="1" x14ac:dyDescent="0.2">
      <c r="A1057" s="151" t="s">
        <v>1530</v>
      </c>
      <c r="B1057" s="156" t="s">
        <v>1344</v>
      </c>
      <c r="C1057" s="156" t="s">
        <v>96</v>
      </c>
      <c r="D1057" s="157">
        <v>8.5960000000000001</v>
      </c>
      <c r="E1057" s="168">
        <v>16</v>
      </c>
      <c r="F1057" s="167">
        <v>137.54</v>
      </c>
      <c r="G1057" s="156"/>
      <c r="H1057" s="156"/>
    </row>
    <row r="1058" spans="1:8" ht="19.350000000000001" customHeight="1" x14ac:dyDescent="0.2">
      <c r="A1058" s="150" t="s">
        <v>1531</v>
      </c>
      <c r="B1058" s="162" t="s">
        <v>1532</v>
      </c>
      <c r="C1058" s="162"/>
      <c r="D1058" s="162"/>
      <c r="E1058" s="162"/>
      <c r="F1058" s="163">
        <v>530527.09</v>
      </c>
      <c r="G1058" s="162"/>
      <c r="H1058" s="162"/>
    </row>
    <row r="1059" spans="1:8" ht="9.75" customHeight="1" x14ac:dyDescent="0.2">
      <c r="A1059" s="150" t="s">
        <v>1533</v>
      </c>
      <c r="B1059" s="162" t="s">
        <v>1482</v>
      </c>
      <c r="C1059" s="162"/>
      <c r="D1059" s="162"/>
      <c r="E1059" s="162"/>
      <c r="F1059" s="170">
        <v>1489.79</v>
      </c>
      <c r="G1059" s="162"/>
      <c r="H1059" s="162"/>
    </row>
    <row r="1060" spans="1:8" ht="9.6" customHeight="1" x14ac:dyDescent="0.2">
      <c r="A1060" s="151" t="s">
        <v>1534</v>
      </c>
      <c r="B1060" s="156" t="s">
        <v>1337</v>
      </c>
      <c r="C1060" s="156" t="s">
        <v>96</v>
      </c>
      <c r="D1060" s="166">
        <v>313.14569999999998</v>
      </c>
      <c r="E1060" s="157">
        <v>4.7575000000000003</v>
      </c>
      <c r="F1060" s="169">
        <v>1489.79</v>
      </c>
      <c r="G1060" s="156"/>
      <c r="H1060" s="156"/>
    </row>
    <row r="1061" spans="1:8" ht="9.75" customHeight="1" x14ac:dyDescent="0.2">
      <c r="A1061" s="150" t="s">
        <v>1535</v>
      </c>
      <c r="B1061" s="162" t="s">
        <v>1485</v>
      </c>
      <c r="C1061" s="162"/>
      <c r="D1061" s="162"/>
      <c r="E1061" s="162"/>
      <c r="F1061" s="163">
        <v>524026.97</v>
      </c>
      <c r="G1061" s="162"/>
      <c r="H1061" s="162"/>
    </row>
    <row r="1062" spans="1:8" ht="19.350000000000001" customHeight="1" x14ac:dyDescent="0.2">
      <c r="A1062" s="151" t="s">
        <v>1536</v>
      </c>
      <c r="B1062" s="156" t="s">
        <v>1487</v>
      </c>
      <c r="C1062" s="156" t="s">
        <v>96</v>
      </c>
      <c r="D1062" s="171">
        <v>3650.7134999999998</v>
      </c>
      <c r="E1062" s="168">
        <v>75.599999999999994</v>
      </c>
      <c r="F1062" s="161">
        <v>275993.94</v>
      </c>
      <c r="G1062" s="156"/>
      <c r="H1062" s="156"/>
    </row>
    <row r="1063" spans="1:8" ht="19.350000000000001" customHeight="1" x14ac:dyDescent="0.2">
      <c r="A1063" s="151" t="s">
        <v>1537</v>
      </c>
      <c r="B1063" s="156" t="s">
        <v>1527</v>
      </c>
      <c r="C1063" s="156" t="s">
        <v>96</v>
      </c>
      <c r="D1063" s="171">
        <v>1084.0971999999999</v>
      </c>
      <c r="E1063" s="168">
        <v>86.1</v>
      </c>
      <c r="F1063" s="159">
        <v>93340.77</v>
      </c>
      <c r="G1063" s="156"/>
      <c r="H1063" s="156"/>
    </row>
    <row r="1064" spans="1:8" ht="9.6" customHeight="1" x14ac:dyDescent="0.2">
      <c r="A1064" s="151" t="s">
        <v>1538</v>
      </c>
      <c r="B1064" s="156" t="s">
        <v>1489</v>
      </c>
      <c r="C1064" s="156" t="s">
        <v>90</v>
      </c>
      <c r="D1064" s="171">
        <v>6725.7503999999999</v>
      </c>
      <c r="E1064" s="168">
        <v>23</v>
      </c>
      <c r="F1064" s="161">
        <v>154692.26</v>
      </c>
      <c r="G1064" s="156"/>
      <c r="H1064" s="156"/>
    </row>
    <row r="1065" spans="1:8" ht="9.75" customHeight="1" x14ac:dyDescent="0.2">
      <c r="A1065" s="150" t="s">
        <v>1539</v>
      </c>
      <c r="B1065" s="162" t="s">
        <v>93</v>
      </c>
      <c r="C1065" s="162"/>
      <c r="D1065" s="162"/>
      <c r="E1065" s="162"/>
      <c r="F1065" s="170">
        <v>5010.33</v>
      </c>
      <c r="G1065" s="162"/>
      <c r="H1065" s="162"/>
    </row>
    <row r="1066" spans="1:8" ht="9.6" customHeight="1" x14ac:dyDescent="0.2">
      <c r="A1066" s="151" t="s">
        <v>1540</v>
      </c>
      <c r="B1066" s="156" t="s">
        <v>1344</v>
      </c>
      <c r="C1066" s="156" t="s">
        <v>96</v>
      </c>
      <c r="D1066" s="166">
        <v>313.14569999999998</v>
      </c>
      <c r="E1066" s="168">
        <v>16</v>
      </c>
      <c r="F1066" s="169">
        <v>5010.33</v>
      </c>
      <c r="G1066" s="156"/>
      <c r="H1066" s="156"/>
    </row>
    <row r="1067" spans="1:8" ht="19.350000000000001" customHeight="1" x14ac:dyDescent="0.2">
      <c r="A1067" s="150" t="s">
        <v>1541</v>
      </c>
      <c r="B1067" s="162" t="s">
        <v>1542</v>
      </c>
      <c r="C1067" s="162"/>
      <c r="D1067" s="162"/>
      <c r="E1067" s="162"/>
      <c r="F1067" s="164">
        <v>14854.18</v>
      </c>
      <c r="G1067" s="162"/>
      <c r="H1067" s="162"/>
    </row>
    <row r="1068" spans="1:8" ht="9.75" customHeight="1" x14ac:dyDescent="0.2">
      <c r="A1068" s="150" t="s">
        <v>1543</v>
      </c>
      <c r="B1068" s="162" t="s">
        <v>1482</v>
      </c>
      <c r="C1068" s="162"/>
      <c r="D1068" s="162"/>
      <c r="E1068" s="162"/>
      <c r="F1068" s="173">
        <v>129.38</v>
      </c>
      <c r="G1068" s="162"/>
      <c r="H1068" s="162"/>
    </row>
    <row r="1069" spans="1:8" ht="9.6" customHeight="1" x14ac:dyDescent="0.2">
      <c r="A1069" s="151" t="s">
        <v>1544</v>
      </c>
      <c r="B1069" s="156" t="s">
        <v>1337</v>
      </c>
      <c r="C1069" s="156" t="s">
        <v>96</v>
      </c>
      <c r="D1069" s="168">
        <v>27.193999999999999</v>
      </c>
      <c r="E1069" s="157">
        <v>4.7575000000000003</v>
      </c>
      <c r="F1069" s="167">
        <v>129.38</v>
      </c>
      <c r="G1069" s="156"/>
      <c r="H1069" s="156"/>
    </row>
    <row r="1070" spans="1:8" ht="9.75" customHeight="1" x14ac:dyDescent="0.2">
      <c r="A1070" s="150" t="s">
        <v>1545</v>
      </c>
      <c r="B1070" s="162" t="s">
        <v>1485</v>
      </c>
      <c r="C1070" s="162"/>
      <c r="D1070" s="162"/>
      <c r="E1070" s="162"/>
      <c r="F1070" s="164">
        <v>14289.7</v>
      </c>
      <c r="G1070" s="162"/>
      <c r="H1070" s="162"/>
    </row>
    <row r="1071" spans="1:8" ht="19.350000000000001" customHeight="1" x14ac:dyDescent="0.2">
      <c r="A1071" s="151" t="s">
        <v>1546</v>
      </c>
      <c r="B1071" s="156" t="s">
        <v>1487</v>
      </c>
      <c r="C1071" s="156" t="s">
        <v>96</v>
      </c>
      <c r="D1071" s="168">
        <v>83.316000000000003</v>
      </c>
      <c r="E1071" s="168">
        <v>75.599999999999994</v>
      </c>
      <c r="F1071" s="169">
        <v>6298.69</v>
      </c>
      <c r="G1071" s="156"/>
      <c r="H1071" s="156"/>
    </row>
    <row r="1072" spans="1:8" ht="19.350000000000001" customHeight="1" x14ac:dyDescent="0.2">
      <c r="A1072" s="151" t="s">
        <v>1547</v>
      </c>
      <c r="B1072" s="156" t="s">
        <v>1527</v>
      </c>
      <c r="C1072" s="156" t="s">
        <v>96</v>
      </c>
      <c r="D1072" s="168">
        <v>31.652999999999999</v>
      </c>
      <c r="E1072" s="168">
        <v>86.1</v>
      </c>
      <c r="F1072" s="169">
        <v>2725.32</v>
      </c>
      <c r="G1072" s="156"/>
      <c r="H1072" s="156"/>
    </row>
    <row r="1073" spans="1:8" ht="9.6" customHeight="1" x14ac:dyDescent="0.2">
      <c r="A1073" s="151" t="s">
        <v>1548</v>
      </c>
      <c r="B1073" s="156" t="s">
        <v>1489</v>
      </c>
      <c r="C1073" s="156" t="s">
        <v>90</v>
      </c>
      <c r="D1073" s="166">
        <v>228.94300000000001</v>
      </c>
      <c r="E1073" s="168">
        <v>23</v>
      </c>
      <c r="F1073" s="169">
        <v>5265.69</v>
      </c>
      <c r="G1073" s="156"/>
      <c r="H1073" s="156"/>
    </row>
    <row r="1074" spans="1:8" ht="9.75" customHeight="1" x14ac:dyDescent="0.2">
      <c r="A1074" s="150" t="s">
        <v>1549</v>
      </c>
      <c r="B1074" s="162" t="s">
        <v>93</v>
      </c>
      <c r="C1074" s="162"/>
      <c r="D1074" s="162"/>
      <c r="E1074" s="162"/>
      <c r="F1074" s="173">
        <v>435.1</v>
      </c>
      <c r="G1074" s="162"/>
      <c r="H1074" s="162"/>
    </row>
    <row r="1075" spans="1:8" ht="9.6" customHeight="1" x14ac:dyDescent="0.2">
      <c r="A1075" s="151" t="s">
        <v>1550</v>
      </c>
      <c r="B1075" s="156" t="s">
        <v>1344</v>
      </c>
      <c r="C1075" s="156" t="s">
        <v>96</v>
      </c>
      <c r="D1075" s="168">
        <v>27.193999999999999</v>
      </c>
      <c r="E1075" s="168">
        <v>16</v>
      </c>
      <c r="F1075" s="167">
        <v>435.1</v>
      </c>
      <c r="G1075" s="156"/>
      <c r="H1075" s="156"/>
    </row>
    <row r="1076" spans="1:8" ht="19.350000000000001" customHeight="1" x14ac:dyDescent="0.2">
      <c r="A1076" s="150" t="s">
        <v>1551</v>
      </c>
      <c r="B1076" s="162" t="s">
        <v>1552</v>
      </c>
      <c r="C1076" s="162"/>
      <c r="D1076" s="162"/>
      <c r="E1076" s="162"/>
      <c r="F1076" s="173">
        <v>259.16000000000003</v>
      </c>
      <c r="G1076" s="162"/>
      <c r="H1076" s="162"/>
    </row>
    <row r="1077" spans="1:8" ht="9.75" customHeight="1" x14ac:dyDescent="0.2">
      <c r="A1077" s="150" t="s">
        <v>1553</v>
      </c>
      <c r="B1077" s="162" t="s">
        <v>1482</v>
      </c>
      <c r="C1077" s="162"/>
      <c r="D1077" s="162"/>
      <c r="E1077" s="162"/>
      <c r="F1077" s="175">
        <v>59.4</v>
      </c>
      <c r="G1077" s="162"/>
      <c r="H1077" s="162"/>
    </row>
    <row r="1078" spans="1:8" ht="9.6" customHeight="1" x14ac:dyDescent="0.2">
      <c r="A1078" s="151" t="s">
        <v>1554</v>
      </c>
      <c r="B1078" s="156" t="s">
        <v>1337</v>
      </c>
      <c r="C1078" s="156" t="s">
        <v>96</v>
      </c>
      <c r="D1078" s="168">
        <v>12.484999999999999</v>
      </c>
      <c r="E1078" s="157">
        <v>4.7575000000000003</v>
      </c>
      <c r="F1078" s="172">
        <v>59.4</v>
      </c>
      <c r="G1078" s="156"/>
      <c r="H1078" s="156"/>
    </row>
    <row r="1079" spans="1:8" ht="9.75" customHeight="1" x14ac:dyDescent="0.2">
      <c r="A1079" s="150" t="s">
        <v>1555</v>
      </c>
      <c r="B1079" s="162" t="s">
        <v>1485</v>
      </c>
      <c r="C1079" s="162"/>
      <c r="D1079" s="162"/>
      <c r="E1079" s="162"/>
      <c r="F1079" s="174">
        <v>0</v>
      </c>
      <c r="G1079" s="162"/>
      <c r="H1079" s="162"/>
    </row>
    <row r="1080" spans="1:8" ht="9.75" customHeight="1" x14ac:dyDescent="0.2">
      <c r="A1080" s="150" t="s">
        <v>1556</v>
      </c>
      <c r="B1080" s="162" t="s">
        <v>93</v>
      </c>
      <c r="C1080" s="162"/>
      <c r="D1080" s="162"/>
      <c r="E1080" s="162"/>
      <c r="F1080" s="173">
        <v>199.76</v>
      </c>
      <c r="G1080" s="162"/>
      <c r="H1080" s="162"/>
    </row>
    <row r="1081" spans="1:8" ht="9.6" customHeight="1" x14ac:dyDescent="0.2">
      <c r="A1081" s="151" t="s">
        <v>1557</v>
      </c>
      <c r="B1081" s="156" t="s">
        <v>1344</v>
      </c>
      <c r="C1081" s="156" t="s">
        <v>96</v>
      </c>
      <c r="D1081" s="168">
        <v>12.484999999999999</v>
      </c>
      <c r="E1081" s="168">
        <v>16</v>
      </c>
      <c r="F1081" s="167">
        <v>199.76</v>
      </c>
      <c r="G1081" s="156"/>
      <c r="H1081" s="156"/>
    </row>
    <row r="1082" spans="1:8" ht="9.75" customHeight="1" x14ac:dyDescent="0.2">
      <c r="A1082" s="150" t="s">
        <v>1558</v>
      </c>
      <c r="B1082" s="162" t="s">
        <v>10</v>
      </c>
      <c r="C1082" s="162"/>
      <c r="D1082" s="162"/>
      <c r="E1082" s="162"/>
      <c r="F1082" s="165">
        <v>1504579.01</v>
      </c>
      <c r="G1082" s="162"/>
      <c r="H1082" s="162"/>
    </row>
    <row r="1083" spans="1:8" ht="9.75" customHeight="1" x14ac:dyDescent="0.2">
      <c r="A1083" s="150" t="s">
        <v>1559</v>
      </c>
      <c r="B1083" s="162" t="s">
        <v>1560</v>
      </c>
      <c r="C1083" s="162"/>
      <c r="D1083" s="162"/>
      <c r="E1083" s="162"/>
      <c r="F1083" s="163">
        <v>115928.4</v>
      </c>
      <c r="G1083" s="162"/>
      <c r="H1083" s="162"/>
    </row>
    <row r="1084" spans="1:8" ht="9.75" customHeight="1" x14ac:dyDescent="0.2">
      <c r="A1084" s="150" t="s">
        <v>1561</v>
      </c>
      <c r="B1084" s="162" t="s">
        <v>1562</v>
      </c>
      <c r="C1084" s="162"/>
      <c r="D1084" s="162"/>
      <c r="E1084" s="162"/>
      <c r="F1084" s="164">
        <v>65055.43</v>
      </c>
      <c r="G1084" s="162"/>
      <c r="H1084" s="162"/>
    </row>
    <row r="1085" spans="1:8" ht="19.350000000000001" customHeight="1" x14ac:dyDescent="0.2">
      <c r="A1085" s="151" t="s">
        <v>1563</v>
      </c>
      <c r="B1085" s="156" t="s">
        <v>1564</v>
      </c>
      <c r="C1085" s="156" t="s">
        <v>96</v>
      </c>
      <c r="D1085" s="166">
        <v>452.286</v>
      </c>
      <c r="E1085" s="166">
        <v>104.521</v>
      </c>
      <c r="F1085" s="159">
        <v>47273.39</v>
      </c>
      <c r="G1085" s="156"/>
      <c r="H1085" s="156"/>
    </row>
    <row r="1086" spans="1:8" ht="19.350000000000001" customHeight="1" x14ac:dyDescent="0.2">
      <c r="A1086" s="151" t="s">
        <v>1565</v>
      </c>
      <c r="B1086" s="156" t="s">
        <v>1566</v>
      </c>
      <c r="C1086" s="156" t="s">
        <v>96</v>
      </c>
      <c r="D1086" s="168">
        <v>65.465000000000003</v>
      </c>
      <c r="E1086" s="166">
        <v>104.521</v>
      </c>
      <c r="F1086" s="169">
        <v>6842.47</v>
      </c>
      <c r="G1086" s="156"/>
      <c r="H1086" s="156"/>
    </row>
    <row r="1087" spans="1:8" ht="19.350000000000001" customHeight="1" x14ac:dyDescent="0.2">
      <c r="A1087" s="151" t="s">
        <v>1567</v>
      </c>
      <c r="B1087" s="156" t="s">
        <v>1568</v>
      </c>
      <c r="C1087" s="156" t="s">
        <v>96</v>
      </c>
      <c r="D1087" s="168">
        <v>46.435000000000002</v>
      </c>
      <c r="E1087" s="168">
        <v>99.021000000000001</v>
      </c>
      <c r="F1087" s="169">
        <v>4598.04</v>
      </c>
      <c r="G1087" s="156"/>
      <c r="H1087" s="156"/>
    </row>
    <row r="1088" spans="1:8" ht="9.6" customHeight="1" x14ac:dyDescent="0.2">
      <c r="A1088" s="151" t="s">
        <v>1569</v>
      </c>
      <c r="B1088" s="156" t="s">
        <v>1570</v>
      </c>
      <c r="C1088" s="156" t="s">
        <v>96</v>
      </c>
      <c r="D1088" s="166">
        <v>107.59</v>
      </c>
      <c r="E1088" s="168">
        <v>45.496299999999998</v>
      </c>
      <c r="F1088" s="169">
        <v>4894.95</v>
      </c>
      <c r="G1088" s="156"/>
      <c r="H1088" s="156"/>
    </row>
    <row r="1089" spans="1:8" ht="9.6" customHeight="1" x14ac:dyDescent="0.2">
      <c r="A1089" s="151" t="s">
        <v>1571</v>
      </c>
      <c r="B1089" s="156" t="s">
        <v>1572</v>
      </c>
      <c r="C1089" s="156" t="s">
        <v>96</v>
      </c>
      <c r="D1089" s="168">
        <v>21.902999999999999</v>
      </c>
      <c r="E1089" s="168">
        <v>59.857700000000001</v>
      </c>
      <c r="F1089" s="169">
        <v>1311.06</v>
      </c>
      <c r="G1089" s="156"/>
      <c r="H1089" s="156"/>
    </row>
    <row r="1090" spans="1:8" ht="9.6" customHeight="1" x14ac:dyDescent="0.2">
      <c r="A1090" s="151" t="s">
        <v>1573</v>
      </c>
      <c r="B1090" s="156" t="s">
        <v>1574</v>
      </c>
      <c r="C1090" s="156" t="s">
        <v>96</v>
      </c>
      <c r="D1090" s="157">
        <v>2.4630000000000001</v>
      </c>
      <c r="E1090" s="168">
        <v>55.021000000000001</v>
      </c>
      <c r="F1090" s="167">
        <v>135.52000000000001</v>
      </c>
      <c r="G1090" s="156"/>
      <c r="H1090" s="156"/>
    </row>
    <row r="1091" spans="1:8" ht="9.75" customHeight="1" x14ac:dyDescent="0.2">
      <c r="A1091" s="150" t="s">
        <v>1575</v>
      </c>
      <c r="B1091" s="162" t="s">
        <v>112</v>
      </c>
      <c r="C1091" s="162"/>
      <c r="D1091" s="162"/>
      <c r="E1091" s="162"/>
      <c r="F1091" s="164">
        <v>11576.26</v>
      </c>
      <c r="G1091" s="162"/>
      <c r="H1091" s="162"/>
    </row>
    <row r="1092" spans="1:8" ht="9.6" customHeight="1" x14ac:dyDescent="0.2">
      <c r="A1092" s="151" t="s">
        <v>1576</v>
      </c>
      <c r="B1092" s="156" t="s">
        <v>1577</v>
      </c>
      <c r="C1092" s="156" t="s">
        <v>90</v>
      </c>
      <c r="D1092" s="166">
        <v>300.23899999999998</v>
      </c>
      <c r="E1092" s="168">
        <v>38.556800000000003</v>
      </c>
      <c r="F1092" s="159">
        <v>11576.26</v>
      </c>
      <c r="G1092" s="156"/>
      <c r="H1092" s="156"/>
    </row>
    <row r="1093" spans="1:8" ht="9.75" customHeight="1" x14ac:dyDescent="0.2">
      <c r="A1093" s="150" t="s">
        <v>1578</v>
      </c>
      <c r="B1093" s="162" t="s">
        <v>113</v>
      </c>
      <c r="C1093" s="162"/>
      <c r="D1093" s="162"/>
      <c r="E1093" s="162"/>
      <c r="F1093" s="174">
        <v>0</v>
      </c>
      <c r="G1093" s="162"/>
      <c r="H1093" s="162"/>
    </row>
    <row r="1094" spans="1:8" ht="9.75" customHeight="1" x14ac:dyDescent="0.2">
      <c r="A1094" s="150" t="s">
        <v>1579</v>
      </c>
      <c r="B1094" s="162" t="s">
        <v>1580</v>
      </c>
      <c r="C1094" s="162"/>
      <c r="D1094" s="162"/>
      <c r="E1094" s="162"/>
      <c r="F1094" s="174">
        <v>0</v>
      </c>
      <c r="G1094" s="162"/>
      <c r="H1094" s="162"/>
    </row>
    <row r="1095" spans="1:8" ht="9.75" customHeight="1" x14ac:dyDescent="0.2">
      <c r="A1095" s="150" t="s">
        <v>1581</v>
      </c>
      <c r="B1095" s="162" t="s">
        <v>1582</v>
      </c>
      <c r="C1095" s="162"/>
      <c r="D1095" s="162"/>
      <c r="E1095" s="162"/>
      <c r="F1095" s="174">
        <v>0</v>
      </c>
      <c r="G1095" s="162"/>
      <c r="H1095" s="162"/>
    </row>
    <row r="1096" spans="1:8" ht="9.75" customHeight="1" x14ac:dyDescent="0.2">
      <c r="A1096" s="150" t="s">
        <v>1583</v>
      </c>
      <c r="B1096" s="162" t="s">
        <v>1584</v>
      </c>
      <c r="C1096" s="162"/>
      <c r="D1096" s="162"/>
      <c r="E1096" s="162"/>
      <c r="F1096" s="173">
        <v>407.09</v>
      </c>
      <c r="G1096" s="162"/>
      <c r="H1096" s="162"/>
    </row>
    <row r="1097" spans="1:8" ht="9.6" customHeight="1" x14ac:dyDescent="0.2">
      <c r="A1097" s="151" t="s">
        <v>1585</v>
      </c>
      <c r="B1097" s="156" t="s">
        <v>1586</v>
      </c>
      <c r="C1097" s="156" t="s">
        <v>96</v>
      </c>
      <c r="D1097" s="157">
        <v>0.24</v>
      </c>
      <c r="E1097" s="166">
        <v>484.62599999999998</v>
      </c>
      <c r="F1097" s="167">
        <v>116.31</v>
      </c>
      <c r="G1097" s="156"/>
      <c r="H1097" s="156"/>
    </row>
    <row r="1098" spans="1:8" ht="9.6" customHeight="1" x14ac:dyDescent="0.2">
      <c r="A1098" s="151" t="s">
        <v>1587</v>
      </c>
      <c r="B1098" s="156" t="s">
        <v>1588</v>
      </c>
      <c r="C1098" s="156" t="s">
        <v>96</v>
      </c>
      <c r="D1098" s="157">
        <v>0.6</v>
      </c>
      <c r="E1098" s="166">
        <v>484.62599999999998</v>
      </c>
      <c r="F1098" s="167">
        <v>290.77999999999997</v>
      </c>
      <c r="G1098" s="156"/>
      <c r="H1098" s="156"/>
    </row>
    <row r="1099" spans="1:8" ht="9.75" customHeight="1" x14ac:dyDescent="0.2">
      <c r="A1099" s="150" t="s">
        <v>1589</v>
      </c>
      <c r="B1099" s="162" t="s">
        <v>93</v>
      </c>
      <c r="C1099" s="162"/>
      <c r="D1099" s="162"/>
      <c r="E1099" s="162"/>
      <c r="F1099" s="164">
        <v>38889.620000000003</v>
      </c>
      <c r="G1099" s="162"/>
      <c r="H1099" s="162"/>
    </row>
    <row r="1100" spans="1:8" ht="19.350000000000001" customHeight="1" x14ac:dyDescent="0.2">
      <c r="A1100" s="151" t="s">
        <v>1590</v>
      </c>
      <c r="B1100" s="156" t="s">
        <v>1591</v>
      </c>
      <c r="C1100" s="156" t="s">
        <v>96</v>
      </c>
      <c r="D1100" s="166">
        <v>564.18600000000004</v>
      </c>
      <c r="E1100" s="168">
        <v>42</v>
      </c>
      <c r="F1100" s="159">
        <v>23695.81</v>
      </c>
      <c r="G1100" s="156"/>
      <c r="H1100" s="156"/>
    </row>
    <row r="1101" spans="1:8" ht="19.350000000000001" customHeight="1" x14ac:dyDescent="0.2">
      <c r="A1101" s="151" t="s">
        <v>1592</v>
      </c>
      <c r="B1101" s="156" t="s">
        <v>1593</v>
      </c>
      <c r="C1101" s="156" t="s">
        <v>96</v>
      </c>
      <c r="D1101" s="157">
        <v>2.4630000000000001</v>
      </c>
      <c r="E1101" s="168">
        <v>37</v>
      </c>
      <c r="F1101" s="172">
        <v>91.13</v>
      </c>
      <c r="G1101" s="156"/>
      <c r="H1101" s="156"/>
    </row>
    <row r="1102" spans="1:8" ht="19.350000000000001" customHeight="1" x14ac:dyDescent="0.2">
      <c r="A1102" s="151" t="s">
        <v>1594</v>
      </c>
      <c r="B1102" s="156" t="s">
        <v>1595</v>
      </c>
      <c r="C1102" s="156" t="s">
        <v>96</v>
      </c>
      <c r="D1102" s="168">
        <v>85.686999999999998</v>
      </c>
      <c r="E1102" s="168">
        <v>25.5</v>
      </c>
      <c r="F1102" s="169">
        <v>2185.02</v>
      </c>
      <c r="G1102" s="156"/>
      <c r="H1102" s="156"/>
    </row>
    <row r="1103" spans="1:8" ht="9.6" customHeight="1" x14ac:dyDescent="0.2">
      <c r="A1103" s="151" t="s">
        <v>1596</v>
      </c>
      <c r="B1103" s="156" t="s">
        <v>1597</v>
      </c>
      <c r="C1103" s="156" t="s">
        <v>90</v>
      </c>
      <c r="D1103" s="166">
        <v>300.23899999999998</v>
      </c>
      <c r="E1103" s="168">
        <v>42.5</v>
      </c>
      <c r="F1103" s="159">
        <v>12760.16</v>
      </c>
      <c r="G1103" s="156"/>
      <c r="H1103" s="156"/>
    </row>
    <row r="1104" spans="1:8" ht="9.6" customHeight="1" x14ac:dyDescent="0.2">
      <c r="A1104" s="151" t="s">
        <v>1598</v>
      </c>
      <c r="B1104" s="156" t="s">
        <v>1599</v>
      </c>
      <c r="C1104" s="156" t="s">
        <v>90</v>
      </c>
      <c r="D1104" s="157">
        <v>1.2</v>
      </c>
      <c r="E1104" s="168">
        <v>37.5</v>
      </c>
      <c r="F1104" s="172">
        <v>45</v>
      </c>
      <c r="G1104" s="156"/>
      <c r="H1104" s="156"/>
    </row>
    <row r="1105" spans="1:8" ht="9.6" customHeight="1" x14ac:dyDescent="0.2">
      <c r="A1105" s="151" t="s">
        <v>1600</v>
      </c>
      <c r="B1105" s="156" t="s">
        <v>1601</v>
      </c>
      <c r="C1105" s="156" t="s">
        <v>90</v>
      </c>
      <c r="D1105" s="157">
        <v>3</v>
      </c>
      <c r="E1105" s="168">
        <v>37.5</v>
      </c>
      <c r="F1105" s="167">
        <v>112.5</v>
      </c>
      <c r="G1105" s="156"/>
      <c r="H1105" s="156"/>
    </row>
    <row r="1106" spans="1:8" ht="9.75" customHeight="1" x14ac:dyDescent="0.2">
      <c r="A1106" s="150" t="s">
        <v>1602</v>
      </c>
      <c r="B1106" s="162" t="s">
        <v>1603</v>
      </c>
      <c r="C1106" s="162"/>
      <c r="D1106" s="162"/>
      <c r="E1106" s="162"/>
      <c r="F1106" s="170">
        <v>1437.72</v>
      </c>
      <c r="G1106" s="162"/>
      <c r="H1106" s="162"/>
    </row>
    <row r="1107" spans="1:8" ht="9.75" customHeight="1" x14ac:dyDescent="0.2">
      <c r="A1107" s="150" t="s">
        <v>1604</v>
      </c>
      <c r="B1107" s="162" t="s">
        <v>1562</v>
      </c>
      <c r="C1107" s="162"/>
      <c r="D1107" s="162"/>
      <c r="E1107" s="162"/>
      <c r="F1107" s="173">
        <v>353.45</v>
      </c>
      <c r="G1107" s="162"/>
      <c r="H1107" s="162"/>
    </row>
    <row r="1108" spans="1:8" ht="19.350000000000001" customHeight="1" x14ac:dyDescent="0.2">
      <c r="A1108" s="151" t="s">
        <v>1605</v>
      </c>
      <c r="B1108" s="156" t="s">
        <v>1606</v>
      </c>
      <c r="C1108" s="156" t="s">
        <v>96</v>
      </c>
      <c r="D1108" s="157">
        <v>6.4240000000000004</v>
      </c>
      <c r="E1108" s="168">
        <v>55.021000000000001</v>
      </c>
      <c r="F1108" s="167">
        <v>353.45</v>
      </c>
      <c r="G1108" s="156"/>
      <c r="H1108" s="156"/>
    </row>
    <row r="1109" spans="1:8" ht="9.75" customHeight="1" x14ac:dyDescent="0.2">
      <c r="A1109" s="150" t="s">
        <v>1607</v>
      </c>
      <c r="B1109" s="162" t="s">
        <v>112</v>
      </c>
      <c r="C1109" s="162"/>
      <c r="D1109" s="162"/>
      <c r="E1109" s="162"/>
      <c r="F1109" s="173">
        <v>210.87</v>
      </c>
      <c r="G1109" s="162"/>
      <c r="H1109" s="162"/>
    </row>
    <row r="1110" spans="1:8" ht="9.6" customHeight="1" x14ac:dyDescent="0.2">
      <c r="A1110" s="151" t="s">
        <v>1608</v>
      </c>
      <c r="B1110" s="156" t="s">
        <v>1577</v>
      </c>
      <c r="C1110" s="156" t="s">
        <v>90</v>
      </c>
      <c r="D1110" s="157">
        <v>5.4690000000000003</v>
      </c>
      <c r="E1110" s="168">
        <v>38.556800000000003</v>
      </c>
      <c r="F1110" s="167">
        <v>210.87</v>
      </c>
      <c r="G1110" s="156"/>
      <c r="H1110" s="156"/>
    </row>
    <row r="1111" spans="1:8" ht="9.75" customHeight="1" x14ac:dyDescent="0.2">
      <c r="A1111" s="150" t="s">
        <v>1609</v>
      </c>
      <c r="B1111" s="162" t="s">
        <v>113</v>
      </c>
      <c r="C1111" s="162"/>
      <c r="D1111" s="162"/>
      <c r="E1111" s="162"/>
      <c r="F1111" s="174">
        <v>0</v>
      </c>
      <c r="G1111" s="162"/>
      <c r="H1111" s="162"/>
    </row>
    <row r="1112" spans="1:8" ht="9.75" customHeight="1" x14ac:dyDescent="0.2">
      <c r="A1112" s="150" t="s">
        <v>1610</v>
      </c>
      <c r="B1112" s="162" t="s">
        <v>1580</v>
      </c>
      <c r="C1112" s="162"/>
      <c r="D1112" s="162"/>
      <c r="E1112" s="162"/>
      <c r="F1112" s="174">
        <v>0</v>
      </c>
      <c r="G1112" s="162"/>
      <c r="H1112" s="162"/>
    </row>
    <row r="1113" spans="1:8" ht="9.75" customHeight="1" x14ac:dyDescent="0.2">
      <c r="A1113" s="150" t="s">
        <v>1611</v>
      </c>
      <c r="B1113" s="162" t="s">
        <v>1582</v>
      </c>
      <c r="C1113" s="162"/>
      <c r="D1113" s="162"/>
      <c r="E1113" s="162"/>
      <c r="F1113" s="174">
        <v>0</v>
      </c>
      <c r="G1113" s="162"/>
      <c r="H1113" s="162"/>
    </row>
    <row r="1114" spans="1:8" ht="9.75" customHeight="1" x14ac:dyDescent="0.2">
      <c r="A1114" s="150" t="s">
        <v>1612</v>
      </c>
      <c r="B1114" s="162" t="s">
        <v>1584</v>
      </c>
      <c r="C1114" s="162"/>
      <c r="D1114" s="162"/>
      <c r="E1114" s="162"/>
      <c r="F1114" s="173">
        <v>290.77999999999997</v>
      </c>
      <c r="G1114" s="162"/>
      <c r="H1114" s="162"/>
    </row>
    <row r="1115" spans="1:8" ht="9.6" customHeight="1" x14ac:dyDescent="0.2">
      <c r="A1115" s="151" t="s">
        <v>1613</v>
      </c>
      <c r="B1115" s="156" t="s">
        <v>1586</v>
      </c>
      <c r="C1115" s="156" t="s">
        <v>96</v>
      </c>
      <c r="D1115" s="157">
        <v>0.6</v>
      </c>
      <c r="E1115" s="166">
        <v>484.62599999999998</v>
      </c>
      <c r="F1115" s="167">
        <v>290.77999999999997</v>
      </c>
      <c r="G1115" s="156"/>
      <c r="H1115" s="156"/>
    </row>
    <row r="1116" spans="1:8" ht="9.75" customHeight="1" x14ac:dyDescent="0.2">
      <c r="A1116" s="150" t="s">
        <v>1614</v>
      </c>
      <c r="B1116" s="162" t="s">
        <v>93</v>
      </c>
      <c r="C1116" s="162"/>
      <c r="D1116" s="162"/>
      <c r="E1116" s="162"/>
      <c r="F1116" s="173">
        <v>582.62</v>
      </c>
      <c r="G1116" s="162"/>
      <c r="H1116" s="162"/>
    </row>
    <row r="1117" spans="1:8" ht="9.6" customHeight="1" x14ac:dyDescent="0.2">
      <c r="A1117" s="151" t="s">
        <v>1615</v>
      </c>
      <c r="B1117" s="156" t="s">
        <v>1597</v>
      </c>
      <c r="C1117" s="156" t="s">
        <v>90</v>
      </c>
      <c r="D1117" s="157">
        <v>5.4690000000000003</v>
      </c>
      <c r="E1117" s="168">
        <v>42.5</v>
      </c>
      <c r="F1117" s="167">
        <v>232.43</v>
      </c>
      <c r="G1117" s="156"/>
      <c r="H1117" s="156"/>
    </row>
    <row r="1118" spans="1:8" ht="9.6" customHeight="1" x14ac:dyDescent="0.2">
      <c r="A1118" s="151" t="s">
        <v>1616</v>
      </c>
      <c r="B1118" s="156" t="s">
        <v>1599</v>
      </c>
      <c r="C1118" s="156" t="s">
        <v>90</v>
      </c>
      <c r="D1118" s="157">
        <v>3</v>
      </c>
      <c r="E1118" s="168">
        <v>37.5</v>
      </c>
      <c r="F1118" s="167">
        <v>112.5</v>
      </c>
      <c r="G1118" s="156"/>
      <c r="H1118" s="156"/>
    </row>
    <row r="1119" spans="1:8" ht="19.350000000000001" customHeight="1" x14ac:dyDescent="0.2">
      <c r="A1119" s="151" t="s">
        <v>1617</v>
      </c>
      <c r="B1119" s="156" t="s">
        <v>1593</v>
      </c>
      <c r="C1119" s="156" t="s">
        <v>96</v>
      </c>
      <c r="D1119" s="157">
        <v>6.4240000000000004</v>
      </c>
      <c r="E1119" s="168">
        <v>37</v>
      </c>
      <c r="F1119" s="167">
        <v>237.69</v>
      </c>
      <c r="G1119" s="156"/>
      <c r="H1119" s="156"/>
    </row>
    <row r="1120" spans="1:8" ht="9.75" customHeight="1" x14ac:dyDescent="0.2">
      <c r="A1120" s="150" t="s">
        <v>1618</v>
      </c>
      <c r="B1120" s="162" t="s">
        <v>1619</v>
      </c>
      <c r="C1120" s="162"/>
      <c r="D1120" s="162"/>
      <c r="E1120" s="162"/>
      <c r="F1120" s="170">
        <v>1437.91</v>
      </c>
      <c r="G1120" s="162"/>
      <c r="H1120" s="162"/>
    </row>
    <row r="1121" spans="1:8" ht="9.75" customHeight="1" x14ac:dyDescent="0.2">
      <c r="A1121" s="150" t="s">
        <v>1620</v>
      </c>
      <c r="B1121" s="162" t="s">
        <v>1562</v>
      </c>
      <c r="C1121" s="162"/>
      <c r="D1121" s="162"/>
      <c r="E1121" s="162"/>
      <c r="F1121" s="173">
        <v>353.51</v>
      </c>
      <c r="G1121" s="162"/>
      <c r="H1121" s="162"/>
    </row>
    <row r="1122" spans="1:8" ht="19.350000000000001" customHeight="1" x14ac:dyDescent="0.2">
      <c r="A1122" s="151" t="s">
        <v>1621</v>
      </c>
      <c r="B1122" s="156" t="s">
        <v>1606</v>
      </c>
      <c r="C1122" s="156" t="s">
        <v>96</v>
      </c>
      <c r="D1122" s="157">
        <v>6.4249999999999998</v>
      </c>
      <c r="E1122" s="168">
        <v>55.021000000000001</v>
      </c>
      <c r="F1122" s="167">
        <v>353.51</v>
      </c>
      <c r="G1122" s="156"/>
      <c r="H1122" s="156"/>
    </row>
    <row r="1123" spans="1:8" ht="9.75" customHeight="1" x14ac:dyDescent="0.2">
      <c r="A1123" s="150" t="s">
        <v>1622</v>
      </c>
      <c r="B1123" s="162" t="s">
        <v>112</v>
      </c>
      <c r="C1123" s="162"/>
      <c r="D1123" s="162"/>
      <c r="E1123" s="162"/>
      <c r="F1123" s="173">
        <v>210.91</v>
      </c>
      <c r="G1123" s="162"/>
      <c r="H1123" s="162"/>
    </row>
    <row r="1124" spans="1:8" ht="9.6" customHeight="1" x14ac:dyDescent="0.2">
      <c r="A1124" s="151" t="s">
        <v>1623</v>
      </c>
      <c r="B1124" s="156" t="s">
        <v>1577</v>
      </c>
      <c r="C1124" s="156" t="s">
        <v>90</v>
      </c>
      <c r="D1124" s="157">
        <v>5.47</v>
      </c>
      <c r="E1124" s="168">
        <v>38.556800000000003</v>
      </c>
      <c r="F1124" s="167">
        <v>210.91</v>
      </c>
      <c r="G1124" s="156"/>
      <c r="H1124" s="156"/>
    </row>
    <row r="1125" spans="1:8" ht="9.75" customHeight="1" x14ac:dyDescent="0.2">
      <c r="A1125" s="150" t="s">
        <v>1624</v>
      </c>
      <c r="B1125" s="162" t="s">
        <v>113</v>
      </c>
      <c r="C1125" s="162"/>
      <c r="D1125" s="162"/>
      <c r="E1125" s="162"/>
      <c r="F1125" s="174">
        <v>0</v>
      </c>
      <c r="G1125" s="162"/>
      <c r="H1125" s="162"/>
    </row>
    <row r="1126" spans="1:8" ht="9.75" customHeight="1" x14ac:dyDescent="0.2">
      <c r="A1126" s="150" t="s">
        <v>1625</v>
      </c>
      <c r="B1126" s="162" t="s">
        <v>1580</v>
      </c>
      <c r="C1126" s="162"/>
      <c r="D1126" s="162"/>
      <c r="E1126" s="162"/>
      <c r="F1126" s="174">
        <v>0</v>
      </c>
      <c r="G1126" s="162"/>
      <c r="H1126" s="162"/>
    </row>
    <row r="1127" spans="1:8" ht="9.75" customHeight="1" x14ac:dyDescent="0.2">
      <c r="A1127" s="150" t="s">
        <v>1626</v>
      </c>
      <c r="B1127" s="162" t="s">
        <v>1582</v>
      </c>
      <c r="C1127" s="162"/>
      <c r="D1127" s="162"/>
      <c r="E1127" s="162"/>
      <c r="F1127" s="174">
        <v>0</v>
      </c>
      <c r="G1127" s="162"/>
      <c r="H1127" s="162"/>
    </row>
    <row r="1128" spans="1:8" ht="9.75" customHeight="1" x14ac:dyDescent="0.2">
      <c r="A1128" s="150" t="s">
        <v>1627</v>
      </c>
      <c r="B1128" s="162" t="s">
        <v>1584</v>
      </c>
      <c r="C1128" s="162"/>
      <c r="D1128" s="162"/>
      <c r="E1128" s="162"/>
      <c r="F1128" s="173">
        <v>290.77999999999997</v>
      </c>
      <c r="G1128" s="162"/>
      <c r="H1128" s="162"/>
    </row>
    <row r="1129" spans="1:8" ht="9.6" customHeight="1" x14ac:dyDescent="0.2">
      <c r="A1129" s="151" t="s">
        <v>1628</v>
      </c>
      <c r="B1129" s="156" t="s">
        <v>1586</v>
      </c>
      <c r="C1129" s="156" t="s">
        <v>96</v>
      </c>
      <c r="D1129" s="157">
        <v>0.6</v>
      </c>
      <c r="E1129" s="166">
        <v>484.62599999999998</v>
      </c>
      <c r="F1129" s="167">
        <v>290.77999999999997</v>
      </c>
      <c r="G1129" s="156"/>
      <c r="H1129" s="156"/>
    </row>
    <row r="1130" spans="1:8" ht="9.75" customHeight="1" x14ac:dyDescent="0.2">
      <c r="A1130" s="150" t="s">
        <v>1629</v>
      </c>
      <c r="B1130" s="162" t="s">
        <v>93</v>
      </c>
      <c r="C1130" s="162"/>
      <c r="D1130" s="162"/>
      <c r="E1130" s="162"/>
      <c r="F1130" s="173">
        <v>582.71</v>
      </c>
      <c r="G1130" s="162"/>
      <c r="H1130" s="162"/>
    </row>
    <row r="1131" spans="1:8" ht="9.6" customHeight="1" x14ac:dyDescent="0.2">
      <c r="A1131" s="151" t="s">
        <v>1630</v>
      </c>
      <c r="B1131" s="156" t="s">
        <v>1597</v>
      </c>
      <c r="C1131" s="156" t="s">
        <v>90</v>
      </c>
      <c r="D1131" s="157">
        <v>5.47</v>
      </c>
      <c r="E1131" s="168">
        <v>42.5</v>
      </c>
      <c r="F1131" s="167">
        <v>232.48</v>
      </c>
      <c r="G1131" s="156"/>
      <c r="H1131" s="156"/>
    </row>
    <row r="1132" spans="1:8" ht="9.6" customHeight="1" x14ac:dyDescent="0.2">
      <c r="A1132" s="151" t="s">
        <v>1631</v>
      </c>
      <c r="B1132" s="156" t="s">
        <v>1599</v>
      </c>
      <c r="C1132" s="156" t="s">
        <v>90</v>
      </c>
      <c r="D1132" s="157">
        <v>3</v>
      </c>
      <c r="E1132" s="168">
        <v>37.5</v>
      </c>
      <c r="F1132" s="167">
        <v>112.5</v>
      </c>
      <c r="G1132" s="156"/>
      <c r="H1132" s="156"/>
    </row>
    <row r="1133" spans="1:8" ht="19.350000000000001" customHeight="1" x14ac:dyDescent="0.2">
      <c r="A1133" s="151" t="s">
        <v>1632</v>
      </c>
      <c r="B1133" s="156" t="s">
        <v>1593</v>
      </c>
      <c r="C1133" s="156" t="s">
        <v>96</v>
      </c>
      <c r="D1133" s="157">
        <v>6.4249999999999998</v>
      </c>
      <c r="E1133" s="168">
        <v>37</v>
      </c>
      <c r="F1133" s="167">
        <v>237.73</v>
      </c>
      <c r="G1133" s="156"/>
      <c r="H1133" s="156"/>
    </row>
    <row r="1134" spans="1:8" ht="9.75" customHeight="1" x14ac:dyDescent="0.2">
      <c r="A1134" s="150" t="s">
        <v>1633</v>
      </c>
      <c r="B1134" s="162" t="s">
        <v>1634</v>
      </c>
      <c r="C1134" s="162"/>
      <c r="D1134" s="162"/>
      <c r="E1134" s="162"/>
      <c r="F1134" s="170">
        <v>1437.81</v>
      </c>
      <c r="G1134" s="162"/>
      <c r="H1134" s="162"/>
    </row>
    <row r="1135" spans="1:8" ht="9.75" customHeight="1" x14ac:dyDescent="0.2">
      <c r="A1135" s="150" t="s">
        <v>1635</v>
      </c>
      <c r="B1135" s="162" t="s">
        <v>1562</v>
      </c>
      <c r="C1135" s="162"/>
      <c r="D1135" s="162"/>
      <c r="E1135" s="162"/>
      <c r="F1135" s="173">
        <v>353.45</v>
      </c>
      <c r="G1135" s="162"/>
      <c r="H1135" s="162"/>
    </row>
    <row r="1136" spans="1:8" ht="19.350000000000001" customHeight="1" x14ac:dyDescent="0.2">
      <c r="A1136" s="151" t="s">
        <v>1636</v>
      </c>
      <c r="B1136" s="156" t="s">
        <v>1606</v>
      </c>
      <c r="C1136" s="156" t="s">
        <v>96</v>
      </c>
      <c r="D1136" s="157">
        <v>6.4240000000000004</v>
      </c>
      <c r="E1136" s="168">
        <v>55.021000000000001</v>
      </c>
      <c r="F1136" s="167">
        <v>353.45</v>
      </c>
      <c r="G1136" s="156"/>
      <c r="H1136" s="156"/>
    </row>
    <row r="1137" spans="1:8" ht="9.75" customHeight="1" x14ac:dyDescent="0.2">
      <c r="A1137" s="150" t="s">
        <v>1637</v>
      </c>
      <c r="B1137" s="162" t="s">
        <v>112</v>
      </c>
      <c r="C1137" s="162"/>
      <c r="D1137" s="162"/>
      <c r="E1137" s="162"/>
      <c r="F1137" s="173">
        <v>210.91</v>
      </c>
      <c r="G1137" s="162"/>
      <c r="H1137" s="162"/>
    </row>
    <row r="1138" spans="1:8" ht="9.6" customHeight="1" x14ac:dyDescent="0.2">
      <c r="A1138" s="151" t="s">
        <v>1638</v>
      </c>
      <c r="B1138" s="156" t="s">
        <v>1577</v>
      </c>
      <c r="C1138" s="156" t="s">
        <v>90</v>
      </c>
      <c r="D1138" s="157">
        <v>5.47</v>
      </c>
      <c r="E1138" s="168">
        <v>38.556800000000003</v>
      </c>
      <c r="F1138" s="167">
        <v>210.91</v>
      </c>
      <c r="G1138" s="156"/>
      <c r="H1138" s="156"/>
    </row>
    <row r="1139" spans="1:8" ht="9.75" customHeight="1" x14ac:dyDescent="0.2">
      <c r="A1139" s="150" t="s">
        <v>1639</v>
      </c>
      <c r="B1139" s="162" t="s">
        <v>113</v>
      </c>
      <c r="C1139" s="162"/>
      <c r="D1139" s="162"/>
      <c r="E1139" s="162"/>
      <c r="F1139" s="174">
        <v>0</v>
      </c>
      <c r="G1139" s="162"/>
      <c r="H1139" s="162"/>
    </row>
    <row r="1140" spans="1:8" ht="9.75" customHeight="1" x14ac:dyDescent="0.2">
      <c r="A1140" s="150" t="s">
        <v>1640</v>
      </c>
      <c r="B1140" s="162" t="s">
        <v>1580</v>
      </c>
      <c r="C1140" s="162"/>
      <c r="D1140" s="162"/>
      <c r="E1140" s="162"/>
      <c r="F1140" s="174">
        <v>0</v>
      </c>
      <c r="G1140" s="162"/>
      <c r="H1140" s="162"/>
    </row>
    <row r="1141" spans="1:8" ht="9.75" customHeight="1" x14ac:dyDescent="0.2">
      <c r="A1141" s="150" t="s">
        <v>1641</v>
      </c>
      <c r="B1141" s="162" t="s">
        <v>1582</v>
      </c>
      <c r="C1141" s="162"/>
      <c r="D1141" s="162"/>
      <c r="E1141" s="162"/>
      <c r="F1141" s="174">
        <v>0</v>
      </c>
      <c r="G1141" s="162"/>
      <c r="H1141" s="162"/>
    </row>
    <row r="1142" spans="1:8" ht="9.75" customHeight="1" x14ac:dyDescent="0.2">
      <c r="A1142" s="150" t="s">
        <v>1642</v>
      </c>
      <c r="B1142" s="162" t="s">
        <v>1584</v>
      </c>
      <c r="C1142" s="162"/>
      <c r="D1142" s="162"/>
      <c r="E1142" s="162"/>
      <c r="F1142" s="173">
        <v>290.77999999999997</v>
      </c>
      <c r="G1142" s="162"/>
      <c r="H1142" s="162"/>
    </row>
    <row r="1143" spans="1:8" ht="9.6" customHeight="1" x14ac:dyDescent="0.2">
      <c r="A1143" s="151" t="s">
        <v>1643</v>
      </c>
      <c r="B1143" s="156" t="s">
        <v>1586</v>
      </c>
      <c r="C1143" s="156" t="s">
        <v>96</v>
      </c>
      <c r="D1143" s="157">
        <v>0.6</v>
      </c>
      <c r="E1143" s="166">
        <v>484.62599999999998</v>
      </c>
      <c r="F1143" s="167">
        <v>290.77999999999997</v>
      </c>
      <c r="G1143" s="156"/>
      <c r="H1143" s="156"/>
    </row>
    <row r="1144" spans="1:8" ht="9.75" customHeight="1" x14ac:dyDescent="0.2">
      <c r="A1144" s="150" t="s">
        <v>1644</v>
      </c>
      <c r="B1144" s="162" t="s">
        <v>93</v>
      </c>
      <c r="C1144" s="162"/>
      <c r="D1144" s="162"/>
      <c r="E1144" s="162"/>
      <c r="F1144" s="173">
        <v>582.66999999999996</v>
      </c>
      <c r="G1144" s="162"/>
      <c r="H1144" s="162"/>
    </row>
    <row r="1145" spans="1:8" ht="9.6" customHeight="1" x14ac:dyDescent="0.2">
      <c r="A1145" s="151" t="s">
        <v>1645</v>
      </c>
      <c r="B1145" s="156" t="s">
        <v>1597</v>
      </c>
      <c r="C1145" s="156" t="s">
        <v>90</v>
      </c>
      <c r="D1145" s="157">
        <v>5.47</v>
      </c>
      <c r="E1145" s="168">
        <v>42.5</v>
      </c>
      <c r="F1145" s="167">
        <v>232.48</v>
      </c>
      <c r="G1145" s="156"/>
      <c r="H1145" s="156"/>
    </row>
    <row r="1146" spans="1:8" ht="9.6" customHeight="1" x14ac:dyDescent="0.2">
      <c r="A1146" s="151" t="s">
        <v>1646</v>
      </c>
      <c r="B1146" s="156" t="s">
        <v>1599</v>
      </c>
      <c r="C1146" s="156" t="s">
        <v>90</v>
      </c>
      <c r="D1146" s="157">
        <v>3</v>
      </c>
      <c r="E1146" s="168">
        <v>37.5</v>
      </c>
      <c r="F1146" s="167">
        <v>112.5</v>
      </c>
      <c r="G1146" s="156"/>
      <c r="H1146" s="156"/>
    </row>
    <row r="1147" spans="1:8" ht="19.350000000000001" customHeight="1" x14ac:dyDescent="0.2">
      <c r="A1147" s="151" t="s">
        <v>1647</v>
      </c>
      <c r="B1147" s="156" t="s">
        <v>1593</v>
      </c>
      <c r="C1147" s="156" t="s">
        <v>96</v>
      </c>
      <c r="D1147" s="157">
        <v>6.4240000000000004</v>
      </c>
      <c r="E1147" s="168">
        <v>37</v>
      </c>
      <c r="F1147" s="167">
        <v>237.69</v>
      </c>
      <c r="G1147" s="156"/>
      <c r="H1147" s="156"/>
    </row>
    <row r="1148" spans="1:8" ht="9.75" customHeight="1" x14ac:dyDescent="0.2">
      <c r="A1148" s="150" t="s">
        <v>1648</v>
      </c>
      <c r="B1148" s="162" t="s">
        <v>1649</v>
      </c>
      <c r="C1148" s="162"/>
      <c r="D1148" s="162"/>
      <c r="E1148" s="162"/>
      <c r="F1148" s="170">
        <v>1437.91</v>
      </c>
      <c r="G1148" s="162"/>
      <c r="H1148" s="162"/>
    </row>
    <row r="1149" spans="1:8" ht="9.75" customHeight="1" x14ac:dyDescent="0.2">
      <c r="A1149" s="150" t="s">
        <v>1650</v>
      </c>
      <c r="B1149" s="162" t="s">
        <v>1562</v>
      </c>
      <c r="C1149" s="162"/>
      <c r="D1149" s="162"/>
      <c r="E1149" s="162"/>
      <c r="F1149" s="173">
        <v>353.51</v>
      </c>
      <c r="G1149" s="162"/>
      <c r="H1149" s="162"/>
    </row>
    <row r="1150" spans="1:8" ht="19.350000000000001" customHeight="1" x14ac:dyDescent="0.2">
      <c r="A1150" s="151" t="s">
        <v>1651</v>
      </c>
      <c r="B1150" s="156" t="s">
        <v>1606</v>
      </c>
      <c r="C1150" s="156" t="s">
        <v>96</v>
      </c>
      <c r="D1150" s="157">
        <v>6.4249999999999998</v>
      </c>
      <c r="E1150" s="168">
        <v>55.021000000000001</v>
      </c>
      <c r="F1150" s="167">
        <v>353.51</v>
      </c>
      <c r="G1150" s="156"/>
      <c r="H1150" s="156"/>
    </row>
    <row r="1151" spans="1:8" ht="9.75" customHeight="1" x14ac:dyDescent="0.2">
      <c r="A1151" s="150" t="s">
        <v>1652</v>
      </c>
      <c r="B1151" s="162" t="s">
        <v>112</v>
      </c>
      <c r="C1151" s="162"/>
      <c r="D1151" s="162"/>
      <c r="E1151" s="162"/>
      <c r="F1151" s="173">
        <v>210.91</v>
      </c>
      <c r="G1151" s="162"/>
      <c r="H1151" s="162"/>
    </row>
    <row r="1152" spans="1:8" ht="9.6" customHeight="1" x14ac:dyDescent="0.2">
      <c r="A1152" s="151" t="s">
        <v>1653</v>
      </c>
      <c r="B1152" s="156" t="s">
        <v>1577</v>
      </c>
      <c r="C1152" s="156" t="s">
        <v>90</v>
      </c>
      <c r="D1152" s="157">
        <v>5.47</v>
      </c>
      <c r="E1152" s="168">
        <v>38.556800000000003</v>
      </c>
      <c r="F1152" s="167">
        <v>210.91</v>
      </c>
      <c r="G1152" s="156"/>
      <c r="H1152" s="156"/>
    </row>
    <row r="1153" spans="1:8" ht="9.75" customHeight="1" x14ac:dyDescent="0.2">
      <c r="A1153" s="150" t="s">
        <v>1654</v>
      </c>
      <c r="B1153" s="162" t="s">
        <v>113</v>
      </c>
      <c r="C1153" s="162"/>
      <c r="D1153" s="162"/>
      <c r="E1153" s="162"/>
      <c r="F1153" s="174">
        <v>0</v>
      </c>
      <c r="G1153" s="162"/>
      <c r="H1153" s="162"/>
    </row>
    <row r="1154" spans="1:8" ht="9.75" customHeight="1" x14ac:dyDescent="0.2">
      <c r="A1154" s="150" t="s">
        <v>1655</v>
      </c>
      <c r="B1154" s="162" t="s">
        <v>1580</v>
      </c>
      <c r="C1154" s="162"/>
      <c r="D1154" s="162"/>
      <c r="E1154" s="162"/>
      <c r="F1154" s="174">
        <v>0</v>
      </c>
      <c r="G1154" s="162"/>
      <c r="H1154" s="162"/>
    </row>
    <row r="1155" spans="1:8" ht="9.75" customHeight="1" x14ac:dyDescent="0.2">
      <c r="A1155" s="150" t="s">
        <v>1656</v>
      </c>
      <c r="B1155" s="162" t="s">
        <v>1582</v>
      </c>
      <c r="C1155" s="162"/>
      <c r="D1155" s="162"/>
      <c r="E1155" s="162"/>
      <c r="F1155" s="174">
        <v>0</v>
      </c>
      <c r="G1155" s="162"/>
      <c r="H1155" s="162"/>
    </row>
    <row r="1156" spans="1:8" ht="9.75" customHeight="1" x14ac:dyDescent="0.2">
      <c r="A1156" s="150" t="s">
        <v>1657</v>
      </c>
      <c r="B1156" s="162" t="s">
        <v>1584</v>
      </c>
      <c r="C1156" s="162"/>
      <c r="D1156" s="162"/>
      <c r="E1156" s="162"/>
      <c r="F1156" s="173">
        <v>290.77999999999997</v>
      </c>
      <c r="G1156" s="162"/>
      <c r="H1156" s="162"/>
    </row>
    <row r="1157" spans="1:8" ht="9.6" customHeight="1" x14ac:dyDescent="0.2">
      <c r="A1157" s="151" t="s">
        <v>1658</v>
      </c>
      <c r="B1157" s="156" t="s">
        <v>1586</v>
      </c>
      <c r="C1157" s="156" t="s">
        <v>96</v>
      </c>
      <c r="D1157" s="157">
        <v>0.6</v>
      </c>
      <c r="E1157" s="166">
        <v>484.62599999999998</v>
      </c>
      <c r="F1157" s="167">
        <v>290.77999999999997</v>
      </c>
      <c r="G1157" s="156"/>
      <c r="H1157" s="156"/>
    </row>
    <row r="1158" spans="1:8" ht="9.75" customHeight="1" x14ac:dyDescent="0.2">
      <c r="A1158" s="150" t="s">
        <v>1659</v>
      </c>
      <c r="B1158" s="162" t="s">
        <v>93</v>
      </c>
      <c r="C1158" s="162"/>
      <c r="D1158" s="162"/>
      <c r="E1158" s="162"/>
      <c r="F1158" s="173">
        <v>582.71</v>
      </c>
      <c r="G1158" s="162"/>
      <c r="H1158" s="162"/>
    </row>
    <row r="1159" spans="1:8" ht="9.6" customHeight="1" x14ac:dyDescent="0.2">
      <c r="A1159" s="151" t="s">
        <v>1660</v>
      </c>
      <c r="B1159" s="156" t="s">
        <v>1597</v>
      </c>
      <c r="C1159" s="156" t="s">
        <v>90</v>
      </c>
      <c r="D1159" s="157">
        <v>5.47</v>
      </c>
      <c r="E1159" s="168">
        <v>42.5</v>
      </c>
      <c r="F1159" s="167">
        <v>232.48</v>
      </c>
      <c r="G1159" s="156"/>
      <c r="H1159" s="156"/>
    </row>
    <row r="1160" spans="1:8" ht="9.6" customHeight="1" x14ac:dyDescent="0.2">
      <c r="A1160" s="151" t="s">
        <v>1661</v>
      </c>
      <c r="B1160" s="156" t="s">
        <v>1599</v>
      </c>
      <c r="C1160" s="156" t="s">
        <v>90</v>
      </c>
      <c r="D1160" s="157">
        <v>3</v>
      </c>
      <c r="E1160" s="168">
        <v>37.5</v>
      </c>
      <c r="F1160" s="167">
        <v>112.5</v>
      </c>
      <c r="G1160" s="156"/>
      <c r="H1160" s="156"/>
    </row>
    <row r="1161" spans="1:8" ht="19.350000000000001" customHeight="1" x14ac:dyDescent="0.2">
      <c r="A1161" s="151" t="s">
        <v>1662</v>
      </c>
      <c r="B1161" s="156" t="s">
        <v>1593</v>
      </c>
      <c r="C1161" s="156" t="s">
        <v>96</v>
      </c>
      <c r="D1161" s="157">
        <v>6.4249999999999998</v>
      </c>
      <c r="E1161" s="168">
        <v>37</v>
      </c>
      <c r="F1161" s="167">
        <v>237.73</v>
      </c>
      <c r="G1161" s="156"/>
      <c r="H1161" s="156"/>
    </row>
    <row r="1162" spans="1:8" ht="9.75" customHeight="1" x14ac:dyDescent="0.2">
      <c r="A1162" s="150" t="s">
        <v>1663</v>
      </c>
      <c r="B1162" s="162" t="s">
        <v>1664</v>
      </c>
      <c r="C1162" s="162"/>
      <c r="D1162" s="162"/>
      <c r="E1162" s="162"/>
      <c r="F1162" s="164">
        <v>97272.48</v>
      </c>
      <c r="G1162" s="162"/>
      <c r="H1162" s="162"/>
    </row>
    <row r="1163" spans="1:8" ht="9.75" customHeight="1" x14ac:dyDescent="0.2">
      <c r="A1163" s="150" t="s">
        <v>1665</v>
      </c>
      <c r="B1163" s="162" t="s">
        <v>1562</v>
      </c>
      <c r="C1163" s="162"/>
      <c r="D1163" s="162"/>
      <c r="E1163" s="162"/>
      <c r="F1163" s="164">
        <v>54443.73</v>
      </c>
      <c r="G1163" s="162"/>
      <c r="H1163" s="162"/>
    </row>
    <row r="1164" spans="1:8" ht="19.350000000000001" customHeight="1" x14ac:dyDescent="0.2">
      <c r="A1164" s="151" t="s">
        <v>1666</v>
      </c>
      <c r="B1164" s="156" t="s">
        <v>1667</v>
      </c>
      <c r="C1164" s="156" t="s">
        <v>96</v>
      </c>
      <c r="D1164" s="168">
        <v>37.738999999999997</v>
      </c>
      <c r="E1164" s="166">
        <v>139.61099999999999</v>
      </c>
      <c r="F1164" s="169">
        <v>5268.78</v>
      </c>
      <c r="G1164" s="156"/>
      <c r="H1164" s="156"/>
    </row>
    <row r="1165" spans="1:8" ht="19.350000000000001" customHeight="1" x14ac:dyDescent="0.2">
      <c r="A1165" s="151" t="s">
        <v>1668</v>
      </c>
      <c r="B1165" s="156" t="s">
        <v>1669</v>
      </c>
      <c r="C1165" s="156" t="s">
        <v>96</v>
      </c>
      <c r="D1165" s="166">
        <v>145.41800000000001</v>
      </c>
      <c r="E1165" s="166">
        <v>104.521</v>
      </c>
      <c r="F1165" s="159">
        <v>15199.23</v>
      </c>
      <c r="G1165" s="156"/>
      <c r="H1165" s="156"/>
    </row>
    <row r="1166" spans="1:8" ht="19.350000000000001" customHeight="1" x14ac:dyDescent="0.2">
      <c r="A1166" s="151" t="s">
        <v>1670</v>
      </c>
      <c r="B1166" s="156" t="s">
        <v>1671</v>
      </c>
      <c r="C1166" s="156" t="s">
        <v>96</v>
      </c>
      <c r="D1166" s="166">
        <v>173.834</v>
      </c>
      <c r="E1166" s="168">
        <v>99.021000000000001</v>
      </c>
      <c r="F1166" s="159">
        <v>17213.22</v>
      </c>
      <c r="G1166" s="156"/>
      <c r="H1166" s="156"/>
    </row>
    <row r="1167" spans="1:8" ht="9.6" customHeight="1" x14ac:dyDescent="0.2">
      <c r="A1167" s="151" t="s">
        <v>1672</v>
      </c>
      <c r="B1167" s="156" t="s">
        <v>1673</v>
      </c>
      <c r="C1167" s="156" t="s">
        <v>96</v>
      </c>
      <c r="D1167" s="168">
        <v>93.125</v>
      </c>
      <c r="E1167" s="166">
        <v>180</v>
      </c>
      <c r="F1167" s="159">
        <v>16762.5</v>
      </c>
      <c r="G1167" s="156"/>
      <c r="H1167" s="156"/>
    </row>
    <row r="1168" spans="1:8" ht="9.75" customHeight="1" x14ac:dyDescent="0.2">
      <c r="A1168" s="150" t="s">
        <v>1674</v>
      </c>
      <c r="B1168" s="162" t="s">
        <v>112</v>
      </c>
      <c r="C1168" s="162"/>
      <c r="D1168" s="162"/>
      <c r="E1168" s="162"/>
      <c r="F1168" s="170">
        <v>4781.8500000000004</v>
      </c>
      <c r="G1168" s="162"/>
      <c r="H1168" s="162"/>
    </row>
    <row r="1169" spans="1:8" ht="9.6" customHeight="1" x14ac:dyDescent="0.2">
      <c r="A1169" s="151" t="s">
        <v>1675</v>
      </c>
      <c r="B1169" s="156" t="s">
        <v>1577</v>
      </c>
      <c r="C1169" s="156" t="s">
        <v>90</v>
      </c>
      <c r="D1169" s="166">
        <v>124.021</v>
      </c>
      <c r="E1169" s="168">
        <v>38.556800000000003</v>
      </c>
      <c r="F1169" s="169">
        <v>4781.8500000000004</v>
      </c>
      <c r="G1169" s="156"/>
      <c r="H1169" s="156"/>
    </row>
    <row r="1170" spans="1:8" ht="9.75" customHeight="1" x14ac:dyDescent="0.2">
      <c r="A1170" s="150" t="s">
        <v>1676</v>
      </c>
      <c r="B1170" s="162" t="s">
        <v>113</v>
      </c>
      <c r="C1170" s="162"/>
      <c r="D1170" s="162"/>
      <c r="E1170" s="162"/>
      <c r="F1170" s="174">
        <v>0</v>
      </c>
      <c r="G1170" s="162"/>
      <c r="H1170" s="162"/>
    </row>
    <row r="1171" spans="1:8" ht="9.75" customHeight="1" x14ac:dyDescent="0.2">
      <c r="A1171" s="150" t="s">
        <v>1677</v>
      </c>
      <c r="B1171" s="162" t="s">
        <v>1580</v>
      </c>
      <c r="C1171" s="162"/>
      <c r="D1171" s="162"/>
      <c r="E1171" s="162"/>
      <c r="F1171" s="170">
        <v>2126.17</v>
      </c>
      <c r="G1171" s="162"/>
      <c r="H1171" s="162"/>
    </row>
    <row r="1172" spans="1:8" ht="19.350000000000001" customHeight="1" x14ac:dyDescent="0.2">
      <c r="A1172" s="151" t="s">
        <v>1678</v>
      </c>
      <c r="B1172" s="156" t="s">
        <v>1679</v>
      </c>
      <c r="C1172" s="156" t="s">
        <v>96</v>
      </c>
      <c r="D1172" s="168">
        <v>47.624000000000002</v>
      </c>
      <c r="E1172" s="168">
        <v>44.645000000000003</v>
      </c>
      <c r="F1172" s="169">
        <v>2126.17</v>
      </c>
      <c r="G1172" s="156"/>
      <c r="H1172" s="156"/>
    </row>
    <row r="1173" spans="1:8" ht="9.75" customHeight="1" x14ac:dyDescent="0.2">
      <c r="A1173" s="150" t="s">
        <v>1680</v>
      </c>
      <c r="B1173" s="162" t="s">
        <v>1582</v>
      </c>
      <c r="C1173" s="162"/>
      <c r="D1173" s="162"/>
      <c r="E1173" s="162"/>
      <c r="F1173" s="174">
        <v>0</v>
      </c>
      <c r="G1173" s="162"/>
      <c r="H1173" s="162"/>
    </row>
    <row r="1174" spans="1:8" ht="9.75" customHeight="1" x14ac:dyDescent="0.2">
      <c r="A1174" s="150" t="s">
        <v>1681</v>
      </c>
      <c r="B1174" s="162" t="s">
        <v>1584</v>
      </c>
      <c r="C1174" s="162"/>
      <c r="D1174" s="162"/>
      <c r="E1174" s="162"/>
      <c r="F1174" s="164">
        <v>11441.06</v>
      </c>
      <c r="G1174" s="162"/>
      <c r="H1174" s="162"/>
    </row>
    <row r="1175" spans="1:8" ht="9.6" customHeight="1" x14ac:dyDescent="0.2">
      <c r="A1175" s="151" t="s">
        <v>1682</v>
      </c>
      <c r="B1175" s="156" t="s">
        <v>1586</v>
      </c>
      <c r="C1175" s="156" t="s">
        <v>96</v>
      </c>
      <c r="D1175" s="157">
        <v>0.6</v>
      </c>
      <c r="E1175" s="166">
        <v>484.62599999999998</v>
      </c>
      <c r="F1175" s="167">
        <v>290.77999999999997</v>
      </c>
      <c r="G1175" s="156"/>
      <c r="H1175" s="156"/>
    </row>
    <row r="1176" spans="1:8" ht="9.6" customHeight="1" x14ac:dyDescent="0.2">
      <c r="A1176" s="151" t="s">
        <v>1683</v>
      </c>
      <c r="B1176" s="156" t="s">
        <v>1588</v>
      </c>
      <c r="C1176" s="156" t="s">
        <v>96</v>
      </c>
      <c r="D1176" s="168">
        <v>23.007999999999999</v>
      </c>
      <c r="E1176" s="166">
        <v>484.62599999999998</v>
      </c>
      <c r="F1176" s="159">
        <v>11150.28</v>
      </c>
      <c r="G1176" s="156"/>
      <c r="H1176" s="156"/>
    </row>
    <row r="1177" spans="1:8" ht="9.75" customHeight="1" x14ac:dyDescent="0.2">
      <c r="A1177" s="150" t="s">
        <v>1684</v>
      </c>
      <c r="B1177" s="162" t="s">
        <v>93</v>
      </c>
      <c r="C1177" s="162"/>
      <c r="D1177" s="162"/>
      <c r="E1177" s="162"/>
      <c r="F1177" s="164">
        <v>24479.67</v>
      </c>
      <c r="G1177" s="162"/>
      <c r="H1177" s="162"/>
    </row>
    <row r="1178" spans="1:8" ht="9.6" customHeight="1" x14ac:dyDescent="0.2">
      <c r="A1178" s="151" t="s">
        <v>1685</v>
      </c>
      <c r="B1178" s="156" t="s">
        <v>1686</v>
      </c>
      <c r="C1178" s="156" t="s">
        <v>96</v>
      </c>
      <c r="D1178" s="168">
        <v>37.738999999999997</v>
      </c>
      <c r="E1178" s="168">
        <v>36.4</v>
      </c>
      <c r="F1178" s="169">
        <v>1373.7</v>
      </c>
      <c r="G1178" s="156"/>
      <c r="H1178" s="156"/>
    </row>
    <row r="1179" spans="1:8" ht="19.350000000000001" customHeight="1" x14ac:dyDescent="0.2">
      <c r="A1179" s="151" t="s">
        <v>1687</v>
      </c>
      <c r="B1179" s="156" t="s">
        <v>1591</v>
      </c>
      <c r="C1179" s="156" t="s">
        <v>96</v>
      </c>
      <c r="D1179" s="166">
        <v>319.25200000000001</v>
      </c>
      <c r="E1179" s="168">
        <v>42</v>
      </c>
      <c r="F1179" s="159">
        <v>13408.58</v>
      </c>
      <c r="G1179" s="156"/>
      <c r="H1179" s="156"/>
    </row>
    <row r="1180" spans="1:8" ht="9.6" customHeight="1" x14ac:dyDescent="0.2">
      <c r="A1180" s="151" t="s">
        <v>1688</v>
      </c>
      <c r="B1180" s="156" t="s">
        <v>1597</v>
      </c>
      <c r="C1180" s="156" t="s">
        <v>90</v>
      </c>
      <c r="D1180" s="166">
        <v>124.021</v>
      </c>
      <c r="E1180" s="168">
        <v>42.5</v>
      </c>
      <c r="F1180" s="169">
        <v>5270.89</v>
      </c>
      <c r="G1180" s="156"/>
      <c r="H1180" s="156"/>
    </row>
    <row r="1181" spans="1:8" ht="9.6" customHeight="1" x14ac:dyDescent="0.2">
      <c r="A1181" s="151" t="s">
        <v>1689</v>
      </c>
      <c r="B1181" s="156" t="s">
        <v>1599</v>
      </c>
      <c r="C1181" s="156" t="s">
        <v>90</v>
      </c>
      <c r="D1181" s="157">
        <v>3</v>
      </c>
      <c r="E1181" s="168">
        <v>37.5</v>
      </c>
      <c r="F1181" s="167">
        <v>112.5</v>
      </c>
      <c r="G1181" s="156"/>
      <c r="H1181" s="156"/>
    </row>
    <row r="1182" spans="1:8" ht="9.6" customHeight="1" x14ac:dyDescent="0.2">
      <c r="A1182" s="151" t="s">
        <v>1690</v>
      </c>
      <c r="B1182" s="156" t="s">
        <v>1601</v>
      </c>
      <c r="C1182" s="156" t="s">
        <v>90</v>
      </c>
      <c r="D1182" s="166">
        <v>115.04</v>
      </c>
      <c r="E1182" s="168">
        <v>37.5</v>
      </c>
      <c r="F1182" s="169">
        <v>4314</v>
      </c>
      <c r="G1182" s="156"/>
      <c r="H1182" s="156"/>
    </row>
    <row r="1183" spans="1:8" ht="9.75" customHeight="1" x14ac:dyDescent="0.2">
      <c r="A1183" s="150" t="s">
        <v>1691</v>
      </c>
      <c r="B1183" s="162" t="s">
        <v>1692</v>
      </c>
      <c r="C1183" s="162"/>
      <c r="D1183" s="162"/>
      <c r="E1183" s="162"/>
      <c r="F1183" s="165">
        <v>1231435.5</v>
      </c>
      <c r="G1183" s="162"/>
      <c r="H1183" s="162"/>
    </row>
    <row r="1184" spans="1:8" ht="9.75" customHeight="1" x14ac:dyDescent="0.2">
      <c r="A1184" s="150" t="s">
        <v>1693</v>
      </c>
      <c r="B1184" s="162" t="s">
        <v>1562</v>
      </c>
      <c r="C1184" s="162"/>
      <c r="D1184" s="162"/>
      <c r="E1184" s="162"/>
      <c r="F1184" s="163">
        <v>539441.85</v>
      </c>
      <c r="G1184" s="162"/>
      <c r="H1184" s="162"/>
    </row>
    <row r="1185" spans="1:8" ht="19.350000000000001" customHeight="1" x14ac:dyDescent="0.2">
      <c r="A1185" s="151" t="s">
        <v>1694</v>
      </c>
      <c r="B1185" s="156" t="s">
        <v>1566</v>
      </c>
      <c r="C1185" s="156" t="s">
        <v>96</v>
      </c>
      <c r="D1185" s="166">
        <v>158.04910000000001</v>
      </c>
      <c r="E1185" s="166">
        <v>104.521</v>
      </c>
      <c r="F1185" s="159">
        <v>16519.45</v>
      </c>
      <c r="G1185" s="156"/>
      <c r="H1185" s="156"/>
    </row>
    <row r="1186" spans="1:8" ht="19.350000000000001" customHeight="1" x14ac:dyDescent="0.2">
      <c r="A1186" s="151" t="s">
        <v>1695</v>
      </c>
      <c r="B1186" s="156" t="s">
        <v>1696</v>
      </c>
      <c r="C1186" s="156" t="s">
        <v>96</v>
      </c>
      <c r="D1186" s="171">
        <v>1962.8852999999999</v>
      </c>
      <c r="E1186" s="166">
        <v>104.521</v>
      </c>
      <c r="F1186" s="161">
        <v>205162.73</v>
      </c>
      <c r="G1186" s="156"/>
      <c r="H1186" s="156"/>
    </row>
    <row r="1187" spans="1:8" ht="19.350000000000001" customHeight="1" x14ac:dyDescent="0.2">
      <c r="A1187" s="151" t="s">
        <v>1697</v>
      </c>
      <c r="B1187" s="156" t="s">
        <v>1698</v>
      </c>
      <c r="C1187" s="156" t="s">
        <v>96</v>
      </c>
      <c r="D1187" s="166">
        <v>378.11869999999999</v>
      </c>
      <c r="E1187" s="166">
        <v>104.521</v>
      </c>
      <c r="F1187" s="159">
        <v>39521.339999999997</v>
      </c>
      <c r="G1187" s="156"/>
      <c r="H1187" s="156"/>
    </row>
    <row r="1188" spans="1:8" ht="19.350000000000001" customHeight="1" x14ac:dyDescent="0.2">
      <c r="A1188" s="151" t="s">
        <v>1699</v>
      </c>
      <c r="B1188" s="156" t="s">
        <v>1568</v>
      </c>
      <c r="C1188" s="156" t="s">
        <v>96</v>
      </c>
      <c r="D1188" s="166">
        <v>675.34310000000005</v>
      </c>
      <c r="E1188" s="168">
        <v>99.021000000000001</v>
      </c>
      <c r="F1188" s="159">
        <v>66873.149999999994</v>
      </c>
      <c r="G1188" s="156"/>
      <c r="H1188" s="156"/>
    </row>
    <row r="1189" spans="1:8" ht="19.350000000000001" customHeight="1" x14ac:dyDescent="0.2">
      <c r="A1189" s="151" t="s">
        <v>1700</v>
      </c>
      <c r="B1189" s="156" t="s">
        <v>1701</v>
      </c>
      <c r="C1189" s="156" t="s">
        <v>96</v>
      </c>
      <c r="D1189" s="171">
        <v>1418.7416000000001</v>
      </c>
      <c r="E1189" s="166">
        <v>147.11099999999999</v>
      </c>
      <c r="F1189" s="161">
        <v>208712.5</v>
      </c>
      <c r="G1189" s="156"/>
      <c r="H1189" s="156"/>
    </row>
    <row r="1190" spans="1:8" ht="9.6" customHeight="1" x14ac:dyDescent="0.2">
      <c r="A1190" s="151" t="s">
        <v>1702</v>
      </c>
      <c r="B1190" s="156" t="s">
        <v>1703</v>
      </c>
      <c r="C1190" s="156" t="s">
        <v>96</v>
      </c>
      <c r="D1190" s="157">
        <v>3.762</v>
      </c>
      <c r="E1190" s="166">
        <v>705.12599999999998</v>
      </c>
      <c r="F1190" s="169">
        <v>2652.68</v>
      </c>
      <c r="G1190" s="156"/>
      <c r="H1190" s="156"/>
    </row>
    <row r="1191" spans="1:8" ht="9.75" customHeight="1" x14ac:dyDescent="0.2">
      <c r="A1191" s="150" t="s">
        <v>1704</v>
      </c>
      <c r="B1191" s="162" t="s">
        <v>112</v>
      </c>
      <c r="C1191" s="162"/>
      <c r="D1191" s="162"/>
      <c r="E1191" s="162"/>
      <c r="F1191" s="163">
        <v>162513.06</v>
      </c>
      <c r="G1191" s="162"/>
      <c r="H1191" s="162"/>
    </row>
    <row r="1192" spans="1:8" ht="9.6" customHeight="1" x14ac:dyDescent="0.2">
      <c r="A1192" s="151" t="s">
        <v>1705</v>
      </c>
      <c r="B1192" s="156" t="s">
        <v>1577</v>
      </c>
      <c r="C1192" s="156" t="s">
        <v>90</v>
      </c>
      <c r="D1192" s="171">
        <v>4214.9002</v>
      </c>
      <c r="E1192" s="168">
        <v>38.556800000000003</v>
      </c>
      <c r="F1192" s="161">
        <v>162513.06</v>
      </c>
      <c r="G1192" s="156"/>
      <c r="H1192" s="156"/>
    </row>
    <row r="1193" spans="1:8" ht="9.75" customHeight="1" x14ac:dyDescent="0.2">
      <c r="A1193" s="150" t="s">
        <v>1706</v>
      </c>
      <c r="B1193" s="162" t="s">
        <v>113</v>
      </c>
      <c r="C1193" s="162"/>
      <c r="D1193" s="162"/>
      <c r="E1193" s="162"/>
      <c r="F1193" s="170">
        <v>3679.14</v>
      </c>
      <c r="G1193" s="162"/>
      <c r="H1193" s="162"/>
    </row>
    <row r="1194" spans="1:8" ht="9.6" customHeight="1" x14ac:dyDescent="0.2">
      <c r="A1194" s="151" t="s">
        <v>1707</v>
      </c>
      <c r="B1194" s="156" t="s">
        <v>1708</v>
      </c>
      <c r="C1194" s="156" t="s">
        <v>90</v>
      </c>
      <c r="D1194" s="168">
        <v>35.200000000000003</v>
      </c>
      <c r="E1194" s="166">
        <v>104.521</v>
      </c>
      <c r="F1194" s="169">
        <v>3679.14</v>
      </c>
      <c r="G1194" s="156"/>
      <c r="H1194" s="156"/>
    </row>
    <row r="1195" spans="1:8" ht="9.75" customHeight="1" x14ac:dyDescent="0.2">
      <c r="A1195" s="150" t="s">
        <v>1709</v>
      </c>
      <c r="B1195" s="162" t="s">
        <v>1580</v>
      </c>
      <c r="C1195" s="162"/>
      <c r="D1195" s="162"/>
      <c r="E1195" s="162"/>
      <c r="F1195" s="164">
        <v>26428.23</v>
      </c>
      <c r="G1195" s="162"/>
      <c r="H1195" s="162"/>
    </row>
    <row r="1196" spans="1:8" ht="19.350000000000001" customHeight="1" x14ac:dyDescent="0.2">
      <c r="A1196" s="151" t="s">
        <v>1710</v>
      </c>
      <c r="B1196" s="156" t="s">
        <v>1711</v>
      </c>
      <c r="C1196" s="156" t="s">
        <v>96</v>
      </c>
      <c r="D1196" s="166">
        <v>591.96389999999997</v>
      </c>
      <c r="E1196" s="168">
        <v>44.645000000000003</v>
      </c>
      <c r="F1196" s="159">
        <v>26428.23</v>
      </c>
      <c r="G1196" s="156"/>
      <c r="H1196" s="156"/>
    </row>
    <row r="1197" spans="1:8" ht="9.75" customHeight="1" x14ac:dyDescent="0.2">
      <c r="A1197" s="150" t="s">
        <v>1712</v>
      </c>
      <c r="B1197" s="162" t="s">
        <v>1582</v>
      </c>
      <c r="C1197" s="162"/>
      <c r="D1197" s="162"/>
      <c r="E1197" s="162"/>
      <c r="F1197" s="174">
        <v>0</v>
      </c>
      <c r="G1197" s="162"/>
      <c r="H1197" s="162"/>
    </row>
    <row r="1198" spans="1:8" ht="9.75" customHeight="1" x14ac:dyDescent="0.2">
      <c r="A1198" s="150" t="s">
        <v>1713</v>
      </c>
      <c r="B1198" s="162" t="s">
        <v>1584</v>
      </c>
      <c r="C1198" s="162"/>
      <c r="D1198" s="162"/>
      <c r="E1198" s="162"/>
      <c r="F1198" s="164">
        <v>83993.44</v>
      </c>
      <c r="G1198" s="162"/>
      <c r="H1198" s="162"/>
    </row>
    <row r="1199" spans="1:8" ht="9.6" customHeight="1" x14ac:dyDescent="0.2">
      <c r="A1199" s="151" t="s">
        <v>1714</v>
      </c>
      <c r="B1199" s="156" t="s">
        <v>1586</v>
      </c>
      <c r="C1199" s="156" t="s">
        <v>96</v>
      </c>
      <c r="D1199" s="168">
        <v>86.02</v>
      </c>
      <c r="E1199" s="166">
        <v>484.62599999999998</v>
      </c>
      <c r="F1199" s="159">
        <v>41687.53</v>
      </c>
      <c r="G1199" s="156"/>
      <c r="H1199" s="156"/>
    </row>
    <row r="1200" spans="1:8" ht="9.6" customHeight="1" x14ac:dyDescent="0.2">
      <c r="A1200" s="151" t="s">
        <v>1715</v>
      </c>
      <c r="B1200" s="156" t="s">
        <v>1588</v>
      </c>
      <c r="C1200" s="156" t="s">
        <v>96</v>
      </c>
      <c r="D1200" s="168">
        <v>87.296000000000006</v>
      </c>
      <c r="E1200" s="166">
        <v>484.62599999999998</v>
      </c>
      <c r="F1200" s="159">
        <v>42305.91</v>
      </c>
      <c r="G1200" s="156"/>
      <c r="H1200" s="156"/>
    </row>
    <row r="1201" spans="1:8" ht="9.75" customHeight="1" x14ac:dyDescent="0.2">
      <c r="A1201" s="150" t="s">
        <v>1716</v>
      </c>
      <c r="B1201" s="162" t="s">
        <v>93</v>
      </c>
      <c r="C1201" s="162"/>
      <c r="D1201" s="162"/>
      <c r="E1201" s="162"/>
      <c r="F1201" s="163">
        <v>415379.78</v>
      </c>
      <c r="G1201" s="162"/>
      <c r="H1201" s="162"/>
    </row>
    <row r="1202" spans="1:8" ht="19.350000000000001" customHeight="1" x14ac:dyDescent="0.2">
      <c r="A1202" s="151" t="s">
        <v>1717</v>
      </c>
      <c r="B1202" s="156" t="s">
        <v>1591</v>
      </c>
      <c r="C1202" s="156" t="s">
        <v>96</v>
      </c>
      <c r="D1202" s="171">
        <v>3174.3962999999999</v>
      </c>
      <c r="E1202" s="168">
        <v>42</v>
      </c>
      <c r="F1202" s="161">
        <v>133324.64000000001</v>
      </c>
      <c r="G1202" s="156"/>
      <c r="H1202" s="156"/>
    </row>
    <row r="1203" spans="1:8" ht="9.6" customHeight="1" x14ac:dyDescent="0.2">
      <c r="A1203" s="151" t="s">
        <v>1718</v>
      </c>
      <c r="B1203" s="156" t="s">
        <v>1719</v>
      </c>
      <c r="C1203" s="156" t="s">
        <v>90</v>
      </c>
      <c r="D1203" s="168">
        <v>35.200000000000003</v>
      </c>
      <c r="E1203" s="168">
        <v>37.5</v>
      </c>
      <c r="F1203" s="169">
        <v>1320</v>
      </c>
      <c r="G1203" s="156"/>
      <c r="H1203" s="156"/>
    </row>
    <row r="1204" spans="1:8" ht="9.6" customHeight="1" x14ac:dyDescent="0.2">
      <c r="A1204" s="151" t="s">
        <v>1720</v>
      </c>
      <c r="B1204" s="156" t="s">
        <v>1721</v>
      </c>
      <c r="C1204" s="156" t="s">
        <v>96</v>
      </c>
      <c r="D1204" s="171">
        <v>1418.7416000000001</v>
      </c>
      <c r="E1204" s="168">
        <v>36.4</v>
      </c>
      <c r="F1204" s="159">
        <v>51642.19</v>
      </c>
      <c r="G1204" s="156"/>
      <c r="H1204" s="156"/>
    </row>
    <row r="1205" spans="1:8" ht="19.350000000000001" customHeight="1" x14ac:dyDescent="0.2">
      <c r="A1205" s="151" t="s">
        <v>1722</v>
      </c>
      <c r="B1205" s="156" t="s">
        <v>1723</v>
      </c>
      <c r="C1205" s="156" t="s">
        <v>96</v>
      </c>
      <c r="D1205" s="166">
        <v>591.96389999999997</v>
      </c>
      <c r="E1205" s="168">
        <v>29.5</v>
      </c>
      <c r="F1205" s="159">
        <v>17462.939999999999</v>
      </c>
      <c r="G1205" s="156"/>
      <c r="H1205" s="156"/>
    </row>
    <row r="1206" spans="1:8" ht="9.6" customHeight="1" x14ac:dyDescent="0.2">
      <c r="A1206" s="151" t="s">
        <v>1724</v>
      </c>
      <c r="B1206" s="156" t="s">
        <v>1597</v>
      </c>
      <c r="C1206" s="156" t="s">
        <v>90</v>
      </c>
      <c r="D1206" s="171">
        <v>4214.9002</v>
      </c>
      <c r="E1206" s="168">
        <v>42.5</v>
      </c>
      <c r="F1206" s="161">
        <v>179133.26</v>
      </c>
      <c r="G1206" s="156"/>
      <c r="H1206" s="156"/>
    </row>
    <row r="1207" spans="1:8" ht="9.6" customHeight="1" x14ac:dyDescent="0.2">
      <c r="A1207" s="151" t="s">
        <v>1725</v>
      </c>
      <c r="B1207" s="156" t="s">
        <v>1599</v>
      </c>
      <c r="C1207" s="156" t="s">
        <v>90</v>
      </c>
      <c r="D1207" s="166">
        <v>430.1</v>
      </c>
      <c r="E1207" s="168">
        <v>37.5</v>
      </c>
      <c r="F1207" s="159">
        <v>16128.75</v>
      </c>
      <c r="G1207" s="156"/>
      <c r="H1207" s="156"/>
    </row>
    <row r="1208" spans="1:8" ht="9.6" customHeight="1" x14ac:dyDescent="0.2">
      <c r="A1208" s="151" t="s">
        <v>1726</v>
      </c>
      <c r="B1208" s="156" t="s">
        <v>1601</v>
      </c>
      <c r="C1208" s="156" t="s">
        <v>90</v>
      </c>
      <c r="D1208" s="166">
        <v>436.48</v>
      </c>
      <c r="E1208" s="168">
        <v>37.5</v>
      </c>
      <c r="F1208" s="159">
        <v>16368</v>
      </c>
      <c r="G1208" s="156"/>
      <c r="H1208" s="156"/>
    </row>
    <row r="1209" spans="1:8" ht="9.75" customHeight="1" x14ac:dyDescent="0.2">
      <c r="A1209" s="150" t="s">
        <v>1727</v>
      </c>
      <c r="B1209" s="162" t="s">
        <v>1728</v>
      </c>
      <c r="C1209" s="162"/>
      <c r="D1209" s="162"/>
      <c r="E1209" s="162"/>
      <c r="F1209" s="164">
        <v>53767.839999999997</v>
      </c>
      <c r="G1209" s="162"/>
      <c r="H1209" s="162"/>
    </row>
    <row r="1210" spans="1:8" ht="9.75" customHeight="1" x14ac:dyDescent="0.2">
      <c r="A1210" s="150" t="s">
        <v>1729</v>
      </c>
      <c r="B1210" s="162" t="s">
        <v>1562</v>
      </c>
      <c r="C1210" s="162"/>
      <c r="D1210" s="162"/>
      <c r="E1210" s="162"/>
      <c r="F1210" s="164">
        <v>19894.03</v>
      </c>
      <c r="G1210" s="162"/>
      <c r="H1210" s="162"/>
    </row>
    <row r="1211" spans="1:8" ht="19.350000000000001" customHeight="1" x14ac:dyDescent="0.2">
      <c r="A1211" s="151" t="s">
        <v>1730</v>
      </c>
      <c r="B1211" s="156" t="s">
        <v>1566</v>
      </c>
      <c r="C1211" s="156" t="s">
        <v>96</v>
      </c>
      <c r="D1211" s="168">
        <v>10.223000000000001</v>
      </c>
      <c r="E1211" s="166">
        <v>104.521</v>
      </c>
      <c r="F1211" s="169">
        <v>1068.52</v>
      </c>
      <c r="G1211" s="156"/>
      <c r="H1211" s="156"/>
    </row>
    <row r="1212" spans="1:8" ht="19.350000000000001" customHeight="1" x14ac:dyDescent="0.2">
      <c r="A1212" s="151" t="s">
        <v>1731</v>
      </c>
      <c r="B1212" s="156" t="s">
        <v>1669</v>
      </c>
      <c r="C1212" s="156" t="s">
        <v>96</v>
      </c>
      <c r="D1212" s="168">
        <v>78.117000000000004</v>
      </c>
      <c r="E1212" s="166">
        <v>104.521</v>
      </c>
      <c r="F1212" s="169">
        <v>8164.87</v>
      </c>
      <c r="G1212" s="156"/>
      <c r="H1212" s="156"/>
    </row>
    <row r="1213" spans="1:8" ht="19.350000000000001" customHeight="1" x14ac:dyDescent="0.2">
      <c r="A1213" s="151" t="s">
        <v>1732</v>
      </c>
      <c r="B1213" s="156" t="s">
        <v>1671</v>
      </c>
      <c r="C1213" s="156" t="s">
        <v>96</v>
      </c>
      <c r="D1213" s="168">
        <v>94.825999999999993</v>
      </c>
      <c r="E1213" s="168">
        <v>99.021000000000001</v>
      </c>
      <c r="F1213" s="169">
        <v>9389.77</v>
      </c>
      <c r="G1213" s="156"/>
      <c r="H1213" s="156"/>
    </row>
    <row r="1214" spans="1:8" ht="19.350000000000001" customHeight="1" x14ac:dyDescent="0.2">
      <c r="A1214" s="151" t="s">
        <v>1733</v>
      </c>
      <c r="B1214" s="156" t="s">
        <v>1698</v>
      </c>
      <c r="C1214" s="156" t="s">
        <v>96</v>
      </c>
      <c r="D1214" s="157">
        <v>4.5110000000000001</v>
      </c>
      <c r="E1214" s="166">
        <v>104.521</v>
      </c>
      <c r="F1214" s="167">
        <v>471.49</v>
      </c>
      <c r="G1214" s="156"/>
      <c r="H1214" s="156"/>
    </row>
    <row r="1215" spans="1:8" ht="9.6" customHeight="1" x14ac:dyDescent="0.2">
      <c r="A1215" s="151" t="s">
        <v>1734</v>
      </c>
      <c r="B1215" s="156" t="s">
        <v>1673</v>
      </c>
      <c r="C1215" s="156" t="s">
        <v>96</v>
      </c>
      <c r="D1215" s="157">
        <v>4.4409999999999998</v>
      </c>
      <c r="E1215" s="166">
        <v>180</v>
      </c>
      <c r="F1215" s="167">
        <v>799.38</v>
      </c>
      <c r="G1215" s="156"/>
      <c r="H1215" s="156"/>
    </row>
    <row r="1216" spans="1:8" ht="9.75" customHeight="1" x14ac:dyDescent="0.2">
      <c r="A1216" s="150" t="s">
        <v>1735</v>
      </c>
      <c r="B1216" s="162" t="s">
        <v>112</v>
      </c>
      <c r="C1216" s="162"/>
      <c r="D1216" s="162"/>
      <c r="E1216" s="162"/>
      <c r="F1216" s="170">
        <v>9566.02</v>
      </c>
      <c r="G1216" s="162"/>
      <c r="H1216" s="162"/>
    </row>
    <row r="1217" spans="1:8" ht="9.6" customHeight="1" x14ac:dyDescent="0.2">
      <c r="A1217" s="151" t="s">
        <v>1736</v>
      </c>
      <c r="B1217" s="156" t="s">
        <v>1577</v>
      </c>
      <c r="C1217" s="156" t="s">
        <v>90</v>
      </c>
      <c r="D1217" s="166">
        <v>248.102</v>
      </c>
      <c r="E1217" s="168">
        <v>38.556800000000003</v>
      </c>
      <c r="F1217" s="169">
        <v>9566.02</v>
      </c>
      <c r="G1217" s="156"/>
      <c r="H1217" s="156"/>
    </row>
    <row r="1218" spans="1:8" ht="9.75" customHeight="1" x14ac:dyDescent="0.2">
      <c r="A1218" s="150" t="s">
        <v>1737</v>
      </c>
      <c r="B1218" s="162" t="s">
        <v>113</v>
      </c>
      <c r="C1218" s="162"/>
      <c r="D1218" s="162"/>
      <c r="E1218" s="162"/>
      <c r="F1218" s="174">
        <v>0</v>
      </c>
      <c r="G1218" s="162"/>
      <c r="H1218" s="162"/>
    </row>
    <row r="1219" spans="1:8" ht="9.75" customHeight="1" x14ac:dyDescent="0.2">
      <c r="A1219" s="150" t="s">
        <v>1738</v>
      </c>
      <c r="B1219" s="162" t="s">
        <v>1580</v>
      </c>
      <c r="C1219" s="162"/>
      <c r="D1219" s="162"/>
      <c r="E1219" s="162"/>
      <c r="F1219" s="174">
        <v>0</v>
      </c>
      <c r="G1219" s="162"/>
      <c r="H1219" s="162"/>
    </row>
    <row r="1220" spans="1:8" ht="9.75" customHeight="1" x14ac:dyDescent="0.2">
      <c r="A1220" s="150" t="s">
        <v>1739</v>
      </c>
      <c r="B1220" s="162" t="s">
        <v>1582</v>
      </c>
      <c r="C1220" s="162"/>
      <c r="D1220" s="162"/>
      <c r="E1220" s="162"/>
      <c r="F1220" s="174">
        <v>0</v>
      </c>
      <c r="G1220" s="162"/>
      <c r="H1220" s="162"/>
    </row>
    <row r="1221" spans="1:8" ht="9.75" customHeight="1" x14ac:dyDescent="0.2">
      <c r="A1221" s="150" t="s">
        <v>1740</v>
      </c>
      <c r="B1221" s="162" t="s">
        <v>1584</v>
      </c>
      <c r="C1221" s="162"/>
      <c r="D1221" s="162"/>
      <c r="E1221" s="162"/>
      <c r="F1221" s="170">
        <v>2216.1</v>
      </c>
      <c r="G1221" s="162"/>
      <c r="H1221" s="162"/>
    </row>
    <row r="1222" spans="1:8" ht="9.6" customHeight="1" x14ac:dyDescent="0.2">
      <c r="A1222" s="151" t="s">
        <v>1741</v>
      </c>
      <c r="B1222" s="156" t="s">
        <v>1586</v>
      </c>
      <c r="C1222" s="156" t="s">
        <v>96</v>
      </c>
      <c r="D1222" s="157">
        <v>0.83</v>
      </c>
      <c r="E1222" s="166">
        <v>484.62599999999998</v>
      </c>
      <c r="F1222" s="167">
        <v>402.24</v>
      </c>
      <c r="G1222" s="156"/>
      <c r="H1222" s="156"/>
    </row>
    <row r="1223" spans="1:8" ht="9.6" customHeight="1" x14ac:dyDescent="0.2">
      <c r="A1223" s="151" t="s">
        <v>1742</v>
      </c>
      <c r="B1223" s="156" t="s">
        <v>1588</v>
      </c>
      <c r="C1223" s="156" t="s">
        <v>96</v>
      </c>
      <c r="D1223" s="157">
        <v>3.7427999999999999</v>
      </c>
      <c r="E1223" s="166">
        <v>484.62599999999998</v>
      </c>
      <c r="F1223" s="169">
        <v>1813.86</v>
      </c>
      <c r="G1223" s="156"/>
      <c r="H1223" s="156"/>
    </row>
    <row r="1224" spans="1:8" ht="9.75" customHeight="1" x14ac:dyDescent="0.2">
      <c r="A1224" s="150" t="s">
        <v>1743</v>
      </c>
      <c r="B1224" s="162" t="s">
        <v>93</v>
      </c>
      <c r="C1224" s="162"/>
      <c r="D1224" s="162"/>
      <c r="E1224" s="162"/>
      <c r="F1224" s="164">
        <v>22091.69</v>
      </c>
      <c r="G1224" s="162"/>
      <c r="H1224" s="162"/>
    </row>
    <row r="1225" spans="1:8" ht="19.350000000000001" customHeight="1" x14ac:dyDescent="0.2">
      <c r="A1225" s="151" t="s">
        <v>1744</v>
      </c>
      <c r="B1225" s="156" t="s">
        <v>1591</v>
      </c>
      <c r="C1225" s="156" t="s">
        <v>96</v>
      </c>
      <c r="D1225" s="166">
        <v>187.68700000000001</v>
      </c>
      <c r="E1225" s="168">
        <v>42</v>
      </c>
      <c r="F1225" s="169">
        <v>7882.85</v>
      </c>
      <c r="G1225" s="156"/>
      <c r="H1225" s="156"/>
    </row>
    <row r="1226" spans="1:8" ht="9.6" customHeight="1" x14ac:dyDescent="0.2">
      <c r="A1226" s="151" t="s">
        <v>1745</v>
      </c>
      <c r="B1226" s="156" t="s">
        <v>1597</v>
      </c>
      <c r="C1226" s="156" t="s">
        <v>90</v>
      </c>
      <c r="D1226" s="166">
        <v>248.102</v>
      </c>
      <c r="E1226" s="168">
        <v>42.5</v>
      </c>
      <c r="F1226" s="159">
        <v>10544.34</v>
      </c>
      <c r="G1226" s="156"/>
      <c r="H1226" s="156"/>
    </row>
    <row r="1227" spans="1:8" ht="9.6" customHeight="1" x14ac:dyDescent="0.2">
      <c r="A1227" s="151" t="s">
        <v>1746</v>
      </c>
      <c r="B1227" s="156" t="s">
        <v>1599</v>
      </c>
      <c r="C1227" s="156" t="s">
        <v>90</v>
      </c>
      <c r="D1227" s="157">
        <v>4.1500000000000004</v>
      </c>
      <c r="E1227" s="168">
        <v>37.5</v>
      </c>
      <c r="F1227" s="167">
        <v>155.63</v>
      </c>
      <c r="G1227" s="156"/>
      <c r="H1227" s="156"/>
    </row>
    <row r="1228" spans="1:8" ht="9.6" customHeight="1" x14ac:dyDescent="0.2">
      <c r="A1228" s="151" t="s">
        <v>1747</v>
      </c>
      <c r="B1228" s="156" t="s">
        <v>1601</v>
      </c>
      <c r="C1228" s="156" t="s">
        <v>90</v>
      </c>
      <c r="D1228" s="168">
        <v>93.57</v>
      </c>
      <c r="E1228" s="168">
        <v>37.5</v>
      </c>
      <c r="F1228" s="169">
        <v>3508.87</v>
      </c>
      <c r="G1228" s="156"/>
      <c r="H1228" s="156"/>
    </row>
    <row r="1229" spans="1:8" ht="19.350000000000001" customHeight="1" x14ac:dyDescent="0.2">
      <c r="A1229" s="150" t="s">
        <v>1748</v>
      </c>
      <c r="B1229" s="162" t="s">
        <v>1749</v>
      </c>
      <c r="C1229" s="162"/>
      <c r="D1229" s="162"/>
      <c r="E1229" s="162"/>
      <c r="F1229" s="173">
        <v>423.44</v>
      </c>
      <c r="G1229" s="162"/>
      <c r="H1229" s="162"/>
    </row>
    <row r="1230" spans="1:8" ht="9.75" customHeight="1" x14ac:dyDescent="0.2">
      <c r="A1230" s="150" t="s">
        <v>1750</v>
      </c>
      <c r="B1230" s="162" t="s">
        <v>1562</v>
      </c>
      <c r="C1230" s="162"/>
      <c r="D1230" s="162"/>
      <c r="E1230" s="162"/>
      <c r="F1230" s="174">
        <v>0</v>
      </c>
      <c r="G1230" s="162"/>
      <c r="H1230" s="162"/>
    </row>
    <row r="1231" spans="1:8" ht="9.75" customHeight="1" x14ac:dyDescent="0.2">
      <c r="A1231" s="150" t="s">
        <v>1751</v>
      </c>
      <c r="B1231" s="162" t="s">
        <v>112</v>
      </c>
      <c r="C1231" s="162"/>
      <c r="D1231" s="162"/>
      <c r="E1231" s="162"/>
      <c r="F1231" s="174">
        <v>0</v>
      </c>
      <c r="G1231" s="162"/>
      <c r="H1231" s="162"/>
    </row>
    <row r="1232" spans="1:8" ht="9.75" customHeight="1" x14ac:dyDescent="0.2">
      <c r="A1232" s="150" t="s">
        <v>1752</v>
      </c>
      <c r="B1232" s="162" t="s">
        <v>113</v>
      </c>
      <c r="C1232" s="162"/>
      <c r="D1232" s="162"/>
      <c r="E1232" s="162"/>
      <c r="F1232" s="174">
        <v>0</v>
      </c>
      <c r="G1232" s="162"/>
      <c r="H1232" s="162"/>
    </row>
    <row r="1233" spans="1:8" ht="9.75" customHeight="1" x14ac:dyDescent="0.2">
      <c r="A1233" s="150" t="s">
        <v>1753</v>
      </c>
      <c r="B1233" s="162" t="s">
        <v>1580</v>
      </c>
      <c r="C1233" s="162"/>
      <c r="D1233" s="162"/>
      <c r="E1233" s="162"/>
      <c r="F1233" s="174">
        <v>0</v>
      </c>
      <c r="G1233" s="162"/>
      <c r="H1233" s="162"/>
    </row>
    <row r="1234" spans="1:8" ht="9.75" customHeight="1" x14ac:dyDescent="0.2">
      <c r="A1234" s="150" t="s">
        <v>1754</v>
      </c>
      <c r="B1234" s="162" t="s">
        <v>1582</v>
      </c>
      <c r="C1234" s="162"/>
      <c r="D1234" s="162"/>
      <c r="E1234" s="162"/>
      <c r="F1234" s="174">
        <v>0</v>
      </c>
      <c r="G1234" s="162"/>
      <c r="H1234" s="162"/>
    </row>
    <row r="1235" spans="1:8" ht="9.75" customHeight="1" x14ac:dyDescent="0.2">
      <c r="A1235" s="150" t="s">
        <v>1755</v>
      </c>
      <c r="B1235" s="162" t="s">
        <v>1584</v>
      </c>
      <c r="C1235" s="162"/>
      <c r="D1235" s="162"/>
      <c r="E1235" s="162"/>
      <c r="F1235" s="173">
        <v>305.31</v>
      </c>
      <c r="G1235" s="162"/>
      <c r="H1235" s="162"/>
    </row>
    <row r="1236" spans="1:8" ht="9.6" customHeight="1" x14ac:dyDescent="0.2">
      <c r="A1236" s="151" t="s">
        <v>1756</v>
      </c>
      <c r="B1236" s="156" t="s">
        <v>1586</v>
      </c>
      <c r="C1236" s="156" t="s">
        <v>96</v>
      </c>
      <c r="D1236" s="157">
        <v>0.63</v>
      </c>
      <c r="E1236" s="166">
        <v>484.62599999999998</v>
      </c>
      <c r="F1236" s="167">
        <v>305.31</v>
      </c>
      <c r="G1236" s="156"/>
      <c r="H1236" s="156"/>
    </row>
    <row r="1237" spans="1:8" ht="9.75" customHeight="1" x14ac:dyDescent="0.2">
      <c r="A1237" s="150" t="s">
        <v>1757</v>
      </c>
      <c r="B1237" s="162" t="s">
        <v>93</v>
      </c>
      <c r="C1237" s="162"/>
      <c r="D1237" s="162"/>
      <c r="E1237" s="162"/>
      <c r="F1237" s="173">
        <v>118.13</v>
      </c>
      <c r="G1237" s="162"/>
      <c r="H1237" s="162"/>
    </row>
    <row r="1238" spans="1:8" ht="9.6" customHeight="1" x14ac:dyDescent="0.2">
      <c r="A1238" s="151" t="s">
        <v>1758</v>
      </c>
      <c r="B1238" s="156" t="s">
        <v>1599</v>
      </c>
      <c r="C1238" s="156" t="s">
        <v>90</v>
      </c>
      <c r="D1238" s="157">
        <v>3.15</v>
      </c>
      <c r="E1238" s="168">
        <v>37.5</v>
      </c>
      <c r="F1238" s="167">
        <v>118.13</v>
      </c>
      <c r="G1238" s="156"/>
      <c r="H1238" s="156"/>
    </row>
    <row r="1239" spans="1:8" ht="9.75" customHeight="1" x14ac:dyDescent="0.2">
      <c r="A1239" s="150" t="s">
        <v>1759</v>
      </c>
      <c r="B1239" s="162" t="s">
        <v>114</v>
      </c>
      <c r="C1239" s="162"/>
      <c r="D1239" s="162"/>
      <c r="E1239" s="162"/>
      <c r="F1239" s="165">
        <v>1061303.33</v>
      </c>
      <c r="G1239" s="162"/>
      <c r="H1239" s="162"/>
    </row>
    <row r="1240" spans="1:8" ht="9.75" customHeight="1" x14ac:dyDescent="0.2">
      <c r="A1240" s="150" t="s">
        <v>1760</v>
      </c>
      <c r="B1240" s="162" t="s">
        <v>1761</v>
      </c>
      <c r="C1240" s="162"/>
      <c r="D1240" s="162"/>
      <c r="E1240" s="162"/>
      <c r="F1240" s="164">
        <v>57156.85</v>
      </c>
      <c r="G1240" s="162"/>
      <c r="H1240" s="162"/>
    </row>
    <row r="1241" spans="1:8" ht="9.75" customHeight="1" x14ac:dyDescent="0.2">
      <c r="A1241" s="150" t="s">
        <v>1762</v>
      </c>
      <c r="B1241" s="162" t="s">
        <v>1763</v>
      </c>
      <c r="C1241" s="162"/>
      <c r="D1241" s="162"/>
      <c r="E1241" s="162"/>
      <c r="F1241" s="173">
        <v>147.1</v>
      </c>
      <c r="G1241" s="162"/>
      <c r="H1241" s="162"/>
    </row>
    <row r="1242" spans="1:8" ht="19.350000000000001" customHeight="1" x14ac:dyDescent="0.2">
      <c r="A1242" s="151" t="s">
        <v>1764</v>
      </c>
      <c r="B1242" s="156" t="s">
        <v>1765</v>
      </c>
      <c r="C1242" s="156" t="s">
        <v>96</v>
      </c>
      <c r="D1242" s="168">
        <v>24.785</v>
      </c>
      <c r="E1242" s="157">
        <v>5.9352</v>
      </c>
      <c r="F1242" s="167">
        <v>147.1</v>
      </c>
      <c r="G1242" s="156"/>
      <c r="H1242" s="156"/>
    </row>
    <row r="1243" spans="1:8" ht="9.75" customHeight="1" x14ac:dyDescent="0.2">
      <c r="A1243" s="150" t="s">
        <v>1766</v>
      </c>
      <c r="B1243" s="162" t="s">
        <v>1767</v>
      </c>
      <c r="C1243" s="162"/>
      <c r="D1243" s="162"/>
      <c r="E1243" s="162"/>
      <c r="F1243" s="170">
        <v>8066.09</v>
      </c>
      <c r="G1243" s="162"/>
      <c r="H1243" s="162"/>
    </row>
    <row r="1244" spans="1:8" ht="9.6" customHeight="1" x14ac:dyDescent="0.2">
      <c r="A1244" s="151" t="s">
        <v>1768</v>
      </c>
      <c r="B1244" s="156" t="s">
        <v>1769</v>
      </c>
      <c r="C1244" s="156" t="s">
        <v>96</v>
      </c>
      <c r="D1244" s="171">
        <v>1159.8699999999999</v>
      </c>
      <c r="E1244" s="157">
        <v>0.52480000000000004</v>
      </c>
      <c r="F1244" s="167">
        <v>608.70000000000005</v>
      </c>
      <c r="G1244" s="156"/>
      <c r="H1244" s="156"/>
    </row>
    <row r="1245" spans="1:8" ht="19.350000000000001" customHeight="1" x14ac:dyDescent="0.2">
      <c r="A1245" s="151" t="s">
        <v>1770</v>
      </c>
      <c r="B1245" s="156" t="s">
        <v>1771</v>
      </c>
      <c r="C1245" s="156" t="s">
        <v>96</v>
      </c>
      <c r="D1245" s="166">
        <v>946.875</v>
      </c>
      <c r="E1245" s="157">
        <v>0.98699999999999999</v>
      </c>
      <c r="F1245" s="167">
        <v>934.57</v>
      </c>
      <c r="G1245" s="156"/>
      <c r="H1245" s="156"/>
    </row>
    <row r="1246" spans="1:8" ht="19.350000000000001" customHeight="1" x14ac:dyDescent="0.2">
      <c r="A1246" s="151" t="s">
        <v>1772</v>
      </c>
      <c r="B1246" s="156" t="s">
        <v>1773</v>
      </c>
      <c r="C1246" s="156" t="s">
        <v>96</v>
      </c>
      <c r="D1246" s="166">
        <v>946.875</v>
      </c>
      <c r="E1246" s="157">
        <v>5.16</v>
      </c>
      <c r="F1246" s="169">
        <v>4885.88</v>
      </c>
      <c r="G1246" s="156"/>
      <c r="H1246" s="156"/>
    </row>
    <row r="1247" spans="1:8" ht="19.350000000000001" customHeight="1" x14ac:dyDescent="0.2">
      <c r="A1247" s="151" t="s">
        <v>1774</v>
      </c>
      <c r="B1247" s="156" t="s">
        <v>1775</v>
      </c>
      <c r="C1247" s="156" t="s">
        <v>96</v>
      </c>
      <c r="D1247" s="166">
        <v>212.995</v>
      </c>
      <c r="E1247" s="157">
        <v>7.0368000000000004</v>
      </c>
      <c r="F1247" s="169">
        <v>1498.8</v>
      </c>
      <c r="G1247" s="156"/>
      <c r="H1247" s="156"/>
    </row>
    <row r="1248" spans="1:8" ht="9.6" customHeight="1" x14ac:dyDescent="0.2">
      <c r="A1248" s="151" t="s">
        <v>1776</v>
      </c>
      <c r="B1248" s="156" t="s">
        <v>1777</v>
      </c>
      <c r="C1248" s="156" t="s">
        <v>96</v>
      </c>
      <c r="D1248" s="168">
        <v>64.25</v>
      </c>
      <c r="E1248" s="157">
        <v>2.15</v>
      </c>
      <c r="F1248" s="167">
        <v>138.13999999999999</v>
      </c>
      <c r="G1248" s="156"/>
      <c r="H1248" s="156"/>
    </row>
    <row r="1249" spans="1:8" ht="9.75" customHeight="1" x14ac:dyDescent="0.2">
      <c r="A1249" s="150" t="s">
        <v>1778</v>
      </c>
      <c r="B1249" s="162" t="s">
        <v>1779</v>
      </c>
      <c r="C1249" s="162"/>
      <c r="D1249" s="162"/>
      <c r="E1249" s="162"/>
      <c r="F1249" s="170">
        <v>4894.8599999999997</v>
      </c>
      <c r="G1249" s="162"/>
      <c r="H1249" s="162"/>
    </row>
    <row r="1250" spans="1:8" ht="9.6" customHeight="1" x14ac:dyDescent="0.2">
      <c r="A1250" s="151" t="s">
        <v>1780</v>
      </c>
      <c r="B1250" s="156" t="s">
        <v>1781</v>
      </c>
      <c r="C1250" s="156" t="s">
        <v>96</v>
      </c>
      <c r="D1250" s="166">
        <v>506.18</v>
      </c>
      <c r="E1250" s="157">
        <v>3.5232000000000001</v>
      </c>
      <c r="F1250" s="169">
        <v>1783.37</v>
      </c>
      <c r="G1250" s="156"/>
      <c r="H1250" s="156"/>
    </row>
    <row r="1251" spans="1:8" ht="9.6" customHeight="1" x14ac:dyDescent="0.2">
      <c r="A1251" s="151" t="s">
        <v>1782</v>
      </c>
      <c r="B1251" s="156" t="s">
        <v>1783</v>
      </c>
      <c r="C1251" s="156" t="s">
        <v>96</v>
      </c>
      <c r="D1251" s="166">
        <v>506.18</v>
      </c>
      <c r="E1251" s="157">
        <v>0.98699999999999999</v>
      </c>
      <c r="F1251" s="167">
        <v>499.6</v>
      </c>
      <c r="G1251" s="156"/>
      <c r="H1251" s="156"/>
    </row>
    <row r="1252" spans="1:8" ht="9.6" customHeight="1" x14ac:dyDescent="0.2">
      <c r="A1252" s="151" t="s">
        <v>1784</v>
      </c>
      <c r="B1252" s="156" t="s">
        <v>1785</v>
      </c>
      <c r="C1252" s="156" t="s">
        <v>96</v>
      </c>
      <c r="D1252" s="166">
        <v>506.18</v>
      </c>
      <c r="E1252" s="157">
        <v>5.16</v>
      </c>
      <c r="F1252" s="169">
        <v>2611.89</v>
      </c>
      <c r="G1252" s="156"/>
      <c r="H1252" s="156"/>
    </row>
    <row r="1253" spans="1:8" ht="9.75" customHeight="1" x14ac:dyDescent="0.2">
      <c r="A1253" s="150" t="s">
        <v>1786</v>
      </c>
      <c r="B1253" s="162" t="s">
        <v>93</v>
      </c>
      <c r="C1253" s="162"/>
      <c r="D1253" s="162"/>
      <c r="E1253" s="162"/>
      <c r="F1253" s="164">
        <v>44048.800000000003</v>
      </c>
      <c r="G1253" s="162"/>
      <c r="H1253" s="162"/>
    </row>
    <row r="1254" spans="1:8" ht="9.6" customHeight="1" x14ac:dyDescent="0.2">
      <c r="A1254" s="151" t="s">
        <v>1787</v>
      </c>
      <c r="B1254" s="156" t="s">
        <v>1788</v>
      </c>
      <c r="C1254" s="156" t="s">
        <v>96</v>
      </c>
      <c r="D1254" s="168">
        <v>24.785</v>
      </c>
      <c r="E1254" s="168">
        <v>18.5</v>
      </c>
      <c r="F1254" s="167">
        <v>458.52</v>
      </c>
      <c r="G1254" s="156"/>
      <c r="H1254" s="156"/>
    </row>
    <row r="1255" spans="1:8" ht="9.6" customHeight="1" x14ac:dyDescent="0.2">
      <c r="A1255" s="151" t="s">
        <v>1789</v>
      </c>
      <c r="B1255" s="156" t="s">
        <v>1790</v>
      </c>
      <c r="C1255" s="156" t="s">
        <v>96</v>
      </c>
      <c r="D1255" s="171">
        <v>1159.8699999999999</v>
      </c>
      <c r="E1255" s="157">
        <v>2.35</v>
      </c>
      <c r="F1255" s="169">
        <v>2725.69</v>
      </c>
      <c r="G1255" s="156"/>
      <c r="H1255" s="156"/>
    </row>
    <row r="1256" spans="1:8" ht="19.350000000000001" customHeight="1" x14ac:dyDescent="0.2">
      <c r="A1256" s="151" t="s">
        <v>1791</v>
      </c>
      <c r="B1256" s="156" t="s">
        <v>1792</v>
      </c>
      <c r="C1256" s="156" t="s">
        <v>96</v>
      </c>
      <c r="D1256" s="166">
        <v>946.875</v>
      </c>
      <c r="E1256" s="168">
        <v>11.5</v>
      </c>
      <c r="F1256" s="159">
        <v>10889.06</v>
      </c>
      <c r="G1256" s="156"/>
      <c r="H1256" s="156"/>
    </row>
    <row r="1257" spans="1:8" ht="19.350000000000001" customHeight="1" x14ac:dyDescent="0.2">
      <c r="A1257" s="151" t="s">
        <v>1793</v>
      </c>
      <c r="B1257" s="156" t="s">
        <v>1794</v>
      </c>
      <c r="C1257" s="156" t="s">
        <v>96</v>
      </c>
      <c r="D1257" s="166">
        <v>946.875</v>
      </c>
      <c r="E1257" s="168">
        <v>12.65</v>
      </c>
      <c r="F1257" s="159">
        <v>11977.97</v>
      </c>
      <c r="G1257" s="156"/>
      <c r="H1257" s="156"/>
    </row>
    <row r="1258" spans="1:8" ht="19.350000000000001" customHeight="1" x14ac:dyDescent="0.2">
      <c r="A1258" s="151" t="s">
        <v>1795</v>
      </c>
      <c r="B1258" s="156" t="s">
        <v>1796</v>
      </c>
      <c r="C1258" s="156" t="s">
        <v>96</v>
      </c>
      <c r="D1258" s="166">
        <v>212.995</v>
      </c>
      <c r="E1258" s="168">
        <v>17.75</v>
      </c>
      <c r="F1258" s="169">
        <v>3780.66</v>
      </c>
      <c r="G1258" s="156"/>
      <c r="H1258" s="156"/>
    </row>
    <row r="1259" spans="1:8" ht="19.350000000000001" customHeight="1" x14ac:dyDescent="0.2">
      <c r="A1259" s="151" t="s">
        <v>1797</v>
      </c>
      <c r="B1259" s="156" t="s">
        <v>1798</v>
      </c>
      <c r="C1259" s="156" t="s">
        <v>96</v>
      </c>
      <c r="D1259" s="166">
        <v>506.18</v>
      </c>
      <c r="E1259" s="157">
        <v>2.35</v>
      </c>
      <c r="F1259" s="169">
        <v>1189.52</v>
      </c>
      <c r="G1259" s="156"/>
      <c r="H1259" s="156"/>
    </row>
    <row r="1260" spans="1:8" ht="19.350000000000001" customHeight="1" x14ac:dyDescent="0.2">
      <c r="A1260" s="151" t="s">
        <v>1799</v>
      </c>
      <c r="B1260" s="156" t="s">
        <v>1800</v>
      </c>
      <c r="C1260" s="156" t="s">
        <v>96</v>
      </c>
      <c r="D1260" s="166">
        <v>506.18</v>
      </c>
      <c r="E1260" s="168">
        <v>11.5</v>
      </c>
      <c r="F1260" s="169">
        <v>5821.07</v>
      </c>
      <c r="G1260" s="156"/>
      <c r="H1260" s="156"/>
    </row>
    <row r="1261" spans="1:8" ht="19.350000000000001" customHeight="1" x14ac:dyDescent="0.2">
      <c r="A1261" s="151" t="s">
        <v>1801</v>
      </c>
      <c r="B1261" s="156" t="s">
        <v>1802</v>
      </c>
      <c r="C1261" s="156" t="s">
        <v>96</v>
      </c>
      <c r="D1261" s="166">
        <v>506.18</v>
      </c>
      <c r="E1261" s="168">
        <v>12.65</v>
      </c>
      <c r="F1261" s="169">
        <v>6403.18</v>
      </c>
      <c r="G1261" s="156"/>
      <c r="H1261" s="156"/>
    </row>
    <row r="1262" spans="1:8" ht="9.6" customHeight="1" x14ac:dyDescent="0.2">
      <c r="A1262" s="151" t="s">
        <v>1803</v>
      </c>
      <c r="B1262" s="156" t="s">
        <v>1804</v>
      </c>
      <c r="C1262" s="156" t="s">
        <v>96</v>
      </c>
      <c r="D1262" s="168">
        <v>64.25</v>
      </c>
      <c r="E1262" s="168">
        <v>12.5</v>
      </c>
      <c r="F1262" s="167">
        <v>803.13</v>
      </c>
      <c r="G1262" s="156"/>
      <c r="H1262" s="156"/>
    </row>
    <row r="1263" spans="1:8" ht="9.75" customHeight="1" x14ac:dyDescent="0.2">
      <c r="A1263" s="150" t="s">
        <v>1805</v>
      </c>
      <c r="B1263" s="162" t="s">
        <v>1806</v>
      </c>
      <c r="C1263" s="162"/>
      <c r="D1263" s="162"/>
      <c r="E1263" s="162"/>
      <c r="F1263" s="164">
        <v>78970.73</v>
      </c>
      <c r="G1263" s="162"/>
      <c r="H1263" s="162"/>
    </row>
    <row r="1264" spans="1:8" ht="9.75" customHeight="1" x14ac:dyDescent="0.2">
      <c r="A1264" s="150" t="s">
        <v>1807</v>
      </c>
      <c r="B1264" s="162" t="s">
        <v>1763</v>
      </c>
      <c r="C1264" s="162"/>
      <c r="D1264" s="162"/>
      <c r="E1264" s="162"/>
      <c r="F1264" s="164">
        <v>20907.89</v>
      </c>
      <c r="G1264" s="162"/>
      <c r="H1264" s="162"/>
    </row>
    <row r="1265" spans="1:8" ht="19.350000000000001" customHeight="1" x14ac:dyDescent="0.2">
      <c r="A1265" s="151" t="s">
        <v>1808</v>
      </c>
      <c r="B1265" s="156" t="s">
        <v>1809</v>
      </c>
      <c r="C1265" s="156" t="s">
        <v>96</v>
      </c>
      <c r="D1265" s="168">
        <v>23.643999999999998</v>
      </c>
      <c r="E1265" s="168">
        <v>39.462499999999999</v>
      </c>
      <c r="F1265" s="167">
        <v>933.05</v>
      </c>
      <c r="G1265" s="156"/>
      <c r="H1265" s="156"/>
    </row>
    <row r="1266" spans="1:8" ht="9.6" customHeight="1" x14ac:dyDescent="0.2">
      <c r="A1266" s="151" t="s">
        <v>1810</v>
      </c>
      <c r="B1266" s="156" t="s">
        <v>1811</v>
      </c>
      <c r="C1266" s="156" t="s">
        <v>96</v>
      </c>
      <c r="D1266" s="166">
        <v>505.88200000000001</v>
      </c>
      <c r="E1266" s="168">
        <v>39.2102</v>
      </c>
      <c r="F1266" s="159">
        <v>19835.73</v>
      </c>
      <c r="G1266" s="156"/>
      <c r="H1266" s="156"/>
    </row>
    <row r="1267" spans="1:8" ht="19.350000000000001" customHeight="1" x14ac:dyDescent="0.2">
      <c r="A1267" s="151" t="s">
        <v>1812</v>
      </c>
      <c r="B1267" s="156" t="s">
        <v>1765</v>
      </c>
      <c r="C1267" s="156" t="s">
        <v>96</v>
      </c>
      <c r="D1267" s="168">
        <v>23.437999999999999</v>
      </c>
      <c r="E1267" s="157">
        <v>5.9352</v>
      </c>
      <c r="F1267" s="167">
        <v>139.11000000000001</v>
      </c>
      <c r="G1267" s="156"/>
      <c r="H1267" s="156"/>
    </row>
    <row r="1268" spans="1:8" ht="9.75" customHeight="1" x14ac:dyDescent="0.2">
      <c r="A1268" s="150" t="s">
        <v>1813</v>
      </c>
      <c r="B1268" s="162" t="s">
        <v>1767</v>
      </c>
      <c r="C1268" s="162"/>
      <c r="D1268" s="162"/>
      <c r="E1268" s="162"/>
      <c r="F1268" s="170">
        <v>3215.82</v>
      </c>
      <c r="G1268" s="162"/>
      <c r="H1268" s="162"/>
    </row>
    <row r="1269" spans="1:8" ht="9.6" customHeight="1" x14ac:dyDescent="0.2">
      <c r="A1269" s="151" t="s">
        <v>1814</v>
      </c>
      <c r="B1269" s="156" t="s">
        <v>1769</v>
      </c>
      <c r="C1269" s="156" t="s">
        <v>96</v>
      </c>
      <c r="D1269" s="166">
        <v>411.36099999999999</v>
      </c>
      <c r="E1269" s="157">
        <v>0.52480000000000004</v>
      </c>
      <c r="F1269" s="167">
        <v>215.88</v>
      </c>
      <c r="G1269" s="156"/>
      <c r="H1269" s="156"/>
    </row>
    <row r="1270" spans="1:8" ht="19.350000000000001" customHeight="1" x14ac:dyDescent="0.2">
      <c r="A1270" s="151" t="s">
        <v>1815</v>
      </c>
      <c r="B1270" s="156" t="s">
        <v>1775</v>
      </c>
      <c r="C1270" s="156" t="s">
        <v>96</v>
      </c>
      <c r="D1270" s="166">
        <v>411.36099999999999</v>
      </c>
      <c r="E1270" s="157">
        <v>7.0368000000000004</v>
      </c>
      <c r="F1270" s="169">
        <v>2894.67</v>
      </c>
      <c r="G1270" s="156"/>
      <c r="H1270" s="156"/>
    </row>
    <row r="1271" spans="1:8" ht="9.6" customHeight="1" x14ac:dyDescent="0.2">
      <c r="A1271" s="151" t="s">
        <v>1816</v>
      </c>
      <c r="B1271" s="156" t="s">
        <v>1777</v>
      </c>
      <c r="C1271" s="156" t="s">
        <v>96</v>
      </c>
      <c r="D1271" s="168">
        <v>48.960999999999999</v>
      </c>
      <c r="E1271" s="157">
        <v>2.15</v>
      </c>
      <c r="F1271" s="167">
        <v>105.27</v>
      </c>
      <c r="G1271" s="156"/>
      <c r="H1271" s="156"/>
    </row>
    <row r="1272" spans="1:8" ht="9.75" customHeight="1" x14ac:dyDescent="0.2">
      <c r="A1272" s="150" t="s">
        <v>1817</v>
      </c>
      <c r="B1272" s="162" t="s">
        <v>1779</v>
      </c>
      <c r="C1272" s="162"/>
      <c r="D1272" s="162"/>
      <c r="E1272" s="162"/>
      <c r="F1272" s="164">
        <v>10533.51</v>
      </c>
      <c r="G1272" s="162"/>
      <c r="H1272" s="162"/>
    </row>
    <row r="1273" spans="1:8" ht="9.6" customHeight="1" x14ac:dyDescent="0.2">
      <c r="A1273" s="151" t="s">
        <v>1818</v>
      </c>
      <c r="B1273" s="156" t="s">
        <v>1781</v>
      </c>
      <c r="C1273" s="156" t="s">
        <v>96</v>
      </c>
      <c r="D1273" s="166">
        <v>857.10799999999995</v>
      </c>
      <c r="E1273" s="157">
        <v>3.5232000000000001</v>
      </c>
      <c r="F1273" s="169">
        <v>3019.76</v>
      </c>
      <c r="G1273" s="156"/>
      <c r="H1273" s="156"/>
    </row>
    <row r="1274" spans="1:8" ht="9.6" customHeight="1" x14ac:dyDescent="0.2">
      <c r="A1274" s="151" t="s">
        <v>1819</v>
      </c>
      <c r="B1274" s="156" t="s">
        <v>1785</v>
      </c>
      <c r="C1274" s="156" t="s">
        <v>96</v>
      </c>
      <c r="D1274" s="166">
        <v>857.10799999999995</v>
      </c>
      <c r="E1274" s="157">
        <v>5.16</v>
      </c>
      <c r="F1274" s="169">
        <v>4422.68</v>
      </c>
      <c r="G1274" s="156"/>
      <c r="H1274" s="156"/>
    </row>
    <row r="1275" spans="1:8" ht="9.6" customHeight="1" x14ac:dyDescent="0.2">
      <c r="A1275" s="151" t="s">
        <v>1820</v>
      </c>
      <c r="B1275" s="156" t="s">
        <v>1821</v>
      </c>
      <c r="C1275" s="156" t="s">
        <v>96</v>
      </c>
      <c r="D1275" s="166">
        <v>857.10799999999995</v>
      </c>
      <c r="E1275" s="157">
        <v>3.6063999999999998</v>
      </c>
      <c r="F1275" s="169">
        <v>3091.07</v>
      </c>
      <c r="G1275" s="156"/>
      <c r="H1275" s="156"/>
    </row>
    <row r="1276" spans="1:8" ht="9.75" customHeight="1" x14ac:dyDescent="0.2">
      <c r="A1276" s="150" t="s">
        <v>1822</v>
      </c>
      <c r="B1276" s="162" t="s">
        <v>93</v>
      </c>
      <c r="C1276" s="162"/>
      <c r="D1276" s="162"/>
      <c r="E1276" s="162"/>
      <c r="F1276" s="164">
        <v>44313.51</v>
      </c>
      <c r="G1276" s="162"/>
      <c r="H1276" s="162"/>
    </row>
    <row r="1277" spans="1:8" ht="9.6" customHeight="1" x14ac:dyDescent="0.2">
      <c r="A1277" s="151" t="s">
        <v>1823</v>
      </c>
      <c r="B1277" s="156" t="s">
        <v>1788</v>
      </c>
      <c r="C1277" s="156" t="s">
        <v>96</v>
      </c>
      <c r="D1277" s="168">
        <v>23.437999999999999</v>
      </c>
      <c r="E1277" s="168">
        <v>18.5</v>
      </c>
      <c r="F1277" s="167">
        <v>433.6</v>
      </c>
      <c r="G1277" s="156"/>
      <c r="H1277" s="156"/>
    </row>
    <row r="1278" spans="1:8" ht="19.350000000000001" customHeight="1" x14ac:dyDescent="0.2">
      <c r="A1278" s="151" t="s">
        <v>1824</v>
      </c>
      <c r="B1278" s="156" t="s">
        <v>1825</v>
      </c>
      <c r="C1278" s="156" t="s">
        <v>96</v>
      </c>
      <c r="D1278" s="166">
        <v>505.88200000000001</v>
      </c>
      <c r="E1278" s="168">
        <v>12.8</v>
      </c>
      <c r="F1278" s="169">
        <v>6475.29</v>
      </c>
      <c r="G1278" s="156"/>
      <c r="H1278" s="156"/>
    </row>
    <row r="1279" spans="1:8" ht="19.350000000000001" customHeight="1" x14ac:dyDescent="0.2">
      <c r="A1279" s="151" t="s">
        <v>1826</v>
      </c>
      <c r="B1279" s="156" t="s">
        <v>1827</v>
      </c>
      <c r="C1279" s="156" t="s">
        <v>96</v>
      </c>
      <c r="D1279" s="168">
        <v>23.643999999999998</v>
      </c>
      <c r="E1279" s="168">
        <v>19.2</v>
      </c>
      <c r="F1279" s="167">
        <v>453.96</v>
      </c>
      <c r="G1279" s="156"/>
      <c r="H1279" s="156"/>
    </row>
    <row r="1280" spans="1:8" ht="9.6" customHeight="1" x14ac:dyDescent="0.2">
      <c r="A1280" s="151" t="s">
        <v>1828</v>
      </c>
      <c r="B1280" s="156" t="s">
        <v>1790</v>
      </c>
      <c r="C1280" s="156" t="s">
        <v>96</v>
      </c>
      <c r="D1280" s="166">
        <v>411.36099999999999</v>
      </c>
      <c r="E1280" s="157">
        <v>2.35</v>
      </c>
      <c r="F1280" s="167">
        <v>966.7</v>
      </c>
      <c r="G1280" s="156"/>
      <c r="H1280" s="156"/>
    </row>
    <row r="1281" spans="1:8" ht="19.350000000000001" customHeight="1" x14ac:dyDescent="0.2">
      <c r="A1281" s="151" t="s">
        <v>1829</v>
      </c>
      <c r="B1281" s="156" t="s">
        <v>1796</v>
      </c>
      <c r="C1281" s="156" t="s">
        <v>96</v>
      </c>
      <c r="D1281" s="166">
        <v>411.36099999999999</v>
      </c>
      <c r="E1281" s="168">
        <v>17.75</v>
      </c>
      <c r="F1281" s="169">
        <v>7301.66</v>
      </c>
      <c r="G1281" s="156"/>
      <c r="H1281" s="156"/>
    </row>
    <row r="1282" spans="1:8" ht="19.350000000000001" customHeight="1" x14ac:dyDescent="0.2">
      <c r="A1282" s="151" t="s">
        <v>1830</v>
      </c>
      <c r="B1282" s="156" t="s">
        <v>1798</v>
      </c>
      <c r="C1282" s="156" t="s">
        <v>96</v>
      </c>
      <c r="D1282" s="166">
        <v>857.10799999999995</v>
      </c>
      <c r="E1282" s="157">
        <v>2.35</v>
      </c>
      <c r="F1282" s="169">
        <v>2014.2</v>
      </c>
      <c r="G1282" s="156"/>
      <c r="H1282" s="156"/>
    </row>
    <row r="1283" spans="1:8" ht="19.350000000000001" customHeight="1" x14ac:dyDescent="0.2">
      <c r="A1283" s="151" t="s">
        <v>1831</v>
      </c>
      <c r="B1283" s="156" t="s">
        <v>1802</v>
      </c>
      <c r="C1283" s="156" t="s">
        <v>96</v>
      </c>
      <c r="D1283" s="166">
        <v>857.10799999999995</v>
      </c>
      <c r="E1283" s="168">
        <v>12.65</v>
      </c>
      <c r="F1283" s="159">
        <v>10842.42</v>
      </c>
      <c r="G1283" s="156"/>
      <c r="H1283" s="156"/>
    </row>
    <row r="1284" spans="1:8" ht="19.350000000000001" customHeight="1" x14ac:dyDescent="0.2">
      <c r="A1284" s="151" t="s">
        <v>1832</v>
      </c>
      <c r="B1284" s="156" t="s">
        <v>1833</v>
      </c>
      <c r="C1284" s="156" t="s">
        <v>96</v>
      </c>
      <c r="D1284" s="166">
        <v>857.10799999999995</v>
      </c>
      <c r="E1284" s="168">
        <v>17.75</v>
      </c>
      <c r="F1284" s="159">
        <v>15213.67</v>
      </c>
      <c r="G1284" s="156"/>
      <c r="H1284" s="156"/>
    </row>
    <row r="1285" spans="1:8" ht="9.6" customHeight="1" x14ac:dyDescent="0.2">
      <c r="A1285" s="151" t="s">
        <v>1834</v>
      </c>
      <c r="B1285" s="156" t="s">
        <v>1804</v>
      </c>
      <c r="C1285" s="156" t="s">
        <v>96</v>
      </c>
      <c r="D1285" s="168">
        <v>48.960999999999999</v>
      </c>
      <c r="E1285" s="168">
        <v>12.5</v>
      </c>
      <c r="F1285" s="167">
        <v>612.01</v>
      </c>
      <c r="G1285" s="156"/>
      <c r="H1285" s="156"/>
    </row>
    <row r="1286" spans="1:8" ht="9.75" customHeight="1" x14ac:dyDescent="0.2">
      <c r="A1286" s="150" t="s">
        <v>1835</v>
      </c>
      <c r="B1286" s="162" t="s">
        <v>1836</v>
      </c>
      <c r="C1286" s="162"/>
      <c r="D1286" s="162"/>
      <c r="E1286" s="162"/>
      <c r="F1286" s="164">
        <v>81674.53</v>
      </c>
      <c r="G1286" s="162"/>
      <c r="H1286" s="162"/>
    </row>
    <row r="1287" spans="1:8" ht="9.75" customHeight="1" x14ac:dyDescent="0.2">
      <c r="A1287" s="150" t="s">
        <v>1837</v>
      </c>
      <c r="B1287" s="162" t="s">
        <v>1763</v>
      </c>
      <c r="C1287" s="162"/>
      <c r="D1287" s="162"/>
      <c r="E1287" s="162"/>
      <c r="F1287" s="164">
        <v>21866.82</v>
      </c>
      <c r="G1287" s="162"/>
      <c r="H1287" s="162"/>
    </row>
    <row r="1288" spans="1:8" ht="9.6" customHeight="1" x14ac:dyDescent="0.2">
      <c r="A1288" s="151" t="s">
        <v>1838</v>
      </c>
      <c r="B1288" s="156" t="s">
        <v>1811</v>
      </c>
      <c r="C1288" s="156" t="s">
        <v>96</v>
      </c>
      <c r="D1288" s="166">
        <v>530.33799999999997</v>
      </c>
      <c r="E1288" s="168">
        <v>39.2102</v>
      </c>
      <c r="F1288" s="159">
        <v>20794.66</v>
      </c>
      <c r="G1288" s="156"/>
      <c r="H1288" s="156"/>
    </row>
    <row r="1289" spans="1:8" ht="19.350000000000001" customHeight="1" x14ac:dyDescent="0.2">
      <c r="A1289" s="151" t="s">
        <v>1839</v>
      </c>
      <c r="B1289" s="156" t="s">
        <v>1809</v>
      </c>
      <c r="C1289" s="156" t="s">
        <v>96</v>
      </c>
      <c r="D1289" s="168">
        <v>23.643999999999998</v>
      </c>
      <c r="E1289" s="168">
        <v>39.462499999999999</v>
      </c>
      <c r="F1289" s="167">
        <v>933.05</v>
      </c>
      <c r="G1289" s="156"/>
      <c r="H1289" s="156"/>
    </row>
    <row r="1290" spans="1:8" ht="19.350000000000001" customHeight="1" x14ac:dyDescent="0.2">
      <c r="A1290" s="151" t="s">
        <v>1840</v>
      </c>
      <c r="B1290" s="156" t="s">
        <v>1765</v>
      </c>
      <c r="C1290" s="156" t="s">
        <v>96</v>
      </c>
      <c r="D1290" s="168">
        <v>23.437999999999999</v>
      </c>
      <c r="E1290" s="157">
        <v>5.9352</v>
      </c>
      <c r="F1290" s="167">
        <v>139.11000000000001</v>
      </c>
      <c r="G1290" s="156"/>
      <c r="H1290" s="156"/>
    </row>
    <row r="1291" spans="1:8" ht="9.75" customHeight="1" x14ac:dyDescent="0.2">
      <c r="A1291" s="150" t="s">
        <v>1841</v>
      </c>
      <c r="B1291" s="162" t="s">
        <v>1767</v>
      </c>
      <c r="C1291" s="162"/>
      <c r="D1291" s="162"/>
      <c r="E1291" s="162"/>
      <c r="F1291" s="170">
        <v>3147.75</v>
      </c>
      <c r="G1291" s="162"/>
      <c r="H1291" s="162"/>
    </row>
    <row r="1292" spans="1:8" ht="9.6" customHeight="1" x14ac:dyDescent="0.2">
      <c r="A1292" s="151" t="s">
        <v>1842</v>
      </c>
      <c r="B1292" s="156" t="s">
        <v>1769</v>
      </c>
      <c r="C1292" s="156" t="s">
        <v>96</v>
      </c>
      <c r="D1292" s="166">
        <v>400.80900000000003</v>
      </c>
      <c r="E1292" s="157">
        <v>0.52480000000000004</v>
      </c>
      <c r="F1292" s="167">
        <v>210.34</v>
      </c>
      <c r="G1292" s="156"/>
      <c r="H1292" s="156"/>
    </row>
    <row r="1293" spans="1:8" ht="19.350000000000001" customHeight="1" x14ac:dyDescent="0.2">
      <c r="A1293" s="151" t="s">
        <v>1843</v>
      </c>
      <c r="B1293" s="156" t="s">
        <v>1775</v>
      </c>
      <c r="C1293" s="156" t="s">
        <v>96</v>
      </c>
      <c r="D1293" s="166">
        <v>400.80900000000003</v>
      </c>
      <c r="E1293" s="157">
        <v>7.0368000000000004</v>
      </c>
      <c r="F1293" s="169">
        <v>2820.41</v>
      </c>
      <c r="G1293" s="156"/>
      <c r="H1293" s="156"/>
    </row>
    <row r="1294" spans="1:8" ht="9.6" customHeight="1" x14ac:dyDescent="0.2">
      <c r="A1294" s="151" t="s">
        <v>1844</v>
      </c>
      <c r="B1294" s="156" t="s">
        <v>1777</v>
      </c>
      <c r="C1294" s="156" t="s">
        <v>96</v>
      </c>
      <c r="D1294" s="168">
        <v>54.418999999999997</v>
      </c>
      <c r="E1294" s="157">
        <v>2.15</v>
      </c>
      <c r="F1294" s="167">
        <v>117</v>
      </c>
      <c r="G1294" s="156"/>
      <c r="H1294" s="156"/>
    </row>
    <row r="1295" spans="1:8" ht="9.75" customHeight="1" x14ac:dyDescent="0.2">
      <c r="A1295" s="150" t="s">
        <v>1845</v>
      </c>
      <c r="B1295" s="162" t="s">
        <v>1779</v>
      </c>
      <c r="C1295" s="162"/>
      <c r="D1295" s="162"/>
      <c r="E1295" s="162"/>
      <c r="F1295" s="164">
        <v>10982.04</v>
      </c>
      <c r="G1295" s="162"/>
      <c r="H1295" s="162"/>
    </row>
    <row r="1296" spans="1:8" ht="9.6" customHeight="1" x14ac:dyDescent="0.2">
      <c r="A1296" s="151" t="s">
        <v>1846</v>
      </c>
      <c r="B1296" s="156" t="s">
        <v>1781</v>
      </c>
      <c r="C1296" s="156" t="s">
        <v>96</v>
      </c>
      <c r="D1296" s="166">
        <v>893.60400000000004</v>
      </c>
      <c r="E1296" s="157">
        <v>3.5232000000000001</v>
      </c>
      <c r="F1296" s="169">
        <v>3148.35</v>
      </c>
      <c r="G1296" s="156"/>
      <c r="H1296" s="156"/>
    </row>
    <row r="1297" spans="1:8" ht="9.6" customHeight="1" x14ac:dyDescent="0.2">
      <c r="A1297" s="151" t="s">
        <v>1847</v>
      </c>
      <c r="B1297" s="156" t="s">
        <v>1785</v>
      </c>
      <c r="C1297" s="156" t="s">
        <v>96</v>
      </c>
      <c r="D1297" s="166">
        <v>893.60400000000004</v>
      </c>
      <c r="E1297" s="157">
        <v>5.16</v>
      </c>
      <c r="F1297" s="169">
        <v>4611</v>
      </c>
      <c r="G1297" s="156"/>
      <c r="H1297" s="156"/>
    </row>
    <row r="1298" spans="1:8" ht="9.6" customHeight="1" x14ac:dyDescent="0.2">
      <c r="A1298" s="151" t="s">
        <v>1848</v>
      </c>
      <c r="B1298" s="156" t="s">
        <v>1821</v>
      </c>
      <c r="C1298" s="156" t="s">
        <v>96</v>
      </c>
      <c r="D1298" s="166">
        <v>893.60400000000004</v>
      </c>
      <c r="E1298" s="157">
        <v>3.6063999999999998</v>
      </c>
      <c r="F1298" s="169">
        <v>3222.69</v>
      </c>
      <c r="G1298" s="156"/>
      <c r="H1298" s="156"/>
    </row>
    <row r="1299" spans="1:8" ht="9.75" customHeight="1" x14ac:dyDescent="0.2">
      <c r="A1299" s="150" t="s">
        <v>1849</v>
      </c>
      <c r="B1299" s="162" t="s">
        <v>93</v>
      </c>
      <c r="C1299" s="162"/>
      <c r="D1299" s="162"/>
      <c r="E1299" s="162"/>
      <c r="F1299" s="164">
        <v>45677.919999999998</v>
      </c>
      <c r="G1299" s="162"/>
      <c r="H1299" s="162"/>
    </row>
    <row r="1300" spans="1:8" ht="9.6" customHeight="1" x14ac:dyDescent="0.2">
      <c r="A1300" s="151" t="s">
        <v>1850</v>
      </c>
      <c r="B1300" s="156" t="s">
        <v>1788</v>
      </c>
      <c r="C1300" s="156" t="s">
        <v>96</v>
      </c>
      <c r="D1300" s="168">
        <v>23.437999999999999</v>
      </c>
      <c r="E1300" s="168">
        <v>18.5</v>
      </c>
      <c r="F1300" s="167">
        <v>433.6</v>
      </c>
      <c r="G1300" s="156"/>
      <c r="H1300" s="156"/>
    </row>
    <row r="1301" spans="1:8" ht="19.350000000000001" customHeight="1" x14ac:dyDescent="0.2">
      <c r="A1301" s="151" t="s">
        <v>1851</v>
      </c>
      <c r="B1301" s="156" t="s">
        <v>1827</v>
      </c>
      <c r="C1301" s="156" t="s">
        <v>96</v>
      </c>
      <c r="D1301" s="168">
        <v>23.643999999999998</v>
      </c>
      <c r="E1301" s="168">
        <v>19.2</v>
      </c>
      <c r="F1301" s="167">
        <v>453.96</v>
      </c>
      <c r="G1301" s="156"/>
      <c r="H1301" s="156"/>
    </row>
    <row r="1302" spans="1:8" ht="19.350000000000001" customHeight="1" x14ac:dyDescent="0.2">
      <c r="A1302" s="151" t="s">
        <v>1852</v>
      </c>
      <c r="B1302" s="156" t="s">
        <v>1825</v>
      </c>
      <c r="C1302" s="156" t="s">
        <v>96</v>
      </c>
      <c r="D1302" s="166">
        <v>530.33799999999997</v>
      </c>
      <c r="E1302" s="168">
        <v>12.8</v>
      </c>
      <c r="F1302" s="169">
        <v>6788.33</v>
      </c>
      <c r="G1302" s="156"/>
      <c r="H1302" s="156"/>
    </row>
    <row r="1303" spans="1:8" ht="9.6" customHeight="1" x14ac:dyDescent="0.2">
      <c r="A1303" s="151" t="s">
        <v>1853</v>
      </c>
      <c r="B1303" s="156" t="s">
        <v>1790</v>
      </c>
      <c r="C1303" s="156" t="s">
        <v>96</v>
      </c>
      <c r="D1303" s="166">
        <v>400.80900000000003</v>
      </c>
      <c r="E1303" s="157">
        <v>2.35</v>
      </c>
      <c r="F1303" s="167">
        <v>941.9</v>
      </c>
      <c r="G1303" s="156"/>
      <c r="H1303" s="156"/>
    </row>
    <row r="1304" spans="1:8" ht="19.350000000000001" customHeight="1" x14ac:dyDescent="0.2">
      <c r="A1304" s="151" t="s">
        <v>1854</v>
      </c>
      <c r="B1304" s="156" t="s">
        <v>1796</v>
      </c>
      <c r="C1304" s="156" t="s">
        <v>96</v>
      </c>
      <c r="D1304" s="166">
        <v>400.80900000000003</v>
      </c>
      <c r="E1304" s="168">
        <v>17.75</v>
      </c>
      <c r="F1304" s="169">
        <v>7114.36</v>
      </c>
      <c r="G1304" s="156"/>
      <c r="H1304" s="156"/>
    </row>
    <row r="1305" spans="1:8" ht="19.350000000000001" customHeight="1" x14ac:dyDescent="0.2">
      <c r="A1305" s="151" t="s">
        <v>1855</v>
      </c>
      <c r="B1305" s="156" t="s">
        <v>1798</v>
      </c>
      <c r="C1305" s="156" t="s">
        <v>96</v>
      </c>
      <c r="D1305" s="166">
        <v>893.60400000000004</v>
      </c>
      <c r="E1305" s="157">
        <v>2.35</v>
      </c>
      <c r="F1305" s="169">
        <v>2099.9699999999998</v>
      </c>
      <c r="G1305" s="156"/>
      <c r="H1305" s="156"/>
    </row>
    <row r="1306" spans="1:8" ht="19.350000000000001" customHeight="1" x14ac:dyDescent="0.2">
      <c r="A1306" s="151" t="s">
        <v>1856</v>
      </c>
      <c r="B1306" s="156" t="s">
        <v>1802</v>
      </c>
      <c r="C1306" s="156" t="s">
        <v>96</v>
      </c>
      <c r="D1306" s="166">
        <v>893.60400000000004</v>
      </c>
      <c r="E1306" s="168">
        <v>12.65</v>
      </c>
      <c r="F1306" s="159">
        <v>11304.09</v>
      </c>
      <c r="G1306" s="156"/>
      <c r="H1306" s="156"/>
    </row>
    <row r="1307" spans="1:8" ht="19.350000000000001" customHeight="1" x14ac:dyDescent="0.2">
      <c r="A1307" s="151" t="s">
        <v>1857</v>
      </c>
      <c r="B1307" s="156" t="s">
        <v>1833</v>
      </c>
      <c r="C1307" s="156" t="s">
        <v>96</v>
      </c>
      <c r="D1307" s="166">
        <v>893.60400000000004</v>
      </c>
      <c r="E1307" s="168">
        <v>17.75</v>
      </c>
      <c r="F1307" s="159">
        <v>15861.47</v>
      </c>
      <c r="G1307" s="156"/>
      <c r="H1307" s="156"/>
    </row>
    <row r="1308" spans="1:8" ht="9.6" customHeight="1" x14ac:dyDescent="0.2">
      <c r="A1308" s="151" t="s">
        <v>1858</v>
      </c>
      <c r="B1308" s="156" t="s">
        <v>1804</v>
      </c>
      <c r="C1308" s="156" t="s">
        <v>96</v>
      </c>
      <c r="D1308" s="168">
        <v>54.418999999999997</v>
      </c>
      <c r="E1308" s="168">
        <v>12.5</v>
      </c>
      <c r="F1308" s="167">
        <v>680.24</v>
      </c>
      <c r="G1308" s="156"/>
      <c r="H1308" s="156"/>
    </row>
    <row r="1309" spans="1:8" ht="9.75" customHeight="1" x14ac:dyDescent="0.2">
      <c r="A1309" s="150" t="s">
        <v>1859</v>
      </c>
      <c r="B1309" s="162" t="s">
        <v>1860</v>
      </c>
      <c r="C1309" s="162"/>
      <c r="D1309" s="162"/>
      <c r="E1309" s="162"/>
      <c r="F1309" s="164">
        <v>81723.820000000007</v>
      </c>
      <c r="G1309" s="162"/>
      <c r="H1309" s="162"/>
    </row>
    <row r="1310" spans="1:8" ht="9.75" customHeight="1" x14ac:dyDescent="0.2">
      <c r="A1310" s="150" t="s">
        <v>1861</v>
      </c>
      <c r="B1310" s="162" t="s">
        <v>1763</v>
      </c>
      <c r="C1310" s="162"/>
      <c r="D1310" s="162"/>
      <c r="E1310" s="162"/>
      <c r="F1310" s="164">
        <v>21866.9</v>
      </c>
      <c r="G1310" s="162"/>
      <c r="H1310" s="162"/>
    </row>
    <row r="1311" spans="1:8" ht="19.350000000000001" customHeight="1" x14ac:dyDescent="0.2">
      <c r="A1311" s="151" t="s">
        <v>1862</v>
      </c>
      <c r="B1311" s="156" t="s">
        <v>1809</v>
      </c>
      <c r="C1311" s="156" t="s">
        <v>96</v>
      </c>
      <c r="D1311" s="168">
        <v>23.643999999999998</v>
      </c>
      <c r="E1311" s="168">
        <v>39.462499999999999</v>
      </c>
      <c r="F1311" s="167">
        <v>933.05</v>
      </c>
      <c r="G1311" s="156"/>
      <c r="H1311" s="156"/>
    </row>
    <row r="1312" spans="1:8" ht="9.6" customHeight="1" x14ac:dyDescent="0.2">
      <c r="A1312" s="151" t="s">
        <v>1863</v>
      </c>
      <c r="B1312" s="156" t="s">
        <v>1811</v>
      </c>
      <c r="C1312" s="156" t="s">
        <v>96</v>
      </c>
      <c r="D1312" s="166">
        <v>530.34</v>
      </c>
      <c r="E1312" s="168">
        <v>39.2102</v>
      </c>
      <c r="F1312" s="159">
        <v>20794.740000000002</v>
      </c>
      <c r="G1312" s="156"/>
      <c r="H1312" s="156"/>
    </row>
    <row r="1313" spans="1:8" ht="19.350000000000001" customHeight="1" x14ac:dyDescent="0.2">
      <c r="A1313" s="151" t="s">
        <v>1864</v>
      </c>
      <c r="B1313" s="156" t="s">
        <v>1765</v>
      </c>
      <c r="C1313" s="156" t="s">
        <v>96</v>
      </c>
      <c r="D1313" s="168">
        <v>23.437999999999999</v>
      </c>
      <c r="E1313" s="157">
        <v>5.9352</v>
      </c>
      <c r="F1313" s="167">
        <v>139.11000000000001</v>
      </c>
      <c r="G1313" s="156"/>
      <c r="H1313" s="156"/>
    </row>
    <row r="1314" spans="1:8" ht="9.75" customHeight="1" x14ac:dyDescent="0.2">
      <c r="A1314" s="150" t="s">
        <v>1865</v>
      </c>
      <c r="B1314" s="162" t="s">
        <v>1767</v>
      </c>
      <c r="C1314" s="162"/>
      <c r="D1314" s="162"/>
      <c r="E1314" s="162"/>
      <c r="F1314" s="170">
        <v>3156.53</v>
      </c>
      <c r="G1314" s="162"/>
      <c r="H1314" s="162"/>
    </row>
    <row r="1315" spans="1:8" ht="9.6" customHeight="1" x14ac:dyDescent="0.2">
      <c r="A1315" s="151" t="s">
        <v>1866</v>
      </c>
      <c r="B1315" s="156" t="s">
        <v>1769</v>
      </c>
      <c r="C1315" s="156" t="s">
        <v>96</v>
      </c>
      <c r="D1315" s="166">
        <v>401.49200000000002</v>
      </c>
      <c r="E1315" s="157">
        <v>0.52480000000000004</v>
      </c>
      <c r="F1315" s="167">
        <v>210.7</v>
      </c>
      <c r="G1315" s="156"/>
      <c r="H1315" s="156"/>
    </row>
    <row r="1316" spans="1:8" ht="19.350000000000001" customHeight="1" x14ac:dyDescent="0.2">
      <c r="A1316" s="151" t="s">
        <v>1867</v>
      </c>
      <c r="B1316" s="156" t="s">
        <v>1775</v>
      </c>
      <c r="C1316" s="156" t="s">
        <v>96</v>
      </c>
      <c r="D1316" s="166">
        <v>401.49200000000002</v>
      </c>
      <c r="E1316" s="157">
        <v>7.0368000000000004</v>
      </c>
      <c r="F1316" s="169">
        <v>2825.22</v>
      </c>
      <c r="G1316" s="156"/>
      <c r="H1316" s="156"/>
    </row>
    <row r="1317" spans="1:8" ht="9.6" customHeight="1" x14ac:dyDescent="0.2">
      <c r="A1317" s="151" t="s">
        <v>1868</v>
      </c>
      <c r="B1317" s="156" t="s">
        <v>1777</v>
      </c>
      <c r="C1317" s="156" t="s">
        <v>96</v>
      </c>
      <c r="D1317" s="168">
        <v>56.098999999999997</v>
      </c>
      <c r="E1317" s="157">
        <v>2.15</v>
      </c>
      <c r="F1317" s="167">
        <v>120.61</v>
      </c>
      <c r="G1317" s="156"/>
      <c r="H1317" s="156"/>
    </row>
    <row r="1318" spans="1:8" ht="9.75" customHeight="1" x14ac:dyDescent="0.2">
      <c r="A1318" s="150" t="s">
        <v>1869</v>
      </c>
      <c r="B1318" s="162" t="s">
        <v>1779</v>
      </c>
      <c r="C1318" s="162"/>
      <c r="D1318" s="162"/>
      <c r="E1318" s="162"/>
      <c r="F1318" s="164">
        <v>10983.59</v>
      </c>
      <c r="G1318" s="162"/>
      <c r="H1318" s="162"/>
    </row>
    <row r="1319" spans="1:8" ht="9.6" customHeight="1" x14ac:dyDescent="0.2">
      <c r="A1319" s="151" t="s">
        <v>1870</v>
      </c>
      <c r="B1319" s="156" t="s">
        <v>1781</v>
      </c>
      <c r="C1319" s="156" t="s">
        <v>96</v>
      </c>
      <c r="D1319" s="166">
        <v>893.73</v>
      </c>
      <c r="E1319" s="157">
        <v>3.5232000000000001</v>
      </c>
      <c r="F1319" s="169">
        <v>3148.79</v>
      </c>
      <c r="G1319" s="156"/>
      <c r="H1319" s="156"/>
    </row>
    <row r="1320" spans="1:8" ht="9.6" customHeight="1" x14ac:dyDescent="0.2">
      <c r="A1320" s="151" t="s">
        <v>1871</v>
      </c>
      <c r="B1320" s="156" t="s">
        <v>1785</v>
      </c>
      <c r="C1320" s="156" t="s">
        <v>96</v>
      </c>
      <c r="D1320" s="166">
        <v>893.73</v>
      </c>
      <c r="E1320" s="157">
        <v>5.16</v>
      </c>
      <c r="F1320" s="169">
        <v>4611.6499999999996</v>
      </c>
      <c r="G1320" s="156"/>
      <c r="H1320" s="156"/>
    </row>
    <row r="1321" spans="1:8" ht="9.6" customHeight="1" x14ac:dyDescent="0.2">
      <c r="A1321" s="151" t="s">
        <v>1872</v>
      </c>
      <c r="B1321" s="156" t="s">
        <v>1821</v>
      </c>
      <c r="C1321" s="156" t="s">
        <v>96</v>
      </c>
      <c r="D1321" s="166">
        <v>893.73</v>
      </c>
      <c r="E1321" s="157">
        <v>3.6063999999999998</v>
      </c>
      <c r="F1321" s="169">
        <v>3223.15</v>
      </c>
      <c r="G1321" s="156"/>
      <c r="H1321" s="156"/>
    </row>
    <row r="1322" spans="1:8" ht="9.75" customHeight="1" x14ac:dyDescent="0.2">
      <c r="A1322" s="150" t="s">
        <v>1873</v>
      </c>
      <c r="B1322" s="162" t="s">
        <v>93</v>
      </c>
      <c r="C1322" s="162"/>
      <c r="D1322" s="162"/>
      <c r="E1322" s="162"/>
      <c r="F1322" s="164">
        <v>45716.800000000003</v>
      </c>
      <c r="G1322" s="162"/>
      <c r="H1322" s="162"/>
    </row>
    <row r="1323" spans="1:8" ht="9.6" customHeight="1" x14ac:dyDescent="0.2">
      <c r="A1323" s="151" t="s">
        <v>1874</v>
      </c>
      <c r="B1323" s="156" t="s">
        <v>1788</v>
      </c>
      <c r="C1323" s="156" t="s">
        <v>96</v>
      </c>
      <c r="D1323" s="168">
        <v>23.437999999999999</v>
      </c>
      <c r="E1323" s="168">
        <v>18.5</v>
      </c>
      <c r="F1323" s="167">
        <v>433.6</v>
      </c>
      <c r="G1323" s="156"/>
      <c r="H1323" s="156"/>
    </row>
    <row r="1324" spans="1:8" ht="19.350000000000001" customHeight="1" x14ac:dyDescent="0.2">
      <c r="A1324" s="151" t="s">
        <v>1875</v>
      </c>
      <c r="B1324" s="156" t="s">
        <v>1827</v>
      </c>
      <c r="C1324" s="156" t="s">
        <v>96</v>
      </c>
      <c r="D1324" s="168">
        <v>23.643999999999998</v>
      </c>
      <c r="E1324" s="168">
        <v>19.2</v>
      </c>
      <c r="F1324" s="167">
        <v>453.96</v>
      </c>
      <c r="G1324" s="156"/>
      <c r="H1324" s="156"/>
    </row>
    <row r="1325" spans="1:8" ht="19.350000000000001" customHeight="1" x14ac:dyDescent="0.2">
      <c r="A1325" s="151" t="s">
        <v>1876</v>
      </c>
      <c r="B1325" s="156" t="s">
        <v>1825</v>
      </c>
      <c r="C1325" s="156" t="s">
        <v>96</v>
      </c>
      <c r="D1325" s="166">
        <v>530.34</v>
      </c>
      <c r="E1325" s="168">
        <v>12.8</v>
      </c>
      <c r="F1325" s="169">
        <v>6788.35</v>
      </c>
      <c r="G1325" s="156"/>
      <c r="H1325" s="156"/>
    </row>
    <row r="1326" spans="1:8" ht="9.6" customHeight="1" x14ac:dyDescent="0.2">
      <c r="A1326" s="151" t="s">
        <v>1877</v>
      </c>
      <c r="B1326" s="156" t="s">
        <v>1790</v>
      </c>
      <c r="C1326" s="156" t="s">
        <v>96</v>
      </c>
      <c r="D1326" s="166">
        <v>401.49200000000002</v>
      </c>
      <c r="E1326" s="157">
        <v>2.35</v>
      </c>
      <c r="F1326" s="167">
        <v>943.51</v>
      </c>
      <c r="G1326" s="156"/>
      <c r="H1326" s="156"/>
    </row>
    <row r="1327" spans="1:8" ht="19.350000000000001" customHeight="1" x14ac:dyDescent="0.2">
      <c r="A1327" s="151" t="s">
        <v>1878</v>
      </c>
      <c r="B1327" s="156" t="s">
        <v>1796</v>
      </c>
      <c r="C1327" s="156" t="s">
        <v>96</v>
      </c>
      <c r="D1327" s="166">
        <v>401.49200000000002</v>
      </c>
      <c r="E1327" s="168">
        <v>17.75</v>
      </c>
      <c r="F1327" s="169">
        <v>7126.48</v>
      </c>
      <c r="G1327" s="156"/>
      <c r="H1327" s="156"/>
    </row>
    <row r="1328" spans="1:8" ht="19.350000000000001" customHeight="1" x14ac:dyDescent="0.2">
      <c r="A1328" s="151" t="s">
        <v>1879</v>
      </c>
      <c r="B1328" s="156" t="s">
        <v>1798</v>
      </c>
      <c r="C1328" s="156" t="s">
        <v>96</v>
      </c>
      <c r="D1328" s="166">
        <v>893.73</v>
      </c>
      <c r="E1328" s="157">
        <v>2.35</v>
      </c>
      <c r="F1328" s="169">
        <v>2100.27</v>
      </c>
      <c r="G1328" s="156"/>
      <c r="H1328" s="156"/>
    </row>
    <row r="1329" spans="1:8" ht="19.350000000000001" customHeight="1" x14ac:dyDescent="0.2">
      <c r="A1329" s="151" t="s">
        <v>1880</v>
      </c>
      <c r="B1329" s="156" t="s">
        <v>1802</v>
      </c>
      <c r="C1329" s="156" t="s">
        <v>96</v>
      </c>
      <c r="D1329" s="166">
        <v>893.73</v>
      </c>
      <c r="E1329" s="168">
        <v>12.65</v>
      </c>
      <c r="F1329" s="159">
        <v>11305.68</v>
      </c>
      <c r="G1329" s="156"/>
      <c r="H1329" s="156"/>
    </row>
    <row r="1330" spans="1:8" ht="19.350000000000001" customHeight="1" x14ac:dyDescent="0.2">
      <c r="A1330" s="151" t="s">
        <v>1881</v>
      </c>
      <c r="B1330" s="156" t="s">
        <v>1833</v>
      </c>
      <c r="C1330" s="156" t="s">
        <v>96</v>
      </c>
      <c r="D1330" s="166">
        <v>893.73</v>
      </c>
      <c r="E1330" s="168">
        <v>17.75</v>
      </c>
      <c r="F1330" s="159">
        <v>15863.71</v>
      </c>
      <c r="G1330" s="156"/>
      <c r="H1330" s="156"/>
    </row>
    <row r="1331" spans="1:8" ht="9.6" customHeight="1" x14ac:dyDescent="0.2">
      <c r="A1331" s="151" t="s">
        <v>1882</v>
      </c>
      <c r="B1331" s="156" t="s">
        <v>1804</v>
      </c>
      <c r="C1331" s="156" t="s">
        <v>96</v>
      </c>
      <c r="D1331" s="168">
        <v>56.098999999999997</v>
      </c>
      <c r="E1331" s="168">
        <v>12.5</v>
      </c>
      <c r="F1331" s="167">
        <v>701.24</v>
      </c>
      <c r="G1331" s="156"/>
      <c r="H1331" s="156"/>
    </row>
    <row r="1332" spans="1:8" ht="9.75" customHeight="1" x14ac:dyDescent="0.2">
      <c r="A1332" s="150" t="s">
        <v>1883</v>
      </c>
      <c r="B1332" s="162" t="s">
        <v>1884</v>
      </c>
      <c r="C1332" s="162"/>
      <c r="D1332" s="162"/>
      <c r="E1332" s="162"/>
      <c r="F1332" s="164">
        <v>85614.79</v>
      </c>
      <c r="G1332" s="162"/>
      <c r="H1332" s="162"/>
    </row>
    <row r="1333" spans="1:8" ht="9.75" customHeight="1" x14ac:dyDescent="0.2">
      <c r="A1333" s="150" t="s">
        <v>1885</v>
      </c>
      <c r="B1333" s="162" t="s">
        <v>1763</v>
      </c>
      <c r="C1333" s="162"/>
      <c r="D1333" s="162"/>
      <c r="E1333" s="162"/>
      <c r="F1333" s="164">
        <v>21874.59</v>
      </c>
      <c r="G1333" s="162"/>
      <c r="H1333" s="162"/>
    </row>
    <row r="1334" spans="1:8" ht="19.350000000000001" customHeight="1" x14ac:dyDescent="0.2">
      <c r="A1334" s="151" t="s">
        <v>1886</v>
      </c>
      <c r="B1334" s="156" t="s">
        <v>1809</v>
      </c>
      <c r="C1334" s="156" t="s">
        <v>96</v>
      </c>
      <c r="D1334" s="168">
        <v>23.643999999999998</v>
      </c>
      <c r="E1334" s="168">
        <v>39.462499999999999</v>
      </c>
      <c r="F1334" s="167">
        <v>933.05</v>
      </c>
      <c r="G1334" s="156"/>
      <c r="H1334" s="156"/>
    </row>
    <row r="1335" spans="1:8" ht="9.6" customHeight="1" x14ac:dyDescent="0.2">
      <c r="A1335" s="151" t="s">
        <v>1887</v>
      </c>
      <c r="B1335" s="156" t="s">
        <v>1811</v>
      </c>
      <c r="C1335" s="156" t="s">
        <v>96</v>
      </c>
      <c r="D1335" s="166">
        <v>530.34</v>
      </c>
      <c r="E1335" s="168">
        <v>39.2102</v>
      </c>
      <c r="F1335" s="159">
        <v>20794.740000000002</v>
      </c>
      <c r="G1335" s="156"/>
      <c r="H1335" s="156"/>
    </row>
    <row r="1336" spans="1:8" ht="19.350000000000001" customHeight="1" x14ac:dyDescent="0.2">
      <c r="A1336" s="151" t="s">
        <v>1888</v>
      </c>
      <c r="B1336" s="156" t="s">
        <v>1765</v>
      </c>
      <c r="C1336" s="156" t="s">
        <v>96</v>
      </c>
      <c r="D1336" s="168">
        <v>24.734000000000002</v>
      </c>
      <c r="E1336" s="157">
        <v>5.9352</v>
      </c>
      <c r="F1336" s="167">
        <v>146.80000000000001</v>
      </c>
      <c r="G1336" s="156"/>
      <c r="H1336" s="156"/>
    </row>
    <row r="1337" spans="1:8" ht="9.75" customHeight="1" x14ac:dyDescent="0.2">
      <c r="A1337" s="150" t="s">
        <v>1889</v>
      </c>
      <c r="B1337" s="162" t="s">
        <v>1767</v>
      </c>
      <c r="C1337" s="162"/>
      <c r="D1337" s="162"/>
      <c r="E1337" s="162"/>
      <c r="F1337" s="170">
        <v>4178.74</v>
      </c>
      <c r="G1337" s="162"/>
      <c r="H1337" s="162"/>
    </row>
    <row r="1338" spans="1:8" ht="9.6" customHeight="1" x14ac:dyDescent="0.2">
      <c r="A1338" s="151" t="s">
        <v>1890</v>
      </c>
      <c r="B1338" s="156" t="s">
        <v>1769</v>
      </c>
      <c r="C1338" s="156" t="s">
        <v>96</v>
      </c>
      <c r="D1338" s="166">
        <v>531.42600000000004</v>
      </c>
      <c r="E1338" s="157">
        <v>0.52480000000000004</v>
      </c>
      <c r="F1338" s="167">
        <v>278.89</v>
      </c>
      <c r="G1338" s="156"/>
      <c r="H1338" s="156"/>
    </row>
    <row r="1339" spans="1:8" ht="19.350000000000001" customHeight="1" x14ac:dyDescent="0.2">
      <c r="A1339" s="151" t="s">
        <v>1891</v>
      </c>
      <c r="B1339" s="156" t="s">
        <v>1775</v>
      </c>
      <c r="C1339" s="156" t="s">
        <v>96</v>
      </c>
      <c r="D1339" s="166">
        <v>531.42600000000004</v>
      </c>
      <c r="E1339" s="157">
        <v>7.0368000000000004</v>
      </c>
      <c r="F1339" s="169">
        <v>3739.54</v>
      </c>
      <c r="G1339" s="156"/>
      <c r="H1339" s="156"/>
    </row>
    <row r="1340" spans="1:8" ht="9.6" customHeight="1" x14ac:dyDescent="0.2">
      <c r="A1340" s="151" t="s">
        <v>1892</v>
      </c>
      <c r="B1340" s="156" t="s">
        <v>1777</v>
      </c>
      <c r="C1340" s="156" t="s">
        <v>96</v>
      </c>
      <c r="D1340" s="168">
        <v>74.564999999999998</v>
      </c>
      <c r="E1340" s="157">
        <v>2.15</v>
      </c>
      <c r="F1340" s="167">
        <v>160.31</v>
      </c>
      <c r="G1340" s="156"/>
      <c r="H1340" s="156"/>
    </row>
    <row r="1341" spans="1:8" ht="9.75" customHeight="1" x14ac:dyDescent="0.2">
      <c r="A1341" s="150" t="s">
        <v>1893</v>
      </c>
      <c r="B1341" s="162" t="s">
        <v>1779</v>
      </c>
      <c r="C1341" s="162"/>
      <c r="D1341" s="162"/>
      <c r="E1341" s="162"/>
      <c r="F1341" s="164">
        <v>10982.12</v>
      </c>
      <c r="G1341" s="162"/>
      <c r="H1341" s="162"/>
    </row>
    <row r="1342" spans="1:8" ht="9.6" customHeight="1" x14ac:dyDescent="0.2">
      <c r="A1342" s="151" t="s">
        <v>1894</v>
      </c>
      <c r="B1342" s="156" t="s">
        <v>1781</v>
      </c>
      <c r="C1342" s="156" t="s">
        <v>96</v>
      </c>
      <c r="D1342" s="166">
        <v>893.61</v>
      </c>
      <c r="E1342" s="157">
        <v>3.5232000000000001</v>
      </c>
      <c r="F1342" s="169">
        <v>3148.37</v>
      </c>
      <c r="G1342" s="156"/>
      <c r="H1342" s="156"/>
    </row>
    <row r="1343" spans="1:8" ht="9.6" customHeight="1" x14ac:dyDescent="0.2">
      <c r="A1343" s="151" t="s">
        <v>1895</v>
      </c>
      <c r="B1343" s="156" t="s">
        <v>1785</v>
      </c>
      <c r="C1343" s="156" t="s">
        <v>96</v>
      </c>
      <c r="D1343" s="166">
        <v>893.61</v>
      </c>
      <c r="E1343" s="157">
        <v>5.16</v>
      </c>
      <c r="F1343" s="169">
        <v>4611.03</v>
      </c>
      <c r="G1343" s="156"/>
      <c r="H1343" s="156"/>
    </row>
    <row r="1344" spans="1:8" ht="9.6" customHeight="1" x14ac:dyDescent="0.2">
      <c r="A1344" s="151" t="s">
        <v>1896</v>
      </c>
      <c r="B1344" s="156" t="s">
        <v>1821</v>
      </c>
      <c r="C1344" s="156" t="s">
        <v>96</v>
      </c>
      <c r="D1344" s="166">
        <v>893.61</v>
      </c>
      <c r="E1344" s="157">
        <v>3.6063999999999998</v>
      </c>
      <c r="F1344" s="169">
        <v>3222.72</v>
      </c>
      <c r="G1344" s="156"/>
      <c r="H1344" s="156"/>
    </row>
    <row r="1345" spans="1:8" ht="9.75" customHeight="1" x14ac:dyDescent="0.2">
      <c r="A1345" s="150" t="s">
        <v>1897</v>
      </c>
      <c r="B1345" s="162" t="s">
        <v>93</v>
      </c>
      <c r="C1345" s="162"/>
      <c r="D1345" s="162"/>
      <c r="E1345" s="162"/>
      <c r="F1345" s="164">
        <v>48579.34</v>
      </c>
      <c r="G1345" s="162"/>
      <c r="H1345" s="162"/>
    </row>
    <row r="1346" spans="1:8" ht="9.6" customHeight="1" x14ac:dyDescent="0.2">
      <c r="A1346" s="151" t="s">
        <v>1898</v>
      </c>
      <c r="B1346" s="156" t="s">
        <v>1788</v>
      </c>
      <c r="C1346" s="156" t="s">
        <v>96</v>
      </c>
      <c r="D1346" s="168">
        <v>24.734000000000002</v>
      </c>
      <c r="E1346" s="168">
        <v>18.5</v>
      </c>
      <c r="F1346" s="167">
        <v>457.58</v>
      </c>
      <c r="G1346" s="156"/>
      <c r="H1346" s="156"/>
    </row>
    <row r="1347" spans="1:8" ht="19.350000000000001" customHeight="1" x14ac:dyDescent="0.2">
      <c r="A1347" s="151" t="s">
        <v>1899</v>
      </c>
      <c r="B1347" s="156" t="s">
        <v>1827</v>
      </c>
      <c r="C1347" s="156" t="s">
        <v>96</v>
      </c>
      <c r="D1347" s="168">
        <v>23.643999999999998</v>
      </c>
      <c r="E1347" s="168">
        <v>19.2</v>
      </c>
      <c r="F1347" s="167">
        <v>453.96</v>
      </c>
      <c r="G1347" s="156"/>
      <c r="H1347" s="156"/>
    </row>
    <row r="1348" spans="1:8" ht="19.350000000000001" customHeight="1" x14ac:dyDescent="0.2">
      <c r="A1348" s="151" t="s">
        <v>1900</v>
      </c>
      <c r="B1348" s="156" t="s">
        <v>1825</v>
      </c>
      <c r="C1348" s="156" t="s">
        <v>96</v>
      </c>
      <c r="D1348" s="166">
        <v>530.34</v>
      </c>
      <c r="E1348" s="168">
        <v>12.8</v>
      </c>
      <c r="F1348" s="169">
        <v>6788.35</v>
      </c>
      <c r="G1348" s="156"/>
      <c r="H1348" s="156"/>
    </row>
    <row r="1349" spans="1:8" ht="9.6" customHeight="1" x14ac:dyDescent="0.2">
      <c r="A1349" s="151" t="s">
        <v>1901</v>
      </c>
      <c r="B1349" s="156" t="s">
        <v>1790</v>
      </c>
      <c r="C1349" s="156" t="s">
        <v>96</v>
      </c>
      <c r="D1349" s="166">
        <v>531.42600000000004</v>
      </c>
      <c r="E1349" s="157">
        <v>2.35</v>
      </c>
      <c r="F1349" s="169">
        <v>1248.8499999999999</v>
      </c>
      <c r="G1349" s="156"/>
      <c r="H1349" s="156"/>
    </row>
    <row r="1350" spans="1:8" ht="19.350000000000001" customHeight="1" x14ac:dyDescent="0.2">
      <c r="A1350" s="151" t="s">
        <v>1902</v>
      </c>
      <c r="B1350" s="156" t="s">
        <v>1796</v>
      </c>
      <c r="C1350" s="156" t="s">
        <v>96</v>
      </c>
      <c r="D1350" s="166">
        <v>531.42600000000004</v>
      </c>
      <c r="E1350" s="168">
        <v>17.75</v>
      </c>
      <c r="F1350" s="169">
        <v>9432.81</v>
      </c>
      <c r="G1350" s="156"/>
      <c r="H1350" s="156"/>
    </row>
    <row r="1351" spans="1:8" ht="19.350000000000001" customHeight="1" x14ac:dyDescent="0.2">
      <c r="A1351" s="151" t="s">
        <v>1903</v>
      </c>
      <c r="B1351" s="156" t="s">
        <v>1798</v>
      </c>
      <c r="C1351" s="156" t="s">
        <v>96</v>
      </c>
      <c r="D1351" s="166">
        <v>893.61</v>
      </c>
      <c r="E1351" s="157">
        <v>2.35</v>
      </c>
      <c r="F1351" s="169">
        <v>2099.98</v>
      </c>
      <c r="G1351" s="156"/>
      <c r="H1351" s="156"/>
    </row>
    <row r="1352" spans="1:8" ht="19.350000000000001" customHeight="1" x14ac:dyDescent="0.2">
      <c r="A1352" s="151" t="s">
        <v>1904</v>
      </c>
      <c r="B1352" s="156" t="s">
        <v>1802</v>
      </c>
      <c r="C1352" s="156" t="s">
        <v>96</v>
      </c>
      <c r="D1352" s="166">
        <v>893.61</v>
      </c>
      <c r="E1352" s="168">
        <v>12.65</v>
      </c>
      <c r="F1352" s="159">
        <v>11304.17</v>
      </c>
      <c r="G1352" s="156"/>
      <c r="H1352" s="156"/>
    </row>
    <row r="1353" spans="1:8" ht="19.350000000000001" customHeight="1" x14ac:dyDescent="0.2">
      <c r="A1353" s="151" t="s">
        <v>1905</v>
      </c>
      <c r="B1353" s="156" t="s">
        <v>1833</v>
      </c>
      <c r="C1353" s="156" t="s">
        <v>96</v>
      </c>
      <c r="D1353" s="166">
        <v>893.61</v>
      </c>
      <c r="E1353" s="168">
        <v>17.75</v>
      </c>
      <c r="F1353" s="159">
        <v>15861.58</v>
      </c>
      <c r="G1353" s="156"/>
      <c r="H1353" s="156"/>
    </row>
    <row r="1354" spans="1:8" ht="9.6" customHeight="1" x14ac:dyDescent="0.2">
      <c r="A1354" s="151" t="s">
        <v>1906</v>
      </c>
      <c r="B1354" s="156" t="s">
        <v>1804</v>
      </c>
      <c r="C1354" s="156" t="s">
        <v>96</v>
      </c>
      <c r="D1354" s="168">
        <v>74.564999999999998</v>
      </c>
      <c r="E1354" s="168">
        <v>12.5</v>
      </c>
      <c r="F1354" s="167">
        <v>932.06</v>
      </c>
      <c r="G1354" s="156"/>
      <c r="H1354" s="156"/>
    </row>
    <row r="1355" spans="1:8" ht="9.75" customHeight="1" x14ac:dyDescent="0.2">
      <c r="A1355" s="150" t="s">
        <v>1907</v>
      </c>
      <c r="B1355" s="162" t="s">
        <v>1908</v>
      </c>
      <c r="C1355" s="162"/>
      <c r="D1355" s="162"/>
      <c r="E1355" s="162"/>
      <c r="F1355" s="164">
        <v>32309.25</v>
      </c>
      <c r="G1355" s="162"/>
      <c r="H1355" s="162"/>
    </row>
    <row r="1356" spans="1:8" ht="9.75" customHeight="1" x14ac:dyDescent="0.2">
      <c r="A1356" s="150" t="s">
        <v>1909</v>
      </c>
      <c r="B1356" s="162" t="s">
        <v>1763</v>
      </c>
      <c r="C1356" s="162"/>
      <c r="D1356" s="162"/>
      <c r="E1356" s="162"/>
      <c r="F1356" s="173">
        <v>143.36000000000001</v>
      </c>
      <c r="G1356" s="162"/>
      <c r="H1356" s="162"/>
    </row>
    <row r="1357" spans="1:8" ht="19.350000000000001" customHeight="1" x14ac:dyDescent="0.2">
      <c r="A1357" s="151" t="s">
        <v>1910</v>
      </c>
      <c r="B1357" s="156" t="s">
        <v>1765</v>
      </c>
      <c r="C1357" s="156" t="s">
        <v>96</v>
      </c>
      <c r="D1357" s="168">
        <v>24.154</v>
      </c>
      <c r="E1357" s="157">
        <v>5.9352</v>
      </c>
      <c r="F1357" s="167">
        <v>143.36000000000001</v>
      </c>
      <c r="G1357" s="156"/>
      <c r="H1357" s="156"/>
    </row>
    <row r="1358" spans="1:8" ht="9.75" customHeight="1" x14ac:dyDescent="0.2">
      <c r="A1358" s="150" t="s">
        <v>1911</v>
      </c>
      <c r="B1358" s="162" t="s">
        <v>1767</v>
      </c>
      <c r="C1358" s="162"/>
      <c r="D1358" s="162"/>
      <c r="E1358" s="162"/>
      <c r="F1358" s="170">
        <v>5238.58</v>
      </c>
      <c r="G1358" s="162"/>
      <c r="H1358" s="162"/>
    </row>
    <row r="1359" spans="1:8" ht="9.6" customHeight="1" x14ac:dyDescent="0.2">
      <c r="A1359" s="151" t="s">
        <v>1912</v>
      </c>
      <c r="B1359" s="156" t="s">
        <v>1769</v>
      </c>
      <c r="C1359" s="156" t="s">
        <v>96</v>
      </c>
      <c r="D1359" s="166">
        <v>727.79499999999996</v>
      </c>
      <c r="E1359" s="157">
        <v>0.52480000000000004</v>
      </c>
      <c r="F1359" s="167">
        <v>381.95</v>
      </c>
      <c r="G1359" s="156"/>
      <c r="H1359" s="156"/>
    </row>
    <row r="1360" spans="1:8" ht="19.350000000000001" customHeight="1" x14ac:dyDescent="0.2">
      <c r="A1360" s="151" t="s">
        <v>1913</v>
      </c>
      <c r="B1360" s="156" t="s">
        <v>1771</v>
      </c>
      <c r="C1360" s="156" t="s">
        <v>96</v>
      </c>
      <c r="D1360" s="166">
        <v>483.74900000000002</v>
      </c>
      <c r="E1360" s="157">
        <v>0.98699999999999999</v>
      </c>
      <c r="F1360" s="167">
        <v>477.46</v>
      </c>
      <c r="G1360" s="156"/>
      <c r="H1360" s="156"/>
    </row>
    <row r="1361" spans="1:8" ht="19.350000000000001" customHeight="1" x14ac:dyDescent="0.2">
      <c r="A1361" s="151" t="s">
        <v>1914</v>
      </c>
      <c r="B1361" s="156" t="s">
        <v>1773</v>
      </c>
      <c r="C1361" s="156" t="s">
        <v>96</v>
      </c>
      <c r="D1361" s="166">
        <v>456.36200000000002</v>
      </c>
      <c r="E1361" s="157">
        <v>5.16</v>
      </c>
      <c r="F1361" s="169">
        <v>2354.83</v>
      </c>
      <c r="G1361" s="156"/>
      <c r="H1361" s="156"/>
    </row>
    <row r="1362" spans="1:8" ht="19.350000000000001" customHeight="1" x14ac:dyDescent="0.2">
      <c r="A1362" s="151" t="s">
        <v>1915</v>
      </c>
      <c r="B1362" s="156" t="s">
        <v>1916</v>
      </c>
      <c r="C1362" s="156" t="s">
        <v>96</v>
      </c>
      <c r="D1362" s="168">
        <v>27.387</v>
      </c>
      <c r="E1362" s="157">
        <v>5.16</v>
      </c>
      <c r="F1362" s="167">
        <v>141.32</v>
      </c>
      <c r="G1362" s="156"/>
      <c r="H1362" s="156"/>
    </row>
    <row r="1363" spans="1:8" ht="19.350000000000001" customHeight="1" x14ac:dyDescent="0.2">
      <c r="A1363" s="151" t="s">
        <v>1917</v>
      </c>
      <c r="B1363" s="156" t="s">
        <v>1775</v>
      </c>
      <c r="C1363" s="156" t="s">
        <v>96</v>
      </c>
      <c r="D1363" s="166">
        <v>244.04599999999999</v>
      </c>
      <c r="E1363" s="157">
        <v>7.0368000000000004</v>
      </c>
      <c r="F1363" s="169">
        <v>1717.3</v>
      </c>
      <c r="G1363" s="156"/>
      <c r="H1363" s="156"/>
    </row>
    <row r="1364" spans="1:8" ht="9.6" customHeight="1" x14ac:dyDescent="0.2">
      <c r="A1364" s="151" t="s">
        <v>1918</v>
      </c>
      <c r="B1364" s="156" t="s">
        <v>1777</v>
      </c>
      <c r="C1364" s="156" t="s">
        <v>96</v>
      </c>
      <c r="D1364" s="168">
        <v>77.08</v>
      </c>
      <c r="E1364" s="157">
        <v>2.15</v>
      </c>
      <c r="F1364" s="167">
        <v>165.72</v>
      </c>
      <c r="G1364" s="156"/>
      <c r="H1364" s="156"/>
    </row>
    <row r="1365" spans="1:8" ht="9.75" customHeight="1" x14ac:dyDescent="0.2">
      <c r="A1365" s="150" t="s">
        <v>1919</v>
      </c>
      <c r="B1365" s="162" t="s">
        <v>1779</v>
      </c>
      <c r="C1365" s="162"/>
      <c r="D1365" s="162"/>
      <c r="E1365" s="162"/>
      <c r="F1365" s="170">
        <v>2083.29</v>
      </c>
      <c r="G1365" s="162"/>
      <c r="H1365" s="162"/>
    </row>
    <row r="1366" spans="1:8" ht="9.6" customHeight="1" x14ac:dyDescent="0.2">
      <c r="A1366" s="151" t="s">
        <v>1920</v>
      </c>
      <c r="B1366" s="156" t="s">
        <v>1781</v>
      </c>
      <c r="C1366" s="156" t="s">
        <v>96</v>
      </c>
      <c r="D1366" s="166">
        <v>215.434</v>
      </c>
      <c r="E1366" s="157">
        <v>3.5232000000000001</v>
      </c>
      <c r="F1366" s="167">
        <v>759.02</v>
      </c>
      <c r="G1366" s="156"/>
      <c r="H1366" s="156"/>
    </row>
    <row r="1367" spans="1:8" ht="9.6" customHeight="1" x14ac:dyDescent="0.2">
      <c r="A1367" s="151" t="s">
        <v>1921</v>
      </c>
      <c r="B1367" s="156" t="s">
        <v>1783</v>
      </c>
      <c r="C1367" s="156" t="s">
        <v>96</v>
      </c>
      <c r="D1367" s="166">
        <v>215.434</v>
      </c>
      <c r="E1367" s="157">
        <v>0.98699999999999999</v>
      </c>
      <c r="F1367" s="167">
        <v>212.63</v>
      </c>
      <c r="G1367" s="156"/>
      <c r="H1367" s="156"/>
    </row>
    <row r="1368" spans="1:8" ht="9.6" customHeight="1" x14ac:dyDescent="0.2">
      <c r="A1368" s="151" t="s">
        <v>1922</v>
      </c>
      <c r="B1368" s="156" t="s">
        <v>1785</v>
      </c>
      <c r="C1368" s="156" t="s">
        <v>96</v>
      </c>
      <c r="D1368" s="166">
        <v>215.434</v>
      </c>
      <c r="E1368" s="157">
        <v>5.16</v>
      </c>
      <c r="F1368" s="169">
        <v>1111.6400000000001</v>
      </c>
      <c r="G1368" s="156"/>
      <c r="H1368" s="156"/>
    </row>
    <row r="1369" spans="1:8" ht="9.75" customHeight="1" x14ac:dyDescent="0.2">
      <c r="A1369" s="150" t="s">
        <v>1923</v>
      </c>
      <c r="B1369" s="162" t="s">
        <v>93</v>
      </c>
      <c r="C1369" s="162"/>
      <c r="D1369" s="162"/>
      <c r="E1369" s="162"/>
      <c r="F1369" s="164">
        <v>24844.02</v>
      </c>
      <c r="G1369" s="162"/>
      <c r="H1369" s="162"/>
    </row>
    <row r="1370" spans="1:8" ht="9.6" customHeight="1" x14ac:dyDescent="0.2">
      <c r="A1370" s="151" t="s">
        <v>1924</v>
      </c>
      <c r="B1370" s="156" t="s">
        <v>1788</v>
      </c>
      <c r="C1370" s="156" t="s">
        <v>96</v>
      </c>
      <c r="D1370" s="168">
        <v>24.154</v>
      </c>
      <c r="E1370" s="168">
        <v>18.5</v>
      </c>
      <c r="F1370" s="167">
        <v>446.85</v>
      </c>
      <c r="G1370" s="156"/>
      <c r="H1370" s="156"/>
    </row>
    <row r="1371" spans="1:8" ht="9.6" customHeight="1" x14ac:dyDescent="0.2">
      <c r="A1371" s="151" t="s">
        <v>1925</v>
      </c>
      <c r="B1371" s="156" t="s">
        <v>1790</v>
      </c>
      <c r="C1371" s="156" t="s">
        <v>96</v>
      </c>
      <c r="D1371" s="166">
        <v>727.79499999999996</v>
      </c>
      <c r="E1371" s="157">
        <v>2.35</v>
      </c>
      <c r="F1371" s="169">
        <v>1710.32</v>
      </c>
      <c r="G1371" s="156"/>
      <c r="H1371" s="156"/>
    </row>
    <row r="1372" spans="1:8" ht="19.350000000000001" customHeight="1" x14ac:dyDescent="0.2">
      <c r="A1372" s="151" t="s">
        <v>1926</v>
      </c>
      <c r="B1372" s="156" t="s">
        <v>1792</v>
      </c>
      <c r="C1372" s="156" t="s">
        <v>96</v>
      </c>
      <c r="D1372" s="166">
        <v>483.74900000000002</v>
      </c>
      <c r="E1372" s="168">
        <v>11.5</v>
      </c>
      <c r="F1372" s="169">
        <v>5563.11</v>
      </c>
      <c r="G1372" s="156"/>
      <c r="H1372" s="156"/>
    </row>
    <row r="1373" spans="1:8" ht="19.350000000000001" customHeight="1" x14ac:dyDescent="0.2">
      <c r="A1373" s="151" t="s">
        <v>1927</v>
      </c>
      <c r="B1373" s="156" t="s">
        <v>1794</v>
      </c>
      <c r="C1373" s="156" t="s">
        <v>96</v>
      </c>
      <c r="D1373" s="166">
        <v>483.74900000000002</v>
      </c>
      <c r="E1373" s="168">
        <v>12.65</v>
      </c>
      <c r="F1373" s="169">
        <v>6119.42</v>
      </c>
      <c r="G1373" s="156"/>
      <c r="H1373" s="156"/>
    </row>
    <row r="1374" spans="1:8" ht="19.350000000000001" customHeight="1" x14ac:dyDescent="0.2">
      <c r="A1374" s="151" t="s">
        <v>1928</v>
      </c>
      <c r="B1374" s="156" t="s">
        <v>1796</v>
      </c>
      <c r="C1374" s="156" t="s">
        <v>96</v>
      </c>
      <c r="D1374" s="166">
        <v>244.04599999999999</v>
      </c>
      <c r="E1374" s="168">
        <v>17.75</v>
      </c>
      <c r="F1374" s="169">
        <v>4331.82</v>
      </c>
      <c r="G1374" s="156"/>
      <c r="H1374" s="156"/>
    </row>
    <row r="1375" spans="1:8" ht="19.350000000000001" customHeight="1" x14ac:dyDescent="0.2">
      <c r="A1375" s="151" t="s">
        <v>1929</v>
      </c>
      <c r="B1375" s="156" t="s">
        <v>1798</v>
      </c>
      <c r="C1375" s="156" t="s">
        <v>96</v>
      </c>
      <c r="D1375" s="166">
        <v>215.434</v>
      </c>
      <c r="E1375" s="157">
        <v>2.35</v>
      </c>
      <c r="F1375" s="167">
        <v>506.27</v>
      </c>
      <c r="G1375" s="156"/>
      <c r="H1375" s="156"/>
    </row>
    <row r="1376" spans="1:8" ht="19.350000000000001" customHeight="1" x14ac:dyDescent="0.2">
      <c r="A1376" s="151" t="s">
        <v>1930</v>
      </c>
      <c r="B1376" s="156" t="s">
        <v>1800</v>
      </c>
      <c r="C1376" s="156" t="s">
        <v>96</v>
      </c>
      <c r="D1376" s="166">
        <v>215.434</v>
      </c>
      <c r="E1376" s="168">
        <v>11.5</v>
      </c>
      <c r="F1376" s="169">
        <v>2477.4899999999998</v>
      </c>
      <c r="G1376" s="156"/>
      <c r="H1376" s="156"/>
    </row>
    <row r="1377" spans="1:8" ht="19.350000000000001" customHeight="1" x14ac:dyDescent="0.2">
      <c r="A1377" s="151" t="s">
        <v>1931</v>
      </c>
      <c r="B1377" s="156" t="s">
        <v>1802</v>
      </c>
      <c r="C1377" s="156" t="s">
        <v>96</v>
      </c>
      <c r="D1377" s="166">
        <v>215.434</v>
      </c>
      <c r="E1377" s="168">
        <v>12.65</v>
      </c>
      <c r="F1377" s="169">
        <v>2725.24</v>
      </c>
      <c r="G1377" s="156"/>
      <c r="H1377" s="156"/>
    </row>
    <row r="1378" spans="1:8" ht="9.6" customHeight="1" x14ac:dyDescent="0.2">
      <c r="A1378" s="151" t="s">
        <v>1932</v>
      </c>
      <c r="B1378" s="156" t="s">
        <v>1804</v>
      </c>
      <c r="C1378" s="156" t="s">
        <v>96</v>
      </c>
      <c r="D1378" s="168">
        <v>77.08</v>
      </c>
      <c r="E1378" s="168">
        <v>12.5</v>
      </c>
      <c r="F1378" s="167">
        <v>963.5</v>
      </c>
      <c r="G1378" s="156"/>
      <c r="H1378" s="156"/>
    </row>
    <row r="1379" spans="1:8" ht="9.75" customHeight="1" x14ac:dyDescent="0.2">
      <c r="A1379" s="150" t="s">
        <v>1933</v>
      </c>
      <c r="B1379" s="162" t="s">
        <v>1934</v>
      </c>
      <c r="C1379" s="162"/>
      <c r="D1379" s="162"/>
      <c r="E1379" s="162"/>
      <c r="F1379" s="163">
        <v>613747.5</v>
      </c>
      <c r="G1379" s="162"/>
      <c r="H1379" s="162"/>
    </row>
    <row r="1380" spans="1:8" ht="9.75" customHeight="1" x14ac:dyDescent="0.2">
      <c r="A1380" s="150" t="s">
        <v>1935</v>
      </c>
      <c r="B1380" s="162" t="s">
        <v>1763</v>
      </c>
      <c r="C1380" s="162"/>
      <c r="D1380" s="162"/>
      <c r="E1380" s="162"/>
      <c r="F1380" s="170">
        <v>2868.48</v>
      </c>
      <c r="G1380" s="162"/>
      <c r="H1380" s="162"/>
    </row>
    <row r="1381" spans="1:8" ht="19.350000000000001" customHeight="1" x14ac:dyDescent="0.2">
      <c r="A1381" s="151" t="s">
        <v>1936</v>
      </c>
      <c r="B1381" s="156" t="s">
        <v>1765</v>
      </c>
      <c r="C1381" s="156" t="s">
        <v>96</v>
      </c>
      <c r="D1381" s="166">
        <v>483.29969999999997</v>
      </c>
      <c r="E1381" s="157">
        <v>5.9352</v>
      </c>
      <c r="F1381" s="169">
        <v>2868.48</v>
      </c>
      <c r="G1381" s="156"/>
      <c r="H1381" s="156"/>
    </row>
    <row r="1382" spans="1:8" ht="9.75" customHeight="1" x14ac:dyDescent="0.2">
      <c r="A1382" s="150" t="s">
        <v>1937</v>
      </c>
      <c r="B1382" s="162" t="s">
        <v>1767</v>
      </c>
      <c r="C1382" s="162"/>
      <c r="D1382" s="162"/>
      <c r="E1382" s="162"/>
      <c r="F1382" s="164">
        <v>96812.09</v>
      </c>
      <c r="G1382" s="162"/>
      <c r="H1382" s="162"/>
    </row>
    <row r="1383" spans="1:8" ht="9.6" customHeight="1" x14ac:dyDescent="0.2">
      <c r="A1383" s="151" t="s">
        <v>1938</v>
      </c>
      <c r="B1383" s="156" t="s">
        <v>1769</v>
      </c>
      <c r="C1383" s="156" t="s">
        <v>96</v>
      </c>
      <c r="D1383" s="158">
        <v>13784.06</v>
      </c>
      <c r="E1383" s="157">
        <v>0.52480000000000004</v>
      </c>
      <c r="F1383" s="169">
        <v>7233.87</v>
      </c>
      <c r="G1383" s="156"/>
      <c r="H1383" s="156"/>
    </row>
    <row r="1384" spans="1:8" ht="19.350000000000001" customHeight="1" x14ac:dyDescent="0.2">
      <c r="A1384" s="151" t="s">
        <v>1939</v>
      </c>
      <c r="B1384" s="156" t="s">
        <v>1771</v>
      </c>
      <c r="C1384" s="156" t="s">
        <v>96</v>
      </c>
      <c r="D1384" s="158">
        <v>12022.903200000001</v>
      </c>
      <c r="E1384" s="157">
        <v>0.98699999999999999</v>
      </c>
      <c r="F1384" s="159">
        <v>11866.61</v>
      </c>
      <c r="G1384" s="156"/>
      <c r="H1384" s="156"/>
    </row>
    <row r="1385" spans="1:8" ht="19.350000000000001" customHeight="1" x14ac:dyDescent="0.2">
      <c r="A1385" s="151" t="s">
        <v>1940</v>
      </c>
      <c r="B1385" s="156" t="s">
        <v>1773</v>
      </c>
      <c r="C1385" s="156" t="s">
        <v>96</v>
      </c>
      <c r="D1385" s="171">
        <v>8564.3747999999996</v>
      </c>
      <c r="E1385" s="157">
        <v>5.16</v>
      </c>
      <c r="F1385" s="159">
        <v>44192.17</v>
      </c>
      <c r="G1385" s="156"/>
      <c r="H1385" s="156"/>
    </row>
    <row r="1386" spans="1:8" ht="19.350000000000001" customHeight="1" x14ac:dyDescent="0.2">
      <c r="A1386" s="151" t="s">
        <v>1941</v>
      </c>
      <c r="B1386" s="156" t="s">
        <v>1916</v>
      </c>
      <c r="C1386" s="156" t="s">
        <v>96</v>
      </c>
      <c r="D1386" s="171">
        <v>3458.5320000000002</v>
      </c>
      <c r="E1386" s="157">
        <v>5.16</v>
      </c>
      <c r="F1386" s="159">
        <v>17846.03</v>
      </c>
      <c r="G1386" s="156"/>
      <c r="H1386" s="156"/>
    </row>
    <row r="1387" spans="1:8" ht="19.350000000000001" customHeight="1" x14ac:dyDescent="0.2">
      <c r="A1387" s="151" t="s">
        <v>1942</v>
      </c>
      <c r="B1387" s="156" t="s">
        <v>1775</v>
      </c>
      <c r="C1387" s="156" t="s">
        <v>96</v>
      </c>
      <c r="D1387" s="171">
        <v>1761.1583000000001</v>
      </c>
      <c r="E1387" s="157">
        <v>7.0368000000000004</v>
      </c>
      <c r="F1387" s="159">
        <v>12392.92</v>
      </c>
      <c r="G1387" s="156"/>
      <c r="H1387" s="156"/>
    </row>
    <row r="1388" spans="1:8" ht="9.6" customHeight="1" x14ac:dyDescent="0.2">
      <c r="A1388" s="151" t="s">
        <v>1943</v>
      </c>
      <c r="B1388" s="156" t="s">
        <v>1777</v>
      </c>
      <c r="C1388" s="156" t="s">
        <v>96</v>
      </c>
      <c r="D1388" s="171">
        <v>1525.81</v>
      </c>
      <c r="E1388" s="157">
        <v>2.15</v>
      </c>
      <c r="F1388" s="169">
        <v>3280.49</v>
      </c>
      <c r="G1388" s="156"/>
      <c r="H1388" s="156"/>
    </row>
    <row r="1389" spans="1:8" ht="9.75" customHeight="1" x14ac:dyDescent="0.2">
      <c r="A1389" s="150" t="s">
        <v>1944</v>
      </c>
      <c r="B1389" s="162" t="s">
        <v>1779</v>
      </c>
      <c r="C1389" s="162"/>
      <c r="D1389" s="162"/>
      <c r="E1389" s="162"/>
      <c r="F1389" s="164">
        <v>35303.120000000003</v>
      </c>
      <c r="G1389" s="162"/>
      <c r="H1389" s="162"/>
    </row>
    <row r="1390" spans="1:8" ht="9.6" customHeight="1" x14ac:dyDescent="0.2">
      <c r="A1390" s="151" t="s">
        <v>1945</v>
      </c>
      <c r="B1390" s="156" t="s">
        <v>1781</v>
      </c>
      <c r="C1390" s="156" t="s">
        <v>96</v>
      </c>
      <c r="D1390" s="171">
        <v>3650.7134999999998</v>
      </c>
      <c r="E1390" s="157">
        <v>3.5232000000000001</v>
      </c>
      <c r="F1390" s="159">
        <v>12862.19</v>
      </c>
      <c r="G1390" s="156"/>
      <c r="H1390" s="156"/>
    </row>
    <row r="1391" spans="1:8" ht="9.6" customHeight="1" x14ac:dyDescent="0.2">
      <c r="A1391" s="151" t="s">
        <v>1946</v>
      </c>
      <c r="B1391" s="156" t="s">
        <v>1783</v>
      </c>
      <c r="C1391" s="156" t="s">
        <v>96</v>
      </c>
      <c r="D1391" s="171">
        <v>3650.7134999999998</v>
      </c>
      <c r="E1391" s="157">
        <v>0.98699999999999999</v>
      </c>
      <c r="F1391" s="169">
        <v>3603.25</v>
      </c>
      <c r="G1391" s="156"/>
      <c r="H1391" s="156"/>
    </row>
    <row r="1392" spans="1:8" ht="9.6" customHeight="1" x14ac:dyDescent="0.2">
      <c r="A1392" s="151" t="s">
        <v>1947</v>
      </c>
      <c r="B1392" s="156" t="s">
        <v>1785</v>
      </c>
      <c r="C1392" s="156" t="s">
        <v>96</v>
      </c>
      <c r="D1392" s="171">
        <v>3650.7134999999998</v>
      </c>
      <c r="E1392" s="157">
        <v>5.16</v>
      </c>
      <c r="F1392" s="159">
        <v>18837.68</v>
      </c>
      <c r="G1392" s="156"/>
      <c r="H1392" s="156"/>
    </row>
    <row r="1393" spans="1:8" ht="9.75" customHeight="1" x14ac:dyDescent="0.2">
      <c r="A1393" s="150" t="s">
        <v>1948</v>
      </c>
      <c r="B1393" s="162" t="s">
        <v>93</v>
      </c>
      <c r="C1393" s="162"/>
      <c r="D1393" s="162"/>
      <c r="E1393" s="162"/>
      <c r="F1393" s="163">
        <v>478763.81</v>
      </c>
      <c r="G1393" s="162"/>
      <c r="H1393" s="162"/>
    </row>
    <row r="1394" spans="1:8" ht="9.6" customHeight="1" x14ac:dyDescent="0.2">
      <c r="A1394" s="151" t="s">
        <v>1949</v>
      </c>
      <c r="B1394" s="156" t="s">
        <v>1788</v>
      </c>
      <c r="C1394" s="156" t="s">
        <v>96</v>
      </c>
      <c r="D1394" s="166">
        <v>483.29969999999997</v>
      </c>
      <c r="E1394" s="168">
        <v>18.5</v>
      </c>
      <c r="F1394" s="169">
        <v>8941.0400000000009</v>
      </c>
      <c r="G1394" s="156"/>
      <c r="H1394" s="156"/>
    </row>
    <row r="1395" spans="1:8" ht="9.6" customHeight="1" x14ac:dyDescent="0.2">
      <c r="A1395" s="151" t="s">
        <v>1950</v>
      </c>
      <c r="B1395" s="156" t="s">
        <v>1790</v>
      </c>
      <c r="C1395" s="156" t="s">
        <v>96</v>
      </c>
      <c r="D1395" s="158">
        <v>13784.06</v>
      </c>
      <c r="E1395" s="157">
        <v>2.35</v>
      </c>
      <c r="F1395" s="159">
        <v>32392.54</v>
      </c>
      <c r="G1395" s="156"/>
      <c r="H1395" s="156"/>
    </row>
    <row r="1396" spans="1:8" ht="19.350000000000001" customHeight="1" x14ac:dyDescent="0.2">
      <c r="A1396" s="151" t="s">
        <v>1951</v>
      </c>
      <c r="B1396" s="156" t="s">
        <v>1792</v>
      </c>
      <c r="C1396" s="156" t="s">
        <v>96</v>
      </c>
      <c r="D1396" s="158">
        <v>12022.903200000001</v>
      </c>
      <c r="E1396" s="168">
        <v>11.5</v>
      </c>
      <c r="F1396" s="161">
        <v>138263.39000000001</v>
      </c>
      <c r="G1396" s="156"/>
      <c r="H1396" s="156"/>
    </row>
    <row r="1397" spans="1:8" ht="19.350000000000001" customHeight="1" x14ac:dyDescent="0.2">
      <c r="A1397" s="151" t="s">
        <v>1952</v>
      </c>
      <c r="B1397" s="156" t="s">
        <v>1794</v>
      </c>
      <c r="C1397" s="156" t="s">
        <v>96</v>
      </c>
      <c r="D1397" s="158">
        <v>12022.903200000001</v>
      </c>
      <c r="E1397" s="168">
        <v>12.65</v>
      </c>
      <c r="F1397" s="161">
        <v>152089.73000000001</v>
      </c>
      <c r="G1397" s="156"/>
      <c r="H1397" s="156"/>
    </row>
    <row r="1398" spans="1:8" ht="19.350000000000001" customHeight="1" x14ac:dyDescent="0.2">
      <c r="A1398" s="151" t="s">
        <v>1953</v>
      </c>
      <c r="B1398" s="156" t="s">
        <v>1796</v>
      </c>
      <c r="C1398" s="156" t="s">
        <v>96</v>
      </c>
      <c r="D1398" s="171">
        <v>1761.1583000000001</v>
      </c>
      <c r="E1398" s="168">
        <v>17.75</v>
      </c>
      <c r="F1398" s="159">
        <v>31260.560000000001</v>
      </c>
      <c r="G1398" s="156"/>
      <c r="H1398" s="156"/>
    </row>
    <row r="1399" spans="1:8" ht="19.350000000000001" customHeight="1" x14ac:dyDescent="0.2">
      <c r="A1399" s="151" t="s">
        <v>1954</v>
      </c>
      <c r="B1399" s="156" t="s">
        <v>1798</v>
      </c>
      <c r="C1399" s="156" t="s">
        <v>96</v>
      </c>
      <c r="D1399" s="171">
        <v>3650.7134999999998</v>
      </c>
      <c r="E1399" s="157">
        <v>2.35</v>
      </c>
      <c r="F1399" s="169">
        <v>8579.18</v>
      </c>
      <c r="G1399" s="156"/>
      <c r="H1399" s="156"/>
    </row>
    <row r="1400" spans="1:8" ht="19.350000000000001" customHeight="1" x14ac:dyDescent="0.2">
      <c r="A1400" s="151" t="s">
        <v>1955</v>
      </c>
      <c r="B1400" s="156" t="s">
        <v>1800</v>
      </c>
      <c r="C1400" s="156" t="s">
        <v>96</v>
      </c>
      <c r="D1400" s="171">
        <v>3650.7134999999998</v>
      </c>
      <c r="E1400" s="168">
        <v>11.5</v>
      </c>
      <c r="F1400" s="159">
        <v>41983.21</v>
      </c>
      <c r="G1400" s="156"/>
      <c r="H1400" s="156"/>
    </row>
    <row r="1401" spans="1:8" ht="19.350000000000001" customHeight="1" x14ac:dyDescent="0.2">
      <c r="A1401" s="151" t="s">
        <v>1956</v>
      </c>
      <c r="B1401" s="156" t="s">
        <v>1802</v>
      </c>
      <c r="C1401" s="156" t="s">
        <v>96</v>
      </c>
      <c r="D1401" s="171">
        <v>3650.7134999999998</v>
      </c>
      <c r="E1401" s="168">
        <v>12.65</v>
      </c>
      <c r="F1401" s="159">
        <v>46181.53</v>
      </c>
      <c r="G1401" s="156"/>
      <c r="H1401" s="156"/>
    </row>
    <row r="1402" spans="1:8" ht="9.6" customHeight="1" x14ac:dyDescent="0.2">
      <c r="A1402" s="151" t="s">
        <v>1957</v>
      </c>
      <c r="B1402" s="156" t="s">
        <v>1804</v>
      </c>
      <c r="C1402" s="156" t="s">
        <v>96</v>
      </c>
      <c r="D1402" s="171">
        <v>1525.81</v>
      </c>
      <c r="E1402" s="168">
        <v>12.5</v>
      </c>
      <c r="F1402" s="159">
        <v>19072.63</v>
      </c>
      <c r="G1402" s="156"/>
      <c r="H1402" s="156"/>
    </row>
    <row r="1403" spans="1:8" ht="9.75" customHeight="1" x14ac:dyDescent="0.2">
      <c r="A1403" s="150" t="s">
        <v>1958</v>
      </c>
      <c r="B1403" s="162" t="s">
        <v>1959</v>
      </c>
      <c r="C1403" s="162"/>
      <c r="D1403" s="162"/>
      <c r="E1403" s="162"/>
      <c r="F1403" s="164">
        <v>20516.87</v>
      </c>
      <c r="G1403" s="162"/>
      <c r="H1403" s="162"/>
    </row>
    <row r="1404" spans="1:8" ht="9.75" customHeight="1" x14ac:dyDescent="0.2">
      <c r="A1404" s="150" t="s">
        <v>1960</v>
      </c>
      <c r="B1404" s="162" t="s">
        <v>1763</v>
      </c>
      <c r="C1404" s="162"/>
      <c r="D1404" s="162"/>
      <c r="E1404" s="162"/>
      <c r="F1404" s="173">
        <v>139.07</v>
      </c>
      <c r="G1404" s="162"/>
      <c r="H1404" s="162"/>
    </row>
    <row r="1405" spans="1:8" ht="19.350000000000001" customHeight="1" x14ac:dyDescent="0.2">
      <c r="A1405" s="151" t="s">
        <v>1961</v>
      </c>
      <c r="B1405" s="156" t="s">
        <v>1765</v>
      </c>
      <c r="C1405" s="156" t="s">
        <v>96</v>
      </c>
      <c r="D1405" s="168">
        <v>23.431000000000001</v>
      </c>
      <c r="E1405" s="157">
        <v>5.9352</v>
      </c>
      <c r="F1405" s="167">
        <v>139.07</v>
      </c>
      <c r="G1405" s="156"/>
      <c r="H1405" s="156"/>
    </row>
    <row r="1406" spans="1:8" ht="9.75" customHeight="1" x14ac:dyDescent="0.2">
      <c r="A1406" s="150" t="s">
        <v>1962</v>
      </c>
      <c r="B1406" s="162" t="s">
        <v>1767</v>
      </c>
      <c r="C1406" s="162"/>
      <c r="D1406" s="162"/>
      <c r="E1406" s="162"/>
      <c r="F1406" s="170">
        <v>3863.46</v>
      </c>
      <c r="G1406" s="162"/>
      <c r="H1406" s="162"/>
    </row>
    <row r="1407" spans="1:8" ht="9.6" customHeight="1" x14ac:dyDescent="0.2">
      <c r="A1407" s="151" t="s">
        <v>1963</v>
      </c>
      <c r="B1407" s="156" t="s">
        <v>1769</v>
      </c>
      <c r="C1407" s="156" t="s">
        <v>96</v>
      </c>
      <c r="D1407" s="166">
        <v>528.72</v>
      </c>
      <c r="E1407" s="157">
        <v>0.52480000000000004</v>
      </c>
      <c r="F1407" s="167">
        <v>277.47000000000003</v>
      </c>
      <c r="G1407" s="156"/>
      <c r="H1407" s="156"/>
    </row>
    <row r="1408" spans="1:8" ht="19.350000000000001" customHeight="1" x14ac:dyDescent="0.2">
      <c r="A1408" s="151" t="s">
        <v>1964</v>
      </c>
      <c r="B1408" s="156" t="s">
        <v>1771</v>
      </c>
      <c r="C1408" s="156" t="s">
        <v>96</v>
      </c>
      <c r="D1408" s="166">
        <v>278.40499999999997</v>
      </c>
      <c r="E1408" s="157">
        <v>0.98699999999999999</v>
      </c>
      <c r="F1408" s="167">
        <v>274.79000000000002</v>
      </c>
      <c r="G1408" s="156"/>
      <c r="H1408" s="156"/>
    </row>
    <row r="1409" spans="1:8" ht="19.350000000000001" customHeight="1" x14ac:dyDescent="0.2">
      <c r="A1409" s="151" t="s">
        <v>1965</v>
      </c>
      <c r="B1409" s="156" t="s">
        <v>1773</v>
      </c>
      <c r="C1409" s="156" t="s">
        <v>96</v>
      </c>
      <c r="D1409" s="166">
        <v>265.387</v>
      </c>
      <c r="E1409" s="157">
        <v>5.16</v>
      </c>
      <c r="F1409" s="169">
        <v>1369.4</v>
      </c>
      <c r="G1409" s="156"/>
      <c r="H1409" s="156"/>
    </row>
    <row r="1410" spans="1:8" ht="19.350000000000001" customHeight="1" x14ac:dyDescent="0.2">
      <c r="A1410" s="151" t="s">
        <v>1966</v>
      </c>
      <c r="B1410" s="156" t="s">
        <v>1916</v>
      </c>
      <c r="C1410" s="156" t="s">
        <v>96</v>
      </c>
      <c r="D1410" s="168">
        <v>13.018000000000001</v>
      </c>
      <c r="E1410" s="157">
        <v>5.16</v>
      </c>
      <c r="F1410" s="172">
        <v>67.17</v>
      </c>
      <c r="G1410" s="156"/>
      <c r="H1410" s="156"/>
    </row>
    <row r="1411" spans="1:8" ht="19.350000000000001" customHeight="1" x14ac:dyDescent="0.2">
      <c r="A1411" s="151" t="s">
        <v>1967</v>
      </c>
      <c r="B1411" s="156" t="s">
        <v>1775</v>
      </c>
      <c r="C1411" s="156" t="s">
        <v>96</v>
      </c>
      <c r="D1411" s="166">
        <v>250.31399999999999</v>
      </c>
      <c r="E1411" s="157">
        <v>7.0368000000000004</v>
      </c>
      <c r="F1411" s="169">
        <v>1761.41</v>
      </c>
      <c r="G1411" s="156"/>
      <c r="H1411" s="156"/>
    </row>
    <row r="1412" spans="1:8" ht="9.6" customHeight="1" x14ac:dyDescent="0.2">
      <c r="A1412" s="151" t="s">
        <v>1968</v>
      </c>
      <c r="B1412" s="156" t="s">
        <v>1777</v>
      </c>
      <c r="C1412" s="156" t="s">
        <v>96</v>
      </c>
      <c r="D1412" s="168">
        <v>52.661999999999999</v>
      </c>
      <c r="E1412" s="157">
        <v>2.15</v>
      </c>
      <c r="F1412" s="167">
        <v>113.22</v>
      </c>
      <c r="G1412" s="156"/>
      <c r="H1412" s="156"/>
    </row>
    <row r="1413" spans="1:8" ht="9.75" customHeight="1" x14ac:dyDescent="0.2">
      <c r="A1413" s="150" t="s">
        <v>1969</v>
      </c>
      <c r="B1413" s="162" t="s">
        <v>1779</v>
      </c>
      <c r="C1413" s="162"/>
      <c r="D1413" s="162"/>
      <c r="E1413" s="162"/>
      <c r="F1413" s="173">
        <v>805.68</v>
      </c>
      <c r="G1413" s="162"/>
      <c r="H1413" s="162"/>
    </row>
    <row r="1414" spans="1:8" ht="9.6" customHeight="1" x14ac:dyDescent="0.2">
      <c r="A1414" s="151" t="s">
        <v>1970</v>
      </c>
      <c r="B1414" s="156" t="s">
        <v>1781</v>
      </c>
      <c r="C1414" s="156" t="s">
        <v>96</v>
      </c>
      <c r="D1414" s="168">
        <v>83.316000000000003</v>
      </c>
      <c r="E1414" s="157">
        <v>3.5232000000000001</v>
      </c>
      <c r="F1414" s="167">
        <v>293.54000000000002</v>
      </c>
      <c r="G1414" s="156"/>
      <c r="H1414" s="156"/>
    </row>
    <row r="1415" spans="1:8" ht="9.6" customHeight="1" x14ac:dyDescent="0.2">
      <c r="A1415" s="151" t="s">
        <v>1971</v>
      </c>
      <c r="B1415" s="156" t="s">
        <v>1783</v>
      </c>
      <c r="C1415" s="156" t="s">
        <v>96</v>
      </c>
      <c r="D1415" s="168">
        <v>83.316000000000003</v>
      </c>
      <c r="E1415" s="157">
        <v>0.98699999999999999</v>
      </c>
      <c r="F1415" s="172">
        <v>82.23</v>
      </c>
      <c r="G1415" s="156"/>
      <c r="H1415" s="156"/>
    </row>
    <row r="1416" spans="1:8" ht="9.6" customHeight="1" x14ac:dyDescent="0.2">
      <c r="A1416" s="151" t="s">
        <v>1972</v>
      </c>
      <c r="B1416" s="156" t="s">
        <v>1785</v>
      </c>
      <c r="C1416" s="156" t="s">
        <v>96</v>
      </c>
      <c r="D1416" s="168">
        <v>83.316000000000003</v>
      </c>
      <c r="E1416" s="157">
        <v>5.16</v>
      </c>
      <c r="F1416" s="167">
        <v>429.91</v>
      </c>
      <c r="G1416" s="156"/>
      <c r="H1416" s="156"/>
    </row>
    <row r="1417" spans="1:8" ht="9.75" customHeight="1" x14ac:dyDescent="0.2">
      <c r="A1417" s="150" t="s">
        <v>1973</v>
      </c>
      <c r="B1417" s="162" t="s">
        <v>93</v>
      </c>
      <c r="C1417" s="162"/>
      <c r="D1417" s="162"/>
      <c r="E1417" s="162"/>
      <c r="F1417" s="164">
        <v>15708.66</v>
      </c>
      <c r="G1417" s="162"/>
      <c r="H1417" s="162"/>
    </row>
    <row r="1418" spans="1:8" ht="9.6" customHeight="1" x14ac:dyDescent="0.2">
      <c r="A1418" s="151" t="s">
        <v>1974</v>
      </c>
      <c r="B1418" s="156" t="s">
        <v>1788</v>
      </c>
      <c r="C1418" s="156" t="s">
        <v>96</v>
      </c>
      <c r="D1418" s="168">
        <v>23.431000000000001</v>
      </c>
      <c r="E1418" s="168">
        <v>18.5</v>
      </c>
      <c r="F1418" s="167">
        <v>433.47</v>
      </c>
      <c r="G1418" s="156"/>
      <c r="H1418" s="156"/>
    </row>
    <row r="1419" spans="1:8" ht="9.6" customHeight="1" x14ac:dyDescent="0.2">
      <c r="A1419" s="151" t="s">
        <v>1975</v>
      </c>
      <c r="B1419" s="156" t="s">
        <v>1790</v>
      </c>
      <c r="C1419" s="156" t="s">
        <v>96</v>
      </c>
      <c r="D1419" s="166">
        <v>528.72</v>
      </c>
      <c r="E1419" s="157">
        <v>2.35</v>
      </c>
      <c r="F1419" s="169">
        <v>1242.49</v>
      </c>
      <c r="G1419" s="156"/>
      <c r="H1419" s="156"/>
    </row>
    <row r="1420" spans="1:8" ht="19.350000000000001" customHeight="1" x14ac:dyDescent="0.2">
      <c r="A1420" s="151" t="s">
        <v>1976</v>
      </c>
      <c r="B1420" s="156" t="s">
        <v>1792</v>
      </c>
      <c r="C1420" s="156" t="s">
        <v>96</v>
      </c>
      <c r="D1420" s="166">
        <v>278.40499999999997</v>
      </c>
      <c r="E1420" s="168">
        <v>11.5</v>
      </c>
      <c r="F1420" s="169">
        <v>3201.66</v>
      </c>
      <c r="G1420" s="156"/>
      <c r="H1420" s="156"/>
    </row>
    <row r="1421" spans="1:8" ht="19.350000000000001" customHeight="1" x14ac:dyDescent="0.2">
      <c r="A1421" s="151" t="s">
        <v>1977</v>
      </c>
      <c r="B1421" s="156" t="s">
        <v>1794</v>
      </c>
      <c r="C1421" s="156" t="s">
        <v>96</v>
      </c>
      <c r="D1421" s="166">
        <v>278.40499999999997</v>
      </c>
      <c r="E1421" s="168">
        <v>12.65</v>
      </c>
      <c r="F1421" s="169">
        <v>3521.82</v>
      </c>
      <c r="G1421" s="156"/>
      <c r="H1421" s="156"/>
    </row>
    <row r="1422" spans="1:8" ht="19.350000000000001" customHeight="1" x14ac:dyDescent="0.2">
      <c r="A1422" s="151" t="s">
        <v>1978</v>
      </c>
      <c r="B1422" s="156" t="s">
        <v>1796</v>
      </c>
      <c r="C1422" s="156" t="s">
        <v>96</v>
      </c>
      <c r="D1422" s="166">
        <v>250.31399999999999</v>
      </c>
      <c r="E1422" s="168">
        <v>17.75</v>
      </c>
      <c r="F1422" s="169">
        <v>4443.07</v>
      </c>
      <c r="G1422" s="156"/>
      <c r="H1422" s="156"/>
    </row>
    <row r="1423" spans="1:8" ht="19.350000000000001" customHeight="1" x14ac:dyDescent="0.2">
      <c r="A1423" s="151" t="s">
        <v>1979</v>
      </c>
      <c r="B1423" s="156" t="s">
        <v>1798</v>
      </c>
      <c r="C1423" s="156" t="s">
        <v>96</v>
      </c>
      <c r="D1423" s="168">
        <v>83.316000000000003</v>
      </c>
      <c r="E1423" s="157">
        <v>2.35</v>
      </c>
      <c r="F1423" s="167">
        <v>195.79</v>
      </c>
      <c r="G1423" s="156"/>
      <c r="H1423" s="156"/>
    </row>
    <row r="1424" spans="1:8" ht="19.350000000000001" customHeight="1" x14ac:dyDescent="0.2">
      <c r="A1424" s="151" t="s">
        <v>1980</v>
      </c>
      <c r="B1424" s="156" t="s">
        <v>1800</v>
      </c>
      <c r="C1424" s="156" t="s">
        <v>96</v>
      </c>
      <c r="D1424" s="168">
        <v>83.316000000000003</v>
      </c>
      <c r="E1424" s="168">
        <v>11.5</v>
      </c>
      <c r="F1424" s="167">
        <v>958.13</v>
      </c>
      <c r="G1424" s="156"/>
      <c r="H1424" s="156"/>
    </row>
    <row r="1425" spans="1:8" ht="19.350000000000001" customHeight="1" x14ac:dyDescent="0.2">
      <c r="A1425" s="151" t="s">
        <v>1981</v>
      </c>
      <c r="B1425" s="156" t="s">
        <v>1802</v>
      </c>
      <c r="C1425" s="156" t="s">
        <v>96</v>
      </c>
      <c r="D1425" s="168">
        <v>83.316000000000003</v>
      </c>
      <c r="E1425" s="168">
        <v>12.65</v>
      </c>
      <c r="F1425" s="169">
        <v>1053.95</v>
      </c>
      <c r="G1425" s="156"/>
      <c r="H1425" s="156"/>
    </row>
    <row r="1426" spans="1:8" ht="9.6" customHeight="1" x14ac:dyDescent="0.2">
      <c r="A1426" s="151" t="s">
        <v>1982</v>
      </c>
      <c r="B1426" s="156" t="s">
        <v>1804</v>
      </c>
      <c r="C1426" s="156" t="s">
        <v>96</v>
      </c>
      <c r="D1426" s="168">
        <v>52.661999999999999</v>
      </c>
      <c r="E1426" s="168">
        <v>12.5</v>
      </c>
      <c r="F1426" s="167">
        <v>658.28</v>
      </c>
      <c r="G1426" s="156"/>
      <c r="H1426" s="156"/>
    </row>
    <row r="1427" spans="1:8" ht="19.350000000000001" customHeight="1" x14ac:dyDescent="0.2">
      <c r="A1427" s="150" t="s">
        <v>1983</v>
      </c>
      <c r="B1427" s="162" t="s">
        <v>1984</v>
      </c>
      <c r="C1427" s="162"/>
      <c r="D1427" s="162"/>
      <c r="E1427" s="162"/>
      <c r="F1427" s="170">
        <v>9588.99</v>
      </c>
      <c r="G1427" s="162"/>
      <c r="H1427" s="162"/>
    </row>
    <row r="1428" spans="1:8" ht="9.75" customHeight="1" x14ac:dyDescent="0.2">
      <c r="A1428" s="150" t="s">
        <v>1985</v>
      </c>
      <c r="B1428" s="162" t="s">
        <v>1763</v>
      </c>
      <c r="C1428" s="162"/>
      <c r="D1428" s="162"/>
      <c r="E1428" s="162"/>
      <c r="F1428" s="173">
        <v>547.83000000000004</v>
      </c>
      <c r="G1428" s="162"/>
      <c r="H1428" s="162"/>
    </row>
    <row r="1429" spans="1:8" ht="19.350000000000001" customHeight="1" x14ac:dyDescent="0.2">
      <c r="A1429" s="151" t="s">
        <v>1986</v>
      </c>
      <c r="B1429" s="156" t="s">
        <v>1765</v>
      </c>
      <c r="C1429" s="156" t="s">
        <v>96</v>
      </c>
      <c r="D1429" s="168">
        <v>92.302000000000007</v>
      </c>
      <c r="E1429" s="157">
        <v>5.9352</v>
      </c>
      <c r="F1429" s="167">
        <v>547.83000000000004</v>
      </c>
      <c r="G1429" s="156"/>
      <c r="H1429" s="156"/>
    </row>
    <row r="1430" spans="1:8" ht="9.75" customHeight="1" x14ac:dyDescent="0.2">
      <c r="A1430" s="150" t="s">
        <v>1987</v>
      </c>
      <c r="B1430" s="162" t="s">
        <v>1767</v>
      </c>
      <c r="C1430" s="162"/>
      <c r="D1430" s="162"/>
      <c r="E1430" s="162"/>
      <c r="F1430" s="170">
        <v>1944.04</v>
      </c>
      <c r="G1430" s="162"/>
      <c r="H1430" s="162"/>
    </row>
    <row r="1431" spans="1:8" ht="9.6" customHeight="1" x14ac:dyDescent="0.2">
      <c r="A1431" s="151" t="s">
        <v>1988</v>
      </c>
      <c r="B1431" s="156" t="s">
        <v>1769</v>
      </c>
      <c r="C1431" s="156" t="s">
        <v>96</v>
      </c>
      <c r="D1431" s="166">
        <v>247.79499999999999</v>
      </c>
      <c r="E1431" s="157">
        <v>0.52480000000000004</v>
      </c>
      <c r="F1431" s="167">
        <v>130.04</v>
      </c>
      <c r="G1431" s="156"/>
      <c r="H1431" s="156"/>
    </row>
    <row r="1432" spans="1:8" ht="19.350000000000001" customHeight="1" x14ac:dyDescent="0.2">
      <c r="A1432" s="151" t="s">
        <v>1989</v>
      </c>
      <c r="B1432" s="156" t="s">
        <v>1775</v>
      </c>
      <c r="C1432" s="156" t="s">
        <v>96</v>
      </c>
      <c r="D1432" s="166">
        <v>247.79499999999999</v>
      </c>
      <c r="E1432" s="157">
        <v>7.0368000000000004</v>
      </c>
      <c r="F1432" s="169">
        <v>1743.68</v>
      </c>
      <c r="G1432" s="156"/>
      <c r="H1432" s="156"/>
    </row>
    <row r="1433" spans="1:8" ht="9.6" customHeight="1" x14ac:dyDescent="0.2">
      <c r="A1433" s="151" t="s">
        <v>1990</v>
      </c>
      <c r="B1433" s="156" t="s">
        <v>1777</v>
      </c>
      <c r="C1433" s="156" t="s">
        <v>96</v>
      </c>
      <c r="D1433" s="168">
        <v>32.707999999999998</v>
      </c>
      <c r="E1433" s="157">
        <v>2.15</v>
      </c>
      <c r="F1433" s="172">
        <v>70.319999999999993</v>
      </c>
      <c r="G1433" s="156"/>
      <c r="H1433" s="156"/>
    </row>
    <row r="1434" spans="1:8" ht="9.75" customHeight="1" x14ac:dyDescent="0.2">
      <c r="A1434" s="150" t="s">
        <v>1991</v>
      </c>
      <c r="B1434" s="162" t="s">
        <v>1779</v>
      </c>
      <c r="C1434" s="162"/>
      <c r="D1434" s="162"/>
      <c r="E1434" s="162"/>
      <c r="F1434" s="174">
        <v>0</v>
      </c>
      <c r="G1434" s="162"/>
      <c r="H1434" s="162"/>
    </row>
    <row r="1435" spans="1:8" ht="9.75" customHeight="1" x14ac:dyDescent="0.2">
      <c r="A1435" s="150" t="s">
        <v>1992</v>
      </c>
      <c r="B1435" s="162" t="s">
        <v>93</v>
      </c>
      <c r="C1435" s="162"/>
      <c r="D1435" s="162"/>
      <c r="E1435" s="162"/>
      <c r="F1435" s="170">
        <v>7097.12</v>
      </c>
      <c r="G1435" s="162"/>
      <c r="H1435" s="162"/>
    </row>
    <row r="1436" spans="1:8" ht="9.6" customHeight="1" x14ac:dyDescent="0.2">
      <c r="A1436" s="151" t="s">
        <v>1993</v>
      </c>
      <c r="B1436" s="156" t="s">
        <v>1788</v>
      </c>
      <c r="C1436" s="156" t="s">
        <v>96</v>
      </c>
      <c r="D1436" s="168">
        <v>92.302000000000007</v>
      </c>
      <c r="E1436" s="168">
        <v>18.5</v>
      </c>
      <c r="F1436" s="169">
        <v>1707.59</v>
      </c>
      <c r="G1436" s="156"/>
      <c r="H1436" s="156"/>
    </row>
    <row r="1437" spans="1:8" ht="9.6" customHeight="1" x14ac:dyDescent="0.2">
      <c r="A1437" s="151" t="s">
        <v>1994</v>
      </c>
      <c r="B1437" s="156" t="s">
        <v>1790</v>
      </c>
      <c r="C1437" s="156" t="s">
        <v>96</v>
      </c>
      <c r="D1437" s="166">
        <v>247.79499999999999</v>
      </c>
      <c r="E1437" s="157">
        <v>2.35</v>
      </c>
      <c r="F1437" s="167">
        <v>582.32000000000005</v>
      </c>
      <c r="G1437" s="156"/>
      <c r="H1437" s="156"/>
    </row>
    <row r="1438" spans="1:8" ht="19.350000000000001" customHeight="1" x14ac:dyDescent="0.2">
      <c r="A1438" s="151" t="s">
        <v>1995</v>
      </c>
      <c r="B1438" s="156" t="s">
        <v>1796</v>
      </c>
      <c r="C1438" s="156" t="s">
        <v>96</v>
      </c>
      <c r="D1438" s="166">
        <v>247.79499999999999</v>
      </c>
      <c r="E1438" s="168">
        <v>17.75</v>
      </c>
      <c r="F1438" s="169">
        <v>4398.3599999999997</v>
      </c>
      <c r="G1438" s="156"/>
      <c r="H1438" s="156"/>
    </row>
    <row r="1439" spans="1:8" ht="9.6" customHeight="1" x14ac:dyDescent="0.2">
      <c r="A1439" s="151" t="s">
        <v>1996</v>
      </c>
      <c r="B1439" s="156" t="s">
        <v>1804</v>
      </c>
      <c r="C1439" s="156" t="s">
        <v>96</v>
      </c>
      <c r="D1439" s="168">
        <v>32.707999999999998</v>
      </c>
      <c r="E1439" s="168">
        <v>12.5</v>
      </c>
      <c r="F1439" s="167">
        <v>408.85</v>
      </c>
      <c r="G1439" s="156"/>
      <c r="H1439" s="156"/>
    </row>
    <row r="1440" spans="1:8" ht="9.75" customHeight="1" x14ac:dyDescent="0.2">
      <c r="A1440" s="150" t="s">
        <v>1997</v>
      </c>
      <c r="B1440" s="162" t="s">
        <v>12</v>
      </c>
      <c r="C1440" s="162"/>
      <c r="D1440" s="162"/>
      <c r="E1440" s="162"/>
      <c r="F1440" s="165">
        <v>2381657.34</v>
      </c>
      <c r="G1440" s="162"/>
      <c r="H1440" s="162"/>
    </row>
    <row r="1441" spans="1:8" ht="9.75" customHeight="1" x14ac:dyDescent="0.2">
      <c r="A1441" s="150" t="s">
        <v>1998</v>
      </c>
      <c r="B1441" s="162" t="s">
        <v>1999</v>
      </c>
      <c r="C1441" s="162"/>
      <c r="D1441" s="162"/>
      <c r="E1441" s="162"/>
      <c r="F1441" s="164">
        <v>82584.7</v>
      </c>
      <c r="G1441" s="162"/>
      <c r="H1441" s="162"/>
    </row>
    <row r="1442" spans="1:8" ht="9.75" customHeight="1" x14ac:dyDescent="0.2">
      <c r="A1442" s="150" t="s">
        <v>2000</v>
      </c>
      <c r="B1442" s="162" t="s">
        <v>118</v>
      </c>
      <c r="C1442" s="162"/>
      <c r="D1442" s="162"/>
      <c r="E1442" s="162"/>
      <c r="F1442" s="173">
        <v>917.37</v>
      </c>
      <c r="G1442" s="162"/>
      <c r="H1442" s="162"/>
    </row>
    <row r="1443" spans="1:8" ht="9.6" customHeight="1" x14ac:dyDescent="0.2">
      <c r="A1443" s="151" t="s">
        <v>2001</v>
      </c>
      <c r="B1443" s="156" t="s">
        <v>2002</v>
      </c>
      <c r="C1443" s="156" t="s">
        <v>90</v>
      </c>
      <c r="D1443" s="168">
        <v>37.08</v>
      </c>
      <c r="E1443" s="168">
        <v>19.05</v>
      </c>
      <c r="F1443" s="167">
        <v>706.37</v>
      </c>
      <c r="G1443" s="156"/>
      <c r="H1443" s="156"/>
    </row>
    <row r="1444" spans="1:8" ht="19.350000000000001" customHeight="1" x14ac:dyDescent="0.2">
      <c r="A1444" s="151" t="s">
        <v>2003</v>
      </c>
      <c r="B1444" s="156" t="s">
        <v>2004</v>
      </c>
      <c r="C1444" s="156" t="s">
        <v>90</v>
      </c>
      <c r="D1444" s="168">
        <v>10</v>
      </c>
      <c r="E1444" s="168">
        <v>21.1</v>
      </c>
      <c r="F1444" s="167">
        <v>211</v>
      </c>
      <c r="G1444" s="156"/>
      <c r="H1444" s="156"/>
    </row>
    <row r="1445" spans="1:8" ht="9.75" customHeight="1" x14ac:dyDescent="0.2">
      <c r="A1445" s="150" t="s">
        <v>2005</v>
      </c>
      <c r="B1445" s="162" t="s">
        <v>2006</v>
      </c>
      <c r="C1445" s="162"/>
      <c r="D1445" s="162"/>
      <c r="E1445" s="162"/>
      <c r="F1445" s="164">
        <v>28448.65</v>
      </c>
      <c r="G1445" s="162"/>
      <c r="H1445" s="162"/>
    </row>
    <row r="1446" spans="1:8" ht="9.6" customHeight="1" x14ac:dyDescent="0.2">
      <c r="A1446" s="151" t="s">
        <v>2007</v>
      </c>
      <c r="B1446" s="156" t="s">
        <v>2008</v>
      </c>
      <c r="C1446" s="156" t="s">
        <v>86</v>
      </c>
      <c r="D1446" s="157">
        <v>1</v>
      </c>
      <c r="E1446" s="158">
        <v>18948.650000000001</v>
      </c>
      <c r="F1446" s="159">
        <v>18948.650000000001</v>
      </c>
      <c r="G1446" s="156"/>
      <c r="H1446" s="156"/>
    </row>
    <row r="1447" spans="1:8" ht="9.6" customHeight="1" x14ac:dyDescent="0.2">
      <c r="A1447" s="151" t="s">
        <v>2009</v>
      </c>
      <c r="B1447" s="156" t="s">
        <v>2010</v>
      </c>
      <c r="C1447" s="156" t="s">
        <v>86</v>
      </c>
      <c r="D1447" s="157">
        <v>1</v>
      </c>
      <c r="E1447" s="171">
        <v>9500</v>
      </c>
      <c r="F1447" s="169">
        <v>9500</v>
      </c>
      <c r="G1447" s="156"/>
      <c r="H1447" s="156"/>
    </row>
    <row r="1448" spans="1:8" ht="9.75" customHeight="1" x14ac:dyDescent="0.2">
      <c r="A1448" s="150" t="s">
        <v>2011</v>
      </c>
      <c r="B1448" s="162" t="s">
        <v>2012</v>
      </c>
      <c r="C1448" s="162"/>
      <c r="D1448" s="162"/>
      <c r="E1448" s="162"/>
      <c r="F1448" s="170">
        <v>4801.1499999999996</v>
      </c>
      <c r="G1448" s="162"/>
      <c r="H1448" s="162"/>
    </row>
    <row r="1449" spans="1:8" ht="19.350000000000001" customHeight="1" x14ac:dyDescent="0.2">
      <c r="A1449" s="151" t="s">
        <v>2013</v>
      </c>
      <c r="B1449" s="156" t="s">
        <v>2014</v>
      </c>
      <c r="C1449" s="156" t="s">
        <v>100</v>
      </c>
      <c r="D1449" s="157">
        <v>5</v>
      </c>
      <c r="E1449" s="166">
        <v>960.22900000000004</v>
      </c>
      <c r="F1449" s="169">
        <v>4801.1499999999996</v>
      </c>
      <c r="G1449" s="156"/>
      <c r="H1449" s="156"/>
    </row>
    <row r="1450" spans="1:8" ht="9.75" customHeight="1" x14ac:dyDescent="0.2">
      <c r="A1450" s="150" t="s">
        <v>2015</v>
      </c>
      <c r="B1450" s="162" t="s">
        <v>2016</v>
      </c>
      <c r="C1450" s="162"/>
      <c r="D1450" s="162"/>
      <c r="E1450" s="162"/>
      <c r="F1450" s="170">
        <v>3500</v>
      </c>
      <c r="G1450" s="162"/>
      <c r="H1450" s="162"/>
    </row>
    <row r="1451" spans="1:8" ht="9.6" customHeight="1" x14ac:dyDescent="0.2">
      <c r="A1451" s="151" t="s">
        <v>2017</v>
      </c>
      <c r="B1451" s="156" t="s">
        <v>2018</v>
      </c>
      <c r="C1451" s="156" t="s">
        <v>100</v>
      </c>
      <c r="D1451" s="157">
        <v>2</v>
      </c>
      <c r="E1451" s="171">
        <v>1750</v>
      </c>
      <c r="F1451" s="169">
        <v>3500</v>
      </c>
      <c r="G1451" s="156"/>
      <c r="H1451" s="156"/>
    </row>
    <row r="1452" spans="1:8" ht="9.75" customHeight="1" x14ac:dyDescent="0.2">
      <c r="A1452" s="150" t="s">
        <v>2019</v>
      </c>
      <c r="B1452" s="162" t="s">
        <v>119</v>
      </c>
      <c r="C1452" s="162"/>
      <c r="D1452" s="162"/>
      <c r="E1452" s="162"/>
      <c r="F1452" s="170">
        <v>3824.53</v>
      </c>
      <c r="G1452" s="162"/>
      <c r="H1452" s="162"/>
    </row>
    <row r="1453" spans="1:8" ht="9.6" customHeight="1" x14ac:dyDescent="0.2">
      <c r="A1453" s="151" t="s">
        <v>2020</v>
      </c>
      <c r="B1453" s="156" t="s">
        <v>2021</v>
      </c>
      <c r="C1453" s="156" t="s">
        <v>90</v>
      </c>
      <c r="D1453" s="168">
        <v>15.561</v>
      </c>
      <c r="E1453" s="166">
        <v>160</v>
      </c>
      <c r="F1453" s="169">
        <v>2489.7600000000002</v>
      </c>
      <c r="G1453" s="156"/>
      <c r="H1453" s="156"/>
    </row>
    <row r="1454" spans="1:8" ht="9.6" customHeight="1" x14ac:dyDescent="0.2">
      <c r="A1454" s="151" t="s">
        <v>2022</v>
      </c>
      <c r="B1454" s="156" t="s">
        <v>2023</v>
      </c>
      <c r="C1454" s="156" t="s">
        <v>90</v>
      </c>
      <c r="D1454" s="157">
        <v>7.8516000000000004</v>
      </c>
      <c r="E1454" s="166">
        <v>170</v>
      </c>
      <c r="F1454" s="169">
        <v>1334.77</v>
      </c>
      <c r="G1454" s="156"/>
      <c r="H1454" s="156"/>
    </row>
    <row r="1455" spans="1:8" ht="9.75" customHeight="1" x14ac:dyDescent="0.2">
      <c r="A1455" s="150" t="s">
        <v>2024</v>
      </c>
      <c r="B1455" s="162" t="s">
        <v>2025</v>
      </c>
      <c r="C1455" s="162"/>
      <c r="D1455" s="162"/>
      <c r="E1455" s="162"/>
      <c r="F1455" s="164">
        <v>39968</v>
      </c>
      <c r="G1455" s="162"/>
      <c r="H1455" s="162"/>
    </row>
    <row r="1456" spans="1:8" ht="9.6" customHeight="1" x14ac:dyDescent="0.2">
      <c r="A1456" s="151" t="s">
        <v>2026</v>
      </c>
      <c r="B1456" s="156" t="s">
        <v>2027</v>
      </c>
      <c r="C1456" s="156" t="s">
        <v>96</v>
      </c>
      <c r="D1456" s="168">
        <v>49.96</v>
      </c>
      <c r="E1456" s="166">
        <v>800</v>
      </c>
      <c r="F1456" s="159">
        <v>39968</v>
      </c>
      <c r="G1456" s="156"/>
      <c r="H1456" s="156"/>
    </row>
    <row r="1457" spans="1:8" ht="9.75" customHeight="1" x14ac:dyDescent="0.2">
      <c r="A1457" s="150" t="s">
        <v>2028</v>
      </c>
      <c r="B1457" s="162" t="s">
        <v>2029</v>
      </c>
      <c r="C1457" s="162"/>
      <c r="D1457" s="162"/>
      <c r="E1457" s="162"/>
      <c r="F1457" s="173">
        <v>625</v>
      </c>
      <c r="G1457" s="162"/>
      <c r="H1457" s="162"/>
    </row>
    <row r="1458" spans="1:8" ht="9.6" customHeight="1" x14ac:dyDescent="0.2">
      <c r="A1458" s="151" t="s">
        <v>2030</v>
      </c>
      <c r="B1458" s="156" t="s">
        <v>2031</v>
      </c>
      <c r="C1458" s="156" t="s">
        <v>100</v>
      </c>
      <c r="D1458" s="157">
        <v>5</v>
      </c>
      <c r="E1458" s="166">
        <v>125</v>
      </c>
      <c r="F1458" s="167">
        <v>625</v>
      </c>
      <c r="G1458" s="156"/>
      <c r="H1458" s="156"/>
    </row>
    <row r="1459" spans="1:8" ht="9.75" customHeight="1" x14ac:dyDescent="0.2">
      <c r="A1459" s="150" t="s">
        <v>2032</v>
      </c>
      <c r="B1459" s="162" t="s">
        <v>93</v>
      </c>
      <c r="C1459" s="162"/>
      <c r="D1459" s="162"/>
      <c r="E1459" s="162"/>
      <c r="F1459" s="173">
        <v>500</v>
      </c>
      <c r="G1459" s="162"/>
      <c r="H1459" s="162"/>
    </row>
    <row r="1460" spans="1:8" ht="9.6" customHeight="1" x14ac:dyDescent="0.2">
      <c r="A1460" s="151" t="s">
        <v>2033</v>
      </c>
      <c r="B1460" s="156" t="s">
        <v>2034</v>
      </c>
      <c r="C1460" s="156" t="s">
        <v>100</v>
      </c>
      <c r="D1460" s="157">
        <v>5</v>
      </c>
      <c r="E1460" s="166">
        <v>100</v>
      </c>
      <c r="F1460" s="167">
        <v>500</v>
      </c>
      <c r="G1460" s="156"/>
      <c r="H1460" s="156"/>
    </row>
    <row r="1461" spans="1:8" ht="9.75" customHeight="1" x14ac:dyDescent="0.2">
      <c r="A1461" s="150" t="s">
        <v>2035</v>
      </c>
      <c r="B1461" s="162" t="s">
        <v>2036</v>
      </c>
      <c r="C1461" s="162"/>
      <c r="D1461" s="162"/>
      <c r="E1461" s="162"/>
      <c r="F1461" s="164">
        <v>38050.400000000001</v>
      </c>
      <c r="G1461" s="162"/>
      <c r="H1461" s="162"/>
    </row>
    <row r="1462" spans="1:8" ht="9.75" customHeight="1" x14ac:dyDescent="0.2">
      <c r="A1462" s="150" t="s">
        <v>2037</v>
      </c>
      <c r="B1462" s="162" t="s">
        <v>118</v>
      </c>
      <c r="C1462" s="162"/>
      <c r="D1462" s="162"/>
      <c r="E1462" s="162"/>
      <c r="F1462" s="173">
        <v>378.64</v>
      </c>
      <c r="G1462" s="162"/>
      <c r="H1462" s="162"/>
    </row>
    <row r="1463" spans="1:8" ht="9.6" customHeight="1" x14ac:dyDescent="0.2">
      <c r="A1463" s="151" t="s">
        <v>2038</v>
      </c>
      <c r="B1463" s="156" t="s">
        <v>2002</v>
      </c>
      <c r="C1463" s="156" t="s">
        <v>90</v>
      </c>
      <c r="D1463" s="157">
        <v>8.8000000000000007</v>
      </c>
      <c r="E1463" s="168">
        <v>19.05</v>
      </c>
      <c r="F1463" s="167">
        <v>167.64</v>
      </c>
      <c r="G1463" s="156"/>
      <c r="H1463" s="156"/>
    </row>
    <row r="1464" spans="1:8" ht="19.350000000000001" customHeight="1" x14ac:dyDescent="0.2">
      <c r="A1464" s="151" t="s">
        <v>2039</v>
      </c>
      <c r="B1464" s="156" t="s">
        <v>2004</v>
      </c>
      <c r="C1464" s="156" t="s">
        <v>90</v>
      </c>
      <c r="D1464" s="168">
        <v>10</v>
      </c>
      <c r="E1464" s="168">
        <v>21.1</v>
      </c>
      <c r="F1464" s="167">
        <v>211</v>
      </c>
      <c r="G1464" s="156"/>
      <c r="H1464" s="156"/>
    </row>
    <row r="1465" spans="1:8" ht="9.75" customHeight="1" x14ac:dyDescent="0.2">
      <c r="A1465" s="150" t="s">
        <v>2040</v>
      </c>
      <c r="B1465" s="162" t="s">
        <v>2006</v>
      </c>
      <c r="C1465" s="162"/>
      <c r="D1465" s="162"/>
      <c r="E1465" s="162"/>
      <c r="F1465" s="170">
        <v>2226</v>
      </c>
      <c r="G1465" s="162"/>
      <c r="H1465" s="162"/>
    </row>
    <row r="1466" spans="1:8" ht="9.6" customHeight="1" x14ac:dyDescent="0.2">
      <c r="A1466" s="151" t="s">
        <v>2041</v>
      </c>
      <c r="B1466" s="156" t="s">
        <v>2042</v>
      </c>
      <c r="C1466" s="156" t="s">
        <v>86</v>
      </c>
      <c r="D1466" s="157">
        <v>1</v>
      </c>
      <c r="E1466" s="171">
        <v>2226</v>
      </c>
      <c r="F1466" s="169">
        <v>2226</v>
      </c>
      <c r="G1466" s="156"/>
      <c r="H1466" s="156"/>
    </row>
    <row r="1467" spans="1:8" ht="9.75" customHeight="1" x14ac:dyDescent="0.2">
      <c r="A1467" s="150" t="s">
        <v>2043</v>
      </c>
      <c r="B1467" s="162" t="s">
        <v>2012</v>
      </c>
      <c r="C1467" s="162"/>
      <c r="D1467" s="162"/>
      <c r="E1467" s="162"/>
      <c r="F1467" s="174">
        <v>0</v>
      </c>
      <c r="G1467" s="162"/>
      <c r="H1467" s="162"/>
    </row>
    <row r="1468" spans="1:8" ht="9.75" customHeight="1" x14ac:dyDescent="0.2">
      <c r="A1468" s="150" t="s">
        <v>2044</v>
      </c>
      <c r="B1468" s="162" t="s">
        <v>2016</v>
      </c>
      <c r="C1468" s="162"/>
      <c r="D1468" s="162"/>
      <c r="E1468" s="162"/>
      <c r="F1468" s="170">
        <v>3500</v>
      </c>
      <c r="G1468" s="162"/>
      <c r="H1468" s="162"/>
    </row>
    <row r="1469" spans="1:8" ht="9.6" customHeight="1" x14ac:dyDescent="0.2">
      <c r="A1469" s="151" t="s">
        <v>2045</v>
      </c>
      <c r="B1469" s="156" t="s">
        <v>2018</v>
      </c>
      <c r="C1469" s="156" t="s">
        <v>100</v>
      </c>
      <c r="D1469" s="157">
        <v>2</v>
      </c>
      <c r="E1469" s="171">
        <v>1750</v>
      </c>
      <c r="F1469" s="169">
        <v>3500</v>
      </c>
      <c r="G1469" s="156"/>
      <c r="H1469" s="156"/>
    </row>
    <row r="1470" spans="1:8" ht="9.75" customHeight="1" x14ac:dyDescent="0.2">
      <c r="A1470" s="150" t="s">
        <v>2046</v>
      </c>
      <c r="B1470" s="162" t="s">
        <v>119</v>
      </c>
      <c r="C1470" s="162"/>
      <c r="D1470" s="162"/>
      <c r="E1470" s="162"/>
      <c r="F1470" s="170">
        <v>2489.7600000000002</v>
      </c>
      <c r="G1470" s="162"/>
      <c r="H1470" s="162"/>
    </row>
    <row r="1471" spans="1:8" ht="9.6" customHeight="1" x14ac:dyDescent="0.2">
      <c r="A1471" s="151" t="s">
        <v>2047</v>
      </c>
      <c r="B1471" s="156" t="s">
        <v>2021</v>
      </c>
      <c r="C1471" s="156" t="s">
        <v>90</v>
      </c>
      <c r="D1471" s="168">
        <v>15.561</v>
      </c>
      <c r="E1471" s="166">
        <v>160</v>
      </c>
      <c r="F1471" s="169">
        <v>2489.7600000000002</v>
      </c>
      <c r="G1471" s="156"/>
      <c r="H1471" s="156"/>
    </row>
    <row r="1472" spans="1:8" ht="9.75" customHeight="1" x14ac:dyDescent="0.2">
      <c r="A1472" s="150" t="s">
        <v>2048</v>
      </c>
      <c r="B1472" s="162" t="s">
        <v>2025</v>
      </c>
      <c r="C1472" s="162"/>
      <c r="D1472" s="162"/>
      <c r="E1472" s="162"/>
      <c r="F1472" s="164">
        <v>29456</v>
      </c>
      <c r="G1472" s="162"/>
      <c r="H1472" s="162"/>
    </row>
    <row r="1473" spans="1:8" ht="9.6" customHeight="1" x14ac:dyDescent="0.2">
      <c r="A1473" s="151" t="s">
        <v>2049</v>
      </c>
      <c r="B1473" s="156" t="s">
        <v>2027</v>
      </c>
      <c r="C1473" s="156" t="s">
        <v>96</v>
      </c>
      <c r="D1473" s="168">
        <v>36.82</v>
      </c>
      <c r="E1473" s="166">
        <v>800</v>
      </c>
      <c r="F1473" s="159">
        <v>29456</v>
      </c>
      <c r="G1473" s="156"/>
      <c r="H1473" s="156"/>
    </row>
    <row r="1474" spans="1:8" ht="9.75" customHeight="1" x14ac:dyDescent="0.2">
      <c r="A1474" s="150" t="s">
        <v>2050</v>
      </c>
      <c r="B1474" s="162" t="s">
        <v>2029</v>
      </c>
      <c r="C1474" s="162"/>
      <c r="D1474" s="162"/>
      <c r="E1474" s="162"/>
      <c r="F1474" s="174">
        <v>0</v>
      </c>
      <c r="G1474" s="162"/>
      <c r="H1474" s="162"/>
    </row>
    <row r="1475" spans="1:8" ht="9.75" customHeight="1" x14ac:dyDescent="0.2">
      <c r="A1475" s="150" t="s">
        <v>2051</v>
      </c>
      <c r="B1475" s="162" t="s">
        <v>93</v>
      </c>
      <c r="C1475" s="162"/>
      <c r="D1475" s="162"/>
      <c r="E1475" s="162"/>
      <c r="F1475" s="174">
        <v>0</v>
      </c>
      <c r="G1475" s="162"/>
      <c r="H1475" s="162"/>
    </row>
    <row r="1476" spans="1:8" ht="9.75" customHeight="1" x14ac:dyDescent="0.2">
      <c r="A1476" s="150" t="s">
        <v>2052</v>
      </c>
      <c r="B1476" s="162" t="s">
        <v>2053</v>
      </c>
      <c r="C1476" s="162"/>
      <c r="D1476" s="162"/>
      <c r="E1476" s="162"/>
      <c r="F1476" s="164">
        <v>24818.400000000001</v>
      </c>
      <c r="G1476" s="162"/>
      <c r="H1476" s="162"/>
    </row>
    <row r="1477" spans="1:8" ht="9.75" customHeight="1" x14ac:dyDescent="0.2">
      <c r="A1477" s="150" t="s">
        <v>2054</v>
      </c>
      <c r="B1477" s="162" t="s">
        <v>118</v>
      </c>
      <c r="C1477" s="162"/>
      <c r="D1477" s="162"/>
      <c r="E1477" s="162"/>
      <c r="F1477" s="173">
        <v>378.64</v>
      </c>
      <c r="G1477" s="162"/>
      <c r="H1477" s="162"/>
    </row>
    <row r="1478" spans="1:8" ht="9.6" customHeight="1" x14ac:dyDescent="0.2">
      <c r="A1478" s="151" t="s">
        <v>2055</v>
      </c>
      <c r="B1478" s="156" t="s">
        <v>2002</v>
      </c>
      <c r="C1478" s="156" t="s">
        <v>90</v>
      </c>
      <c r="D1478" s="157">
        <v>8.8000000000000007</v>
      </c>
      <c r="E1478" s="168">
        <v>19.05</v>
      </c>
      <c r="F1478" s="167">
        <v>167.64</v>
      </c>
      <c r="G1478" s="156"/>
      <c r="H1478" s="156"/>
    </row>
    <row r="1479" spans="1:8" ht="19.350000000000001" customHeight="1" x14ac:dyDescent="0.2">
      <c r="A1479" s="151" t="s">
        <v>2056</v>
      </c>
      <c r="B1479" s="156" t="s">
        <v>2004</v>
      </c>
      <c r="C1479" s="156" t="s">
        <v>90</v>
      </c>
      <c r="D1479" s="168">
        <v>10</v>
      </c>
      <c r="E1479" s="168">
        <v>21.1</v>
      </c>
      <c r="F1479" s="167">
        <v>211</v>
      </c>
      <c r="G1479" s="156"/>
      <c r="H1479" s="156"/>
    </row>
    <row r="1480" spans="1:8" ht="9.75" customHeight="1" x14ac:dyDescent="0.2">
      <c r="A1480" s="150" t="s">
        <v>2057</v>
      </c>
      <c r="B1480" s="162" t="s">
        <v>2006</v>
      </c>
      <c r="C1480" s="162"/>
      <c r="D1480" s="162"/>
      <c r="E1480" s="162"/>
      <c r="F1480" s="170">
        <v>2226</v>
      </c>
      <c r="G1480" s="162"/>
      <c r="H1480" s="162"/>
    </row>
    <row r="1481" spans="1:8" ht="9.6" customHeight="1" x14ac:dyDescent="0.2">
      <c r="A1481" s="151" t="s">
        <v>2058</v>
      </c>
      <c r="B1481" s="156" t="s">
        <v>2059</v>
      </c>
      <c r="C1481" s="156" t="s">
        <v>86</v>
      </c>
      <c r="D1481" s="157">
        <v>1</v>
      </c>
      <c r="E1481" s="171">
        <v>2226</v>
      </c>
      <c r="F1481" s="169">
        <v>2226</v>
      </c>
      <c r="G1481" s="156"/>
      <c r="H1481" s="156"/>
    </row>
    <row r="1482" spans="1:8" ht="9.75" customHeight="1" x14ac:dyDescent="0.2">
      <c r="A1482" s="150" t="s">
        <v>2060</v>
      </c>
      <c r="B1482" s="162" t="s">
        <v>2012</v>
      </c>
      <c r="C1482" s="162"/>
      <c r="D1482" s="162"/>
      <c r="E1482" s="162"/>
      <c r="F1482" s="174">
        <v>0</v>
      </c>
      <c r="G1482" s="162"/>
      <c r="H1482" s="162"/>
    </row>
    <row r="1483" spans="1:8" ht="9.75" customHeight="1" x14ac:dyDescent="0.2">
      <c r="A1483" s="150" t="s">
        <v>2061</v>
      </c>
      <c r="B1483" s="162" t="s">
        <v>2016</v>
      </c>
      <c r="C1483" s="162"/>
      <c r="D1483" s="162"/>
      <c r="E1483" s="162"/>
      <c r="F1483" s="170">
        <v>3500</v>
      </c>
      <c r="G1483" s="162"/>
      <c r="H1483" s="162"/>
    </row>
    <row r="1484" spans="1:8" ht="9.6" customHeight="1" x14ac:dyDescent="0.2">
      <c r="A1484" s="151" t="s">
        <v>2062</v>
      </c>
      <c r="B1484" s="156" t="s">
        <v>2018</v>
      </c>
      <c r="C1484" s="156" t="s">
        <v>100</v>
      </c>
      <c r="D1484" s="157">
        <v>2</v>
      </c>
      <c r="E1484" s="171">
        <v>1750</v>
      </c>
      <c r="F1484" s="169">
        <v>3500</v>
      </c>
      <c r="G1484" s="156"/>
      <c r="H1484" s="156"/>
    </row>
    <row r="1485" spans="1:8" ht="9.75" customHeight="1" x14ac:dyDescent="0.2">
      <c r="A1485" s="150" t="s">
        <v>2063</v>
      </c>
      <c r="B1485" s="162" t="s">
        <v>119</v>
      </c>
      <c r="C1485" s="162"/>
      <c r="D1485" s="162"/>
      <c r="E1485" s="162"/>
      <c r="F1485" s="170">
        <v>2489.7600000000002</v>
      </c>
      <c r="G1485" s="162"/>
      <c r="H1485" s="162"/>
    </row>
    <row r="1486" spans="1:8" ht="9.6" customHeight="1" x14ac:dyDescent="0.2">
      <c r="A1486" s="151" t="s">
        <v>2064</v>
      </c>
      <c r="B1486" s="156" t="s">
        <v>2021</v>
      </c>
      <c r="C1486" s="156" t="s">
        <v>90</v>
      </c>
      <c r="D1486" s="168">
        <v>15.561</v>
      </c>
      <c r="E1486" s="166">
        <v>160</v>
      </c>
      <c r="F1486" s="169">
        <v>2489.7600000000002</v>
      </c>
      <c r="G1486" s="156"/>
      <c r="H1486" s="156"/>
    </row>
    <row r="1487" spans="1:8" ht="9.75" customHeight="1" x14ac:dyDescent="0.2">
      <c r="A1487" s="150" t="s">
        <v>2065</v>
      </c>
      <c r="B1487" s="162" t="s">
        <v>2025</v>
      </c>
      <c r="C1487" s="162"/>
      <c r="D1487" s="162"/>
      <c r="E1487" s="162"/>
      <c r="F1487" s="164">
        <v>16224</v>
      </c>
      <c r="G1487" s="162"/>
      <c r="H1487" s="162"/>
    </row>
    <row r="1488" spans="1:8" ht="9.6" customHeight="1" x14ac:dyDescent="0.2">
      <c r="A1488" s="151" t="s">
        <v>2066</v>
      </c>
      <c r="B1488" s="156" t="s">
        <v>2027</v>
      </c>
      <c r="C1488" s="156" t="s">
        <v>96</v>
      </c>
      <c r="D1488" s="168">
        <v>20.28</v>
      </c>
      <c r="E1488" s="166">
        <v>800</v>
      </c>
      <c r="F1488" s="159">
        <v>16224</v>
      </c>
      <c r="G1488" s="156"/>
      <c r="H1488" s="156"/>
    </row>
    <row r="1489" spans="1:8" ht="9.75" customHeight="1" x14ac:dyDescent="0.2">
      <c r="A1489" s="150" t="s">
        <v>2067</v>
      </c>
      <c r="B1489" s="162" t="s">
        <v>2029</v>
      </c>
      <c r="C1489" s="162"/>
      <c r="D1489" s="162"/>
      <c r="E1489" s="162"/>
      <c r="F1489" s="174">
        <v>0</v>
      </c>
      <c r="G1489" s="162"/>
      <c r="H1489" s="162"/>
    </row>
    <row r="1490" spans="1:8" ht="9.75" customHeight="1" x14ac:dyDescent="0.2">
      <c r="A1490" s="150" t="s">
        <v>2068</v>
      </c>
      <c r="B1490" s="162" t="s">
        <v>93</v>
      </c>
      <c r="C1490" s="162"/>
      <c r="D1490" s="162"/>
      <c r="E1490" s="162"/>
      <c r="F1490" s="174">
        <v>0</v>
      </c>
      <c r="G1490" s="162"/>
      <c r="H1490" s="162"/>
    </row>
    <row r="1491" spans="1:8" ht="9.75" customHeight="1" x14ac:dyDescent="0.2">
      <c r="A1491" s="150" t="s">
        <v>2069</v>
      </c>
      <c r="B1491" s="162" t="s">
        <v>2070</v>
      </c>
      <c r="C1491" s="162"/>
      <c r="D1491" s="162"/>
      <c r="E1491" s="162"/>
      <c r="F1491" s="164">
        <v>38050.400000000001</v>
      </c>
      <c r="G1491" s="162"/>
      <c r="H1491" s="162"/>
    </row>
    <row r="1492" spans="1:8" ht="9.75" customHeight="1" x14ac:dyDescent="0.2">
      <c r="A1492" s="150" t="s">
        <v>2071</v>
      </c>
      <c r="B1492" s="162" t="s">
        <v>118</v>
      </c>
      <c r="C1492" s="162"/>
      <c r="D1492" s="162"/>
      <c r="E1492" s="162"/>
      <c r="F1492" s="173">
        <v>378.64</v>
      </c>
      <c r="G1492" s="162"/>
      <c r="H1492" s="162"/>
    </row>
    <row r="1493" spans="1:8" ht="9.6" customHeight="1" x14ac:dyDescent="0.2">
      <c r="A1493" s="151" t="s">
        <v>2072</v>
      </c>
      <c r="B1493" s="156" t="s">
        <v>2002</v>
      </c>
      <c r="C1493" s="156" t="s">
        <v>90</v>
      </c>
      <c r="D1493" s="157">
        <v>8.8000000000000007</v>
      </c>
      <c r="E1493" s="168">
        <v>19.05</v>
      </c>
      <c r="F1493" s="167">
        <v>167.64</v>
      </c>
      <c r="G1493" s="156"/>
      <c r="H1493" s="156"/>
    </row>
    <row r="1494" spans="1:8" ht="19.350000000000001" customHeight="1" x14ac:dyDescent="0.2">
      <c r="A1494" s="151" t="s">
        <v>2073</v>
      </c>
      <c r="B1494" s="156" t="s">
        <v>2004</v>
      </c>
      <c r="C1494" s="156" t="s">
        <v>90</v>
      </c>
      <c r="D1494" s="168">
        <v>10</v>
      </c>
      <c r="E1494" s="168">
        <v>21.1</v>
      </c>
      <c r="F1494" s="167">
        <v>211</v>
      </c>
      <c r="G1494" s="156"/>
      <c r="H1494" s="156"/>
    </row>
    <row r="1495" spans="1:8" ht="9.75" customHeight="1" x14ac:dyDescent="0.2">
      <c r="A1495" s="150" t="s">
        <v>2074</v>
      </c>
      <c r="B1495" s="162" t="s">
        <v>2006</v>
      </c>
      <c r="C1495" s="162"/>
      <c r="D1495" s="162"/>
      <c r="E1495" s="162"/>
      <c r="F1495" s="170">
        <v>2226</v>
      </c>
      <c r="G1495" s="162"/>
      <c r="H1495" s="162"/>
    </row>
    <row r="1496" spans="1:8" ht="9.6" customHeight="1" x14ac:dyDescent="0.2">
      <c r="A1496" s="151" t="s">
        <v>2075</v>
      </c>
      <c r="B1496" s="156" t="s">
        <v>2076</v>
      </c>
      <c r="C1496" s="156" t="s">
        <v>86</v>
      </c>
      <c r="D1496" s="157">
        <v>1</v>
      </c>
      <c r="E1496" s="171">
        <v>2226</v>
      </c>
      <c r="F1496" s="169">
        <v>2226</v>
      </c>
      <c r="G1496" s="156"/>
      <c r="H1496" s="156"/>
    </row>
    <row r="1497" spans="1:8" ht="9.75" customHeight="1" x14ac:dyDescent="0.2">
      <c r="A1497" s="150" t="s">
        <v>2077</v>
      </c>
      <c r="B1497" s="162" t="s">
        <v>2012</v>
      </c>
      <c r="C1497" s="162"/>
      <c r="D1497" s="162"/>
      <c r="E1497" s="162"/>
      <c r="F1497" s="174">
        <v>0</v>
      </c>
      <c r="G1497" s="162"/>
      <c r="H1497" s="162"/>
    </row>
    <row r="1498" spans="1:8" ht="9.75" customHeight="1" x14ac:dyDescent="0.2">
      <c r="A1498" s="150" t="s">
        <v>2078</v>
      </c>
      <c r="B1498" s="162" t="s">
        <v>2016</v>
      </c>
      <c r="C1498" s="162"/>
      <c r="D1498" s="162"/>
      <c r="E1498" s="162"/>
      <c r="F1498" s="170">
        <v>3500</v>
      </c>
      <c r="G1498" s="162"/>
      <c r="H1498" s="162"/>
    </row>
    <row r="1499" spans="1:8" ht="9.6" customHeight="1" x14ac:dyDescent="0.2">
      <c r="A1499" s="151" t="s">
        <v>2079</v>
      </c>
      <c r="B1499" s="156" t="s">
        <v>2018</v>
      </c>
      <c r="C1499" s="156" t="s">
        <v>100</v>
      </c>
      <c r="D1499" s="157">
        <v>2</v>
      </c>
      <c r="E1499" s="171">
        <v>1750</v>
      </c>
      <c r="F1499" s="169">
        <v>3500</v>
      </c>
      <c r="G1499" s="156"/>
      <c r="H1499" s="156"/>
    </row>
    <row r="1500" spans="1:8" ht="9.75" customHeight="1" x14ac:dyDescent="0.2">
      <c r="A1500" s="150" t="s">
        <v>2080</v>
      </c>
      <c r="B1500" s="162" t="s">
        <v>119</v>
      </c>
      <c r="C1500" s="162"/>
      <c r="D1500" s="162"/>
      <c r="E1500" s="162"/>
      <c r="F1500" s="170">
        <v>2489.7600000000002</v>
      </c>
      <c r="G1500" s="162"/>
      <c r="H1500" s="162"/>
    </row>
    <row r="1501" spans="1:8" ht="9.6" customHeight="1" x14ac:dyDescent="0.2">
      <c r="A1501" s="151" t="s">
        <v>2081</v>
      </c>
      <c r="B1501" s="156" t="s">
        <v>2021</v>
      </c>
      <c r="C1501" s="156" t="s">
        <v>90</v>
      </c>
      <c r="D1501" s="168">
        <v>15.561</v>
      </c>
      <c r="E1501" s="166">
        <v>160</v>
      </c>
      <c r="F1501" s="169">
        <v>2489.7600000000002</v>
      </c>
      <c r="G1501" s="156"/>
      <c r="H1501" s="156"/>
    </row>
    <row r="1502" spans="1:8" ht="9.75" customHeight="1" x14ac:dyDescent="0.2">
      <c r="A1502" s="150" t="s">
        <v>2082</v>
      </c>
      <c r="B1502" s="162" t="s">
        <v>2025</v>
      </c>
      <c r="C1502" s="162"/>
      <c r="D1502" s="162"/>
      <c r="E1502" s="162"/>
      <c r="F1502" s="164">
        <v>29456</v>
      </c>
      <c r="G1502" s="162"/>
      <c r="H1502" s="162"/>
    </row>
    <row r="1503" spans="1:8" ht="9.6" customHeight="1" x14ac:dyDescent="0.2">
      <c r="A1503" s="151" t="s">
        <v>2083</v>
      </c>
      <c r="B1503" s="156" t="s">
        <v>2027</v>
      </c>
      <c r="C1503" s="156" t="s">
        <v>96</v>
      </c>
      <c r="D1503" s="168">
        <v>36.82</v>
      </c>
      <c r="E1503" s="166">
        <v>800</v>
      </c>
      <c r="F1503" s="159">
        <v>29456</v>
      </c>
      <c r="G1503" s="156"/>
      <c r="H1503" s="156"/>
    </row>
    <row r="1504" spans="1:8" ht="9.75" customHeight="1" x14ac:dyDescent="0.2">
      <c r="A1504" s="150" t="s">
        <v>2084</v>
      </c>
      <c r="B1504" s="162" t="s">
        <v>2029</v>
      </c>
      <c r="C1504" s="162"/>
      <c r="D1504" s="162"/>
      <c r="E1504" s="162"/>
      <c r="F1504" s="174">
        <v>0</v>
      </c>
      <c r="G1504" s="162"/>
      <c r="H1504" s="162"/>
    </row>
    <row r="1505" spans="1:8" ht="9.75" customHeight="1" x14ac:dyDescent="0.2">
      <c r="A1505" s="150" t="s">
        <v>2085</v>
      </c>
      <c r="B1505" s="162" t="s">
        <v>93</v>
      </c>
      <c r="C1505" s="162"/>
      <c r="D1505" s="162"/>
      <c r="E1505" s="162"/>
      <c r="F1505" s="174">
        <v>0</v>
      </c>
      <c r="G1505" s="162"/>
      <c r="H1505" s="162"/>
    </row>
    <row r="1506" spans="1:8" ht="9.75" customHeight="1" x14ac:dyDescent="0.2">
      <c r="A1506" s="150" t="s">
        <v>2086</v>
      </c>
      <c r="B1506" s="162" t="s">
        <v>2087</v>
      </c>
      <c r="C1506" s="162"/>
      <c r="D1506" s="162"/>
      <c r="E1506" s="162"/>
      <c r="F1506" s="164">
        <v>47522.400000000001</v>
      </c>
      <c r="G1506" s="162"/>
      <c r="H1506" s="162"/>
    </row>
    <row r="1507" spans="1:8" ht="9.75" customHeight="1" x14ac:dyDescent="0.2">
      <c r="A1507" s="150" t="s">
        <v>2088</v>
      </c>
      <c r="B1507" s="162" t="s">
        <v>118</v>
      </c>
      <c r="C1507" s="162"/>
      <c r="D1507" s="162"/>
      <c r="E1507" s="162"/>
      <c r="F1507" s="173">
        <v>378.64</v>
      </c>
      <c r="G1507" s="162"/>
      <c r="H1507" s="162"/>
    </row>
    <row r="1508" spans="1:8" ht="9.6" customHeight="1" x14ac:dyDescent="0.2">
      <c r="A1508" s="151" t="s">
        <v>2089</v>
      </c>
      <c r="B1508" s="156" t="s">
        <v>2002</v>
      </c>
      <c r="C1508" s="156" t="s">
        <v>90</v>
      </c>
      <c r="D1508" s="157">
        <v>8.8000000000000007</v>
      </c>
      <c r="E1508" s="168">
        <v>19.05</v>
      </c>
      <c r="F1508" s="167">
        <v>167.64</v>
      </c>
      <c r="G1508" s="156"/>
      <c r="H1508" s="156"/>
    </row>
    <row r="1509" spans="1:8" ht="19.350000000000001" customHeight="1" x14ac:dyDescent="0.2">
      <c r="A1509" s="151" t="s">
        <v>2090</v>
      </c>
      <c r="B1509" s="156" t="s">
        <v>2004</v>
      </c>
      <c r="C1509" s="156" t="s">
        <v>90</v>
      </c>
      <c r="D1509" s="168">
        <v>10</v>
      </c>
      <c r="E1509" s="168">
        <v>21.1</v>
      </c>
      <c r="F1509" s="167">
        <v>211</v>
      </c>
      <c r="G1509" s="156"/>
      <c r="H1509" s="156"/>
    </row>
    <row r="1510" spans="1:8" ht="9.75" customHeight="1" x14ac:dyDescent="0.2">
      <c r="A1510" s="150" t="s">
        <v>2091</v>
      </c>
      <c r="B1510" s="162" t="s">
        <v>2006</v>
      </c>
      <c r="C1510" s="162"/>
      <c r="D1510" s="162"/>
      <c r="E1510" s="162"/>
      <c r="F1510" s="170">
        <v>2226</v>
      </c>
      <c r="G1510" s="162"/>
      <c r="H1510" s="162"/>
    </row>
    <row r="1511" spans="1:8" ht="9.6" customHeight="1" x14ac:dyDescent="0.2">
      <c r="A1511" s="151" t="s">
        <v>2092</v>
      </c>
      <c r="B1511" s="156" t="s">
        <v>2093</v>
      </c>
      <c r="C1511" s="156" t="s">
        <v>86</v>
      </c>
      <c r="D1511" s="157">
        <v>1</v>
      </c>
      <c r="E1511" s="171">
        <v>2226</v>
      </c>
      <c r="F1511" s="169">
        <v>2226</v>
      </c>
      <c r="G1511" s="156"/>
      <c r="H1511" s="156"/>
    </row>
    <row r="1512" spans="1:8" ht="9.75" customHeight="1" x14ac:dyDescent="0.2">
      <c r="A1512" s="150" t="s">
        <v>2094</v>
      </c>
      <c r="B1512" s="162" t="s">
        <v>2012</v>
      </c>
      <c r="C1512" s="162"/>
      <c r="D1512" s="162"/>
      <c r="E1512" s="162"/>
      <c r="F1512" s="174">
        <v>0</v>
      </c>
      <c r="G1512" s="162"/>
      <c r="H1512" s="162"/>
    </row>
    <row r="1513" spans="1:8" ht="9.75" customHeight="1" x14ac:dyDescent="0.2">
      <c r="A1513" s="150" t="s">
        <v>2095</v>
      </c>
      <c r="B1513" s="162" t="s">
        <v>2016</v>
      </c>
      <c r="C1513" s="162"/>
      <c r="D1513" s="162"/>
      <c r="E1513" s="162"/>
      <c r="F1513" s="170">
        <v>3500</v>
      </c>
      <c r="G1513" s="162"/>
      <c r="H1513" s="162"/>
    </row>
    <row r="1514" spans="1:8" ht="9.6" customHeight="1" x14ac:dyDescent="0.2">
      <c r="A1514" s="151" t="s">
        <v>2096</v>
      </c>
      <c r="B1514" s="156" t="s">
        <v>2018</v>
      </c>
      <c r="C1514" s="156" t="s">
        <v>100</v>
      </c>
      <c r="D1514" s="157">
        <v>2</v>
      </c>
      <c r="E1514" s="171">
        <v>1750</v>
      </c>
      <c r="F1514" s="169">
        <v>3500</v>
      </c>
      <c r="G1514" s="156"/>
      <c r="H1514" s="156"/>
    </row>
    <row r="1515" spans="1:8" ht="9.75" customHeight="1" x14ac:dyDescent="0.2">
      <c r="A1515" s="150" t="s">
        <v>2097</v>
      </c>
      <c r="B1515" s="162" t="s">
        <v>119</v>
      </c>
      <c r="C1515" s="162"/>
      <c r="D1515" s="162"/>
      <c r="E1515" s="162"/>
      <c r="F1515" s="170">
        <v>2489.7600000000002</v>
      </c>
      <c r="G1515" s="162"/>
      <c r="H1515" s="162"/>
    </row>
    <row r="1516" spans="1:8" ht="9.6" customHeight="1" x14ac:dyDescent="0.2">
      <c r="A1516" s="151" t="s">
        <v>2098</v>
      </c>
      <c r="B1516" s="156" t="s">
        <v>2021</v>
      </c>
      <c r="C1516" s="156" t="s">
        <v>90</v>
      </c>
      <c r="D1516" s="168">
        <v>15.561</v>
      </c>
      <c r="E1516" s="166">
        <v>160</v>
      </c>
      <c r="F1516" s="169">
        <v>2489.7600000000002</v>
      </c>
      <c r="G1516" s="156"/>
      <c r="H1516" s="156"/>
    </row>
    <row r="1517" spans="1:8" ht="9.75" customHeight="1" x14ac:dyDescent="0.2">
      <c r="A1517" s="150" t="s">
        <v>2099</v>
      </c>
      <c r="B1517" s="162" t="s">
        <v>2025</v>
      </c>
      <c r="C1517" s="162"/>
      <c r="D1517" s="162"/>
      <c r="E1517" s="162"/>
      <c r="F1517" s="164">
        <v>38928</v>
      </c>
      <c r="G1517" s="162"/>
      <c r="H1517" s="162"/>
    </row>
    <row r="1518" spans="1:8" ht="9.6" customHeight="1" x14ac:dyDescent="0.2">
      <c r="A1518" s="151" t="s">
        <v>2100</v>
      </c>
      <c r="B1518" s="156" t="s">
        <v>2027</v>
      </c>
      <c r="C1518" s="156" t="s">
        <v>96</v>
      </c>
      <c r="D1518" s="168">
        <v>48.66</v>
      </c>
      <c r="E1518" s="166">
        <v>800</v>
      </c>
      <c r="F1518" s="159">
        <v>38928</v>
      </c>
      <c r="G1518" s="156"/>
      <c r="H1518" s="156"/>
    </row>
    <row r="1519" spans="1:8" ht="9.75" customHeight="1" x14ac:dyDescent="0.2">
      <c r="A1519" s="150" t="s">
        <v>2101</v>
      </c>
      <c r="B1519" s="162" t="s">
        <v>2029</v>
      </c>
      <c r="C1519" s="162"/>
      <c r="D1519" s="162"/>
      <c r="E1519" s="162"/>
      <c r="F1519" s="174">
        <v>0</v>
      </c>
      <c r="G1519" s="162"/>
      <c r="H1519" s="162"/>
    </row>
    <row r="1520" spans="1:8" ht="9.75" customHeight="1" x14ac:dyDescent="0.2">
      <c r="A1520" s="150" t="s">
        <v>2102</v>
      </c>
      <c r="B1520" s="162" t="s">
        <v>93</v>
      </c>
      <c r="C1520" s="162"/>
      <c r="D1520" s="162"/>
      <c r="E1520" s="162"/>
      <c r="F1520" s="174">
        <v>0</v>
      </c>
      <c r="G1520" s="162"/>
      <c r="H1520" s="162"/>
    </row>
    <row r="1521" spans="1:8" ht="9.75" customHeight="1" x14ac:dyDescent="0.2">
      <c r="A1521" s="150" t="s">
        <v>2103</v>
      </c>
      <c r="B1521" s="162" t="s">
        <v>2104</v>
      </c>
      <c r="C1521" s="162"/>
      <c r="D1521" s="162"/>
      <c r="E1521" s="162"/>
      <c r="F1521" s="163">
        <v>160657.60000000001</v>
      </c>
      <c r="G1521" s="162"/>
      <c r="H1521" s="162"/>
    </row>
    <row r="1522" spans="1:8" ht="9.75" customHeight="1" x14ac:dyDescent="0.2">
      <c r="A1522" s="150" t="s">
        <v>2105</v>
      </c>
      <c r="B1522" s="162" t="s">
        <v>118</v>
      </c>
      <c r="C1522" s="162"/>
      <c r="D1522" s="162"/>
      <c r="E1522" s="162"/>
      <c r="F1522" s="170">
        <v>5020.74</v>
      </c>
      <c r="G1522" s="162"/>
      <c r="H1522" s="162"/>
    </row>
    <row r="1523" spans="1:8" ht="9.6" customHeight="1" x14ac:dyDescent="0.2">
      <c r="A1523" s="151" t="s">
        <v>2106</v>
      </c>
      <c r="B1523" s="156" t="s">
        <v>2002</v>
      </c>
      <c r="C1523" s="156" t="s">
        <v>90</v>
      </c>
      <c r="D1523" s="166">
        <v>252.48</v>
      </c>
      <c r="E1523" s="168">
        <v>19.05</v>
      </c>
      <c r="F1523" s="169">
        <v>4809.74</v>
      </c>
      <c r="G1523" s="156"/>
      <c r="H1523" s="156"/>
    </row>
    <row r="1524" spans="1:8" ht="19.350000000000001" customHeight="1" x14ac:dyDescent="0.2">
      <c r="A1524" s="151" t="s">
        <v>2107</v>
      </c>
      <c r="B1524" s="156" t="s">
        <v>2004</v>
      </c>
      <c r="C1524" s="156" t="s">
        <v>90</v>
      </c>
      <c r="D1524" s="168">
        <v>10</v>
      </c>
      <c r="E1524" s="168">
        <v>21.1</v>
      </c>
      <c r="F1524" s="167">
        <v>211</v>
      </c>
      <c r="G1524" s="156"/>
      <c r="H1524" s="156"/>
    </row>
    <row r="1525" spans="1:8" ht="9.75" customHeight="1" x14ac:dyDescent="0.2">
      <c r="A1525" s="150" t="s">
        <v>2108</v>
      </c>
      <c r="B1525" s="162" t="s">
        <v>2006</v>
      </c>
      <c r="C1525" s="162"/>
      <c r="D1525" s="162"/>
      <c r="E1525" s="162"/>
      <c r="F1525" s="164">
        <v>96937.41</v>
      </c>
      <c r="G1525" s="162"/>
      <c r="H1525" s="162"/>
    </row>
    <row r="1526" spans="1:8" ht="9.6" customHeight="1" x14ac:dyDescent="0.2">
      <c r="A1526" s="151" t="s">
        <v>2109</v>
      </c>
      <c r="B1526" s="156" t="s">
        <v>2110</v>
      </c>
      <c r="C1526" s="156" t="s">
        <v>86</v>
      </c>
      <c r="D1526" s="157">
        <v>1</v>
      </c>
      <c r="E1526" s="158">
        <v>96937.41</v>
      </c>
      <c r="F1526" s="159">
        <v>96937.41</v>
      </c>
      <c r="G1526" s="156"/>
      <c r="H1526" s="156"/>
    </row>
    <row r="1527" spans="1:8" ht="9.75" customHeight="1" x14ac:dyDescent="0.2">
      <c r="A1527" s="150" t="s">
        <v>2111</v>
      </c>
      <c r="B1527" s="162" t="s">
        <v>2012</v>
      </c>
      <c r="C1527" s="162"/>
      <c r="D1527" s="162"/>
      <c r="E1527" s="162"/>
      <c r="F1527" s="170">
        <v>1920.46</v>
      </c>
      <c r="G1527" s="162"/>
      <c r="H1527" s="162"/>
    </row>
    <row r="1528" spans="1:8" ht="19.350000000000001" customHeight="1" x14ac:dyDescent="0.2">
      <c r="A1528" s="151" t="s">
        <v>2112</v>
      </c>
      <c r="B1528" s="156" t="s">
        <v>2014</v>
      </c>
      <c r="C1528" s="156" t="s">
        <v>100</v>
      </c>
      <c r="D1528" s="157">
        <v>2</v>
      </c>
      <c r="E1528" s="166">
        <v>960.22900000000004</v>
      </c>
      <c r="F1528" s="169">
        <v>1920.46</v>
      </c>
      <c r="G1528" s="156"/>
      <c r="H1528" s="156"/>
    </row>
    <row r="1529" spans="1:8" ht="9.75" customHeight="1" x14ac:dyDescent="0.2">
      <c r="A1529" s="150" t="s">
        <v>2113</v>
      </c>
      <c r="B1529" s="162" t="s">
        <v>2016</v>
      </c>
      <c r="C1529" s="162"/>
      <c r="D1529" s="162"/>
      <c r="E1529" s="162"/>
      <c r="F1529" s="170">
        <v>3500</v>
      </c>
      <c r="G1529" s="162"/>
      <c r="H1529" s="162"/>
    </row>
    <row r="1530" spans="1:8" ht="9.6" customHeight="1" x14ac:dyDescent="0.2">
      <c r="A1530" s="151" t="s">
        <v>2114</v>
      </c>
      <c r="B1530" s="156" t="s">
        <v>2018</v>
      </c>
      <c r="C1530" s="156" t="s">
        <v>100</v>
      </c>
      <c r="D1530" s="157">
        <v>2</v>
      </c>
      <c r="E1530" s="171">
        <v>1750</v>
      </c>
      <c r="F1530" s="169">
        <v>3500</v>
      </c>
      <c r="G1530" s="156"/>
      <c r="H1530" s="156"/>
    </row>
    <row r="1531" spans="1:8" ht="9.75" customHeight="1" x14ac:dyDescent="0.2">
      <c r="A1531" s="150" t="s">
        <v>2115</v>
      </c>
      <c r="B1531" s="162" t="s">
        <v>119</v>
      </c>
      <c r="C1531" s="162"/>
      <c r="D1531" s="162"/>
      <c r="E1531" s="162"/>
      <c r="F1531" s="170">
        <v>2489.7600000000002</v>
      </c>
      <c r="G1531" s="162"/>
      <c r="H1531" s="162"/>
    </row>
    <row r="1532" spans="1:8" ht="9.6" customHeight="1" x14ac:dyDescent="0.2">
      <c r="A1532" s="151" t="s">
        <v>2116</v>
      </c>
      <c r="B1532" s="156" t="s">
        <v>2021</v>
      </c>
      <c r="C1532" s="156" t="s">
        <v>90</v>
      </c>
      <c r="D1532" s="168">
        <v>15.561</v>
      </c>
      <c r="E1532" s="166">
        <v>160</v>
      </c>
      <c r="F1532" s="169">
        <v>2489.7600000000002</v>
      </c>
      <c r="G1532" s="156"/>
      <c r="H1532" s="156"/>
    </row>
    <row r="1533" spans="1:8" ht="9.75" customHeight="1" x14ac:dyDescent="0.2">
      <c r="A1533" s="150" t="s">
        <v>2117</v>
      </c>
      <c r="B1533" s="162" t="s">
        <v>2118</v>
      </c>
      <c r="C1533" s="162"/>
      <c r="D1533" s="162"/>
      <c r="E1533" s="162"/>
      <c r="F1533" s="164">
        <v>50339.23</v>
      </c>
      <c r="G1533" s="162"/>
      <c r="H1533" s="162"/>
    </row>
    <row r="1534" spans="1:8" ht="19.350000000000001" customHeight="1" x14ac:dyDescent="0.2">
      <c r="A1534" s="151" t="s">
        <v>2119</v>
      </c>
      <c r="B1534" s="156" t="s">
        <v>2120</v>
      </c>
      <c r="C1534" s="156" t="s">
        <v>96</v>
      </c>
      <c r="D1534" s="168">
        <v>62.543999999999997</v>
      </c>
      <c r="E1534" s="166">
        <v>804.86099999999999</v>
      </c>
      <c r="F1534" s="159">
        <v>50339.23</v>
      </c>
      <c r="G1534" s="156"/>
      <c r="H1534" s="156"/>
    </row>
    <row r="1535" spans="1:8" ht="9.75" customHeight="1" x14ac:dyDescent="0.2">
      <c r="A1535" s="150" t="s">
        <v>2121</v>
      </c>
      <c r="B1535" s="162" t="s">
        <v>2025</v>
      </c>
      <c r="C1535" s="162"/>
      <c r="D1535" s="162"/>
      <c r="E1535" s="162"/>
      <c r="F1535" s="174">
        <v>0</v>
      </c>
      <c r="G1535" s="162"/>
      <c r="H1535" s="162"/>
    </row>
    <row r="1536" spans="1:8" ht="9.75" customHeight="1" x14ac:dyDescent="0.2">
      <c r="A1536" s="150" t="s">
        <v>2122</v>
      </c>
      <c r="B1536" s="162" t="s">
        <v>2029</v>
      </c>
      <c r="C1536" s="162"/>
      <c r="D1536" s="162"/>
      <c r="E1536" s="162"/>
      <c r="F1536" s="173">
        <v>250</v>
      </c>
      <c r="G1536" s="162"/>
      <c r="H1536" s="162"/>
    </row>
    <row r="1537" spans="1:8" ht="9.6" customHeight="1" x14ac:dyDescent="0.2">
      <c r="A1537" s="151" t="s">
        <v>2123</v>
      </c>
      <c r="B1537" s="156" t="s">
        <v>2031</v>
      </c>
      <c r="C1537" s="156" t="s">
        <v>100</v>
      </c>
      <c r="D1537" s="157">
        <v>2</v>
      </c>
      <c r="E1537" s="166">
        <v>125</v>
      </c>
      <c r="F1537" s="167">
        <v>250</v>
      </c>
      <c r="G1537" s="156"/>
      <c r="H1537" s="156"/>
    </row>
    <row r="1538" spans="1:8" ht="9.75" customHeight="1" x14ac:dyDescent="0.2">
      <c r="A1538" s="150" t="s">
        <v>2124</v>
      </c>
      <c r="B1538" s="162" t="s">
        <v>93</v>
      </c>
      <c r="C1538" s="162"/>
      <c r="D1538" s="162"/>
      <c r="E1538" s="162"/>
      <c r="F1538" s="173">
        <v>200</v>
      </c>
      <c r="G1538" s="162"/>
      <c r="H1538" s="162"/>
    </row>
    <row r="1539" spans="1:8" ht="9.6" customHeight="1" x14ac:dyDescent="0.2">
      <c r="A1539" s="151" t="s">
        <v>2125</v>
      </c>
      <c r="B1539" s="156" t="s">
        <v>2034</v>
      </c>
      <c r="C1539" s="156" t="s">
        <v>100</v>
      </c>
      <c r="D1539" s="157">
        <v>2</v>
      </c>
      <c r="E1539" s="166">
        <v>100</v>
      </c>
      <c r="F1539" s="167">
        <v>200</v>
      </c>
      <c r="G1539" s="156"/>
      <c r="H1539" s="156"/>
    </row>
    <row r="1540" spans="1:8" ht="9.75" customHeight="1" x14ac:dyDescent="0.2">
      <c r="A1540" s="150" t="s">
        <v>2126</v>
      </c>
      <c r="B1540" s="162" t="s">
        <v>2127</v>
      </c>
      <c r="C1540" s="162"/>
      <c r="D1540" s="162"/>
      <c r="E1540" s="162"/>
      <c r="F1540" s="165">
        <v>1846268.98</v>
      </c>
      <c r="G1540" s="162"/>
      <c r="H1540" s="162"/>
    </row>
    <row r="1541" spans="1:8" ht="9.75" customHeight="1" x14ac:dyDescent="0.2">
      <c r="A1541" s="150" t="s">
        <v>2128</v>
      </c>
      <c r="B1541" s="162" t="s">
        <v>118</v>
      </c>
      <c r="C1541" s="162"/>
      <c r="D1541" s="162"/>
      <c r="E1541" s="162"/>
      <c r="F1541" s="164">
        <v>50605.61</v>
      </c>
      <c r="G1541" s="162"/>
      <c r="H1541" s="162"/>
    </row>
    <row r="1542" spans="1:8" ht="9.6" customHeight="1" x14ac:dyDescent="0.2">
      <c r="A1542" s="151" t="s">
        <v>2129</v>
      </c>
      <c r="B1542" s="156" t="s">
        <v>2002</v>
      </c>
      <c r="C1542" s="156" t="s">
        <v>90</v>
      </c>
      <c r="D1542" s="171">
        <v>2373.8000000000002</v>
      </c>
      <c r="E1542" s="168">
        <v>19.05</v>
      </c>
      <c r="F1542" s="159">
        <v>45220.89</v>
      </c>
      <c r="G1542" s="156"/>
      <c r="H1542" s="156"/>
    </row>
    <row r="1543" spans="1:8" ht="19.350000000000001" customHeight="1" x14ac:dyDescent="0.2">
      <c r="A1543" s="151" t="s">
        <v>2130</v>
      </c>
      <c r="B1543" s="156" t="s">
        <v>2004</v>
      </c>
      <c r="C1543" s="156" t="s">
        <v>90</v>
      </c>
      <c r="D1543" s="166">
        <v>255.2</v>
      </c>
      <c r="E1543" s="168">
        <v>21.1</v>
      </c>
      <c r="F1543" s="169">
        <v>5384.72</v>
      </c>
      <c r="G1543" s="156"/>
      <c r="H1543" s="156"/>
    </row>
    <row r="1544" spans="1:8" ht="9.75" customHeight="1" x14ac:dyDescent="0.2">
      <c r="A1544" s="150" t="s">
        <v>2131</v>
      </c>
      <c r="B1544" s="162" t="s">
        <v>2006</v>
      </c>
      <c r="C1544" s="162"/>
      <c r="D1544" s="162"/>
      <c r="E1544" s="162"/>
      <c r="F1544" s="163">
        <v>726541.2</v>
      </c>
      <c r="G1544" s="162"/>
      <c r="H1544" s="162"/>
    </row>
    <row r="1545" spans="1:8" ht="9.6" customHeight="1" x14ac:dyDescent="0.2">
      <c r="A1545" s="151" t="s">
        <v>2132</v>
      </c>
      <c r="B1545" s="156" t="s">
        <v>2133</v>
      </c>
      <c r="C1545" s="156" t="s">
        <v>86</v>
      </c>
      <c r="D1545" s="157">
        <v>1</v>
      </c>
      <c r="E1545" s="160">
        <v>680341.2</v>
      </c>
      <c r="F1545" s="161">
        <v>680341.2</v>
      </c>
      <c r="G1545" s="156"/>
      <c r="H1545" s="156"/>
    </row>
    <row r="1546" spans="1:8" ht="9.6" customHeight="1" x14ac:dyDescent="0.2">
      <c r="A1546" s="151" t="s">
        <v>2134</v>
      </c>
      <c r="B1546" s="156" t="s">
        <v>2135</v>
      </c>
      <c r="C1546" s="156" t="s">
        <v>100</v>
      </c>
      <c r="D1546" s="166">
        <v>132</v>
      </c>
      <c r="E1546" s="166">
        <v>350</v>
      </c>
      <c r="F1546" s="159">
        <v>46200</v>
      </c>
      <c r="G1546" s="156"/>
      <c r="H1546" s="156"/>
    </row>
    <row r="1547" spans="1:8" ht="9.75" customHeight="1" x14ac:dyDescent="0.2">
      <c r="A1547" s="150" t="s">
        <v>2136</v>
      </c>
      <c r="B1547" s="162" t="s">
        <v>2012</v>
      </c>
      <c r="C1547" s="162"/>
      <c r="D1547" s="162"/>
      <c r="E1547" s="162"/>
      <c r="F1547" s="163">
        <v>380250.68</v>
      </c>
      <c r="G1547" s="162"/>
      <c r="H1547" s="162"/>
    </row>
    <row r="1548" spans="1:8" ht="19.350000000000001" customHeight="1" x14ac:dyDescent="0.2">
      <c r="A1548" s="151" t="s">
        <v>2137</v>
      </c>
      <c r="B1548" s="156" t="s">
        <v>2138</v>
      </c>
      <c r="C1548" s="156" t="s">
        <v>100</v>
      </c>
      <c r="D1548" s="166">
        <v>220</v>
      </c>
      <c r="E1548" s="166">
        <v>960.22900000000004</v>
      </c>
      <c r="F1548" s="161">
        <v>211250.38</v>
      </c>
      <c r="G1548" s="156"/>
      <c r="H1548" s="156"/>
    </row>
    <row r="1549" spans="1:8" ht="19.350000000000001" customHeight="1" x14ac:dyDescent="0.2">
      <c r="A1549" s="151" t="s">
        <v>2139</v>
      </c>
      <c r="B1549" s="156" t="s">
        <v>2014</v>
      </c>
      <c r="C1549" s="156" t="s">
        <v>100</v>
      </c>
      <c r="D1549" s="166">
        <v>176</v>
      </c>
      <c r="E1549" s="166">
        <v>960.22900000000004</v>
      </c>
      <c r="F1549" s="161">
        <v>169000.3</v>
      </c>
      <c r="G1549" s="156"/>
      <c r="H1549" s="156"/>
    </row>
    <row r="1550" spans="1:8" ht="9.75" customHeight="1" x14ac:dyDescent="0.2">
      <c r="A1550" s="150" t="s">
        <v>2140</v>
      </c>
      <c r="B1550" s="162" t="s">
        <v>2016</v>
      </c>
      <c r="C1550" s="162"/>
      <c r="D1550" s="162"/>
      <c r="E1550" s="162"/>
      <c r="F1550" s="164">
        <v>50600</v>
      </c>
      <c r="G1550" s="162"/>
      <c r="H1550" s="162"/>
    </row>
    <row r="1551" spans="1:8" ht="19.350000000000001" customHeight="1" x14ac:dyDescent="0.2">
      <c r="A1551" s="151" t="s">
        <v>2141</v>
      </c>
      <c r="B1551" s="156" t="s">
        <v>2142</v>
      </c>
      <c r="C1551" s="156" t="s">
        <v>100</v>
      </c>
      <c r="D1551" s="168">
        <v>44</v>
      </c>
      <c r="E1551" s="171">
        <v>1150</v>
      </c>
      <c r="F1551" s="159">
        <v>50600</v>
      </c>
      <c r="G1551" s="156"/>
      <c r="H1551" s="156"/>
    </row>
    <row r="1552" spans="1:8" ht="9.75" customHeight="1" x14ac:dyDescent="0.2">
      <c r="A1552" s="150" t="s">
        <v>2143</v>
      </c>
      <c r="B1552" s="162" t="s">
        <v>119</v>
      </c>
      <c r="C1552" s="162"/>
      <c r="D1552" s="162"/>
      <c r="E1552" s="162"/>
      <c r="F1552" s="164">
        <v>54774.720000000001</v>
      </c>
      <c r="G1552" s="162"/>
      <c r="H1552" s="162"/>
    </row>
    <row r="1553" spans="1:8" ht="9.6" customHeight="1" x14ac:dyDescent="0.2">
      <c r="A1553" s="151" t="s">
        <v>2144</v>
      </c>
      <c r="B1553" s="156" t="s">
        <v>2021</v>
      </c>
      <c r="C1553" s="156" t="s">
        <v>90</v>
      </c>
      <c r="D1553" s="166">
        <v>342.34199999999998</v>
      </c>
      <c r="E1553" s="166">
        <v>160</v>
      </c>
      <c r="F1553" s="159">
        <v>54774.720000000001</v>
      </c>
      <c r="G1553" s="156"/>
      <c r="H1553" s="156"/>
    </row>
    <row r="1554" spans="1:8" ht="9.75" customHeight="1" x14ac:dyDescent="0.2">
      <c r="A1554" s="150" t="s">
        <v>2145</v>
      </c>
      <c r="B1554" s="162" t="s">
        <v>2118</v>
      </c>
      <c r="C1554" s="162"/>
      <c r="D1554" s="162"/>
      <c r="E1554" s="162"/>
      <c r="F1554" s="163">
        <v>422841.77</v>
      </c>
      <c r="G1554" s="162"/>
      <c r="H1554" s="162"/>
    </row>
    <row r="1555" spans="1:8" ht="19.350000000000001" customHeight="1" x14ac:dyDescent="0.2">
      <c r="A1555" s="151" t="s">
        <v>2146</v>
      </c>
      <c r="B1555" s="156" t="s">
        <v>2120</v>
      </c>
      <c r="C1555" s="156" t="s">
        <v>96</v>
      </c>
      <c r="D1555" s="166">
        <v>525.36</v>
      </c>
      <c r="E1555" s="166">
        <v>804.86099999999999</v>
      </c>
      <c r="F1555" s="161">
        <v>422841.77</v>
      </c>
      <c r="G1555" s="156"/>
      <c r="H1555" s="156"/>
    </row>
    <row r="1556" spans="1:8" ht="9.75" customHeight="1" x14ac:dyDescent="0.2">
      <c r="A1556" s="150" t="s">
        <v>2147</v>
      </c>
      <c r="B1556" s="162" t="s">
        <v>2148</v>
      </c>
      <c r="C1556" s="162"/>
      <c r="D1556" s="162"/>
      <c r="E1556" s="162"/>
      <c r="F1556" s="164">
        <v>34155</v>
      </c>
      <c r="G1556" s="162"/>
      <c r="H1556" s="162"/>
    </row>
    <row r="1557" spans="1:8" ht="9.6" customHeight="1" x14ac:dyDescent="0.2">
      <c r="A1557" s="151" t="s">
        <v>2149</v>
      </c>
      <c r="B1557" s="156" t="s">
        <v>2148</v>
      </c>
      <c r="C1557" s="156" t="s">
        <v>96</v>
      </c>
      <c r="D1557" s="168">
        <v>49.5</v>
      </c>
      <c r="E1557" s="166">
        <v>690</v>
      </c>
      <c r="F1557" s="159">
        <v>34155</v>
      </c>
      <c r="G1557" s="156"/>
      <c r="H1557" s="156"/>
    </row>
    <row r="1558" spans="1:8" ht="9.75" customHeight="1" x14ac:dyDescent="0.2">
      <c r="A1558" s="150" t="s">
        <v>2150</v>
      </c>
      <c r="B1558" s="162" t="s">
        <v>2029</v>
      </c>
      <c r="C1558" s="162"/>
      <c r="D1558" s="162"/>
      <c r="E1558" s="162"/>
      <c r="F1558" s="164">
        <v>86900</v>
      </c>
      <c r="G1558" s="162"/>
      <c r="H1558" s="162"/>
    </row>
    <row r="1559" spans="1:8" ht="9.6" customHeight="1" x14ac:dyDescent="0.2">
      <c r="A1559" s="151" t="s">
        <v>2151</v>
      </c>
      <c r="B1559" s="156" t="s">
        <v>2031</v>
      </c>
      <c r="C1559" s="156" t="s">
        <v>100</v>
      </c>
      <c r="D1559" s="166">
        <v>176</v>
      </c>
      <c r="E1559" s="166">
        <v>125</v>
      </c>
      <c r="F1559" s="159">
        <v>22000</v>
      </c>
      <c r="G1559" s="156"/>
      <c r="H1559" s="156"/>
    </row>
    <row r="1560" spans="1:8" ht="9.6" customHeight="1" x14ac:dyDescent="0.2">
      <c r="A1560" s="151" t="s">
        <v>2152</v>
      </c>
      <c r="B1560" s="156" t="s">
        <v>2153</v>
      </c>
      <c r="C1560" s="156" t="s">
        <v>100</v>
      </c>
      <c r="D1560" s="166">
        <v>220</v>
      </c>
      <c r="E1560" s="166">
        <v>125</v>
      </c>
      <c r="F1560" s="159">
        <v>27500</v>
      </c>
      <c r="G1560" s="156"/>
      <c r="H1560" s="156"/>
    </row>
    <row r="1561" spans="1:8" ht="9.6" customHeight="1" x14ac:dyDescent="0.2">
      <c r="A1561" s="151" t="s">
        <v>2154</v>
      </c>
      <c r="B1561" s="156" t="s">
        <v>2155</v>
      </c>
      <c r="C1561" s="156" t="s">
        <v>100</v>
      </c>
      <c r="D1561" s="168">
        <v>44</v>
      </c>
      <c r="E1561" s="166">
        <v>850</v>
      </c>
      <c r="F1561" s="159">
        <v>37400</v>
      </c>
      <c r="G1561" s="156"/>
      <c r="H1561" s="156"/>
    </row>
    <row r="1562" spans="1:8" ht="9.75" customHeight="1" x14ac:dyDescent="0.2">
      <c r="A1562" s="150" t="s">
        <v>2156</v>
      </c>
      <c r="B1562" s="162" t="s">
        <v>93</v>
      </c>
      <c r="C1562" s="162"/>
      <c r="D1562" s="162"/>
      <c r="E1562" s="162"/>
      <c r="F1562" s="164">
        <v>39600</v>
      </c>
      <c r="G1562" s="162"/>
      <c r="H1562" s="162"/>
    </row>
    <row r="1563" spans="1:8" ht="9.6" customHeight="1" x14ac:dyDescent="0.2">
      <c r="A1563" s="151" t="s">
        <v>2157</v>
      </c>
      <c r="B1563" s="156" t="s">
        <v>2034</v>
      </c>
      <c r="C1563" s="156" t="s">
        <v>100</v>
      </c>
      <c r="D1563" s="166">
        <v>396</v>
      </c>
      <c r="E1563" s="166">
        <v>100</v>
      </c>
      <c r="F1563" s="159">
        <v>39600</v>
      </c>
      <c r="G1563" s="156"/>
      <c r="H1563" s="156"/>
    </row>
    <row r="1564" spans="1:8" ht="9.75" customHeight="1" x14ac:dyDescent="0.2">
      <c r="A1564" s="150" t="s">
        <v>2158</v>
      </c>
      <c r="B1564" s="162" t="s">
        <v>2159</v>
      </c>
      <c r="C1564" s="162"/>
      <c r="D1564" s="162"/>
      <c r="E1564" s="162"/>
      <c r="F1564" s="163">
        <v>126250.76</v>
      </c>
      <c r="G1564" s="162"/>
      <c r="H1564" s="162"/>
    </row>
    <row r="1565" spans="1:8" ht="9.75" customHeight="1" x14ac:dyDescent="0.2">
      <c r="A1565" s="150" t="s">
        <v>2160</v>
      </c>
      <c r="B1565" s="162" t="s">
        <v>118</v>
      </c>
      <c r="C1565" s="162"/>
      <c r="D1565" s="162"/>
      <c r="E1565" s="162"/>
      <c r="F1565" s="170">
        <v>2249.35</v>
      </c>
      <c r="G1565" s="162"/>
      <c r="H1565" s="162"/>
    </row>
    <row r="1566" spans="1:8" ht="9.6" customHeight="1" x14ac:dyDescent="0.2">
      <c r="A1566" s="151" t="s">
        <v>2161</v>
      </c>
      <c r="B1566" s="156" t="s">
        <v>2002</v>
      </c>
      <c r="C1566" s="156" t="s">
        <v>90</v>
      </c>
      <c r="D1566" s="166">
        <v>107</v>
      </c>
      <c r="E1566" s="168">
        <v>19.05</v>
      </c>
      <c r="F1566" s="169">
        <v>2038.35</v>
      </c>
      <c r="G1566" s="156"/>
      <c r="H1566" s="156"/>
    </row>
    <row r="1567" spans="1:8" ht="19.350000000000001" customHeight="1" x14ac:dyDescent="0.2">
      <c r="A1567" s="151" t="s">
        <v>2162</v>
      </c>
      <c r="B1567" s="156" t="s">
        <v>2004</v>
      </c>
      <c r="C1567" s="156" t="s">
        <v>90</v>
      </c>
      <c r="D1567" s="168">
        <v>10</v>
      </c>
      <c r="E1567" s="168">
        <v>21.1</v>
      </c>
      <c r="F1567" s="167">
        <v>211</v>
      </c>
      <c r="G1567" s="156"/>
      <c r="H1567" s="156"/>
    </row>
    <row r="1568" spans="1:8" ht="9.75" customHeight="1" x14ac:dyDescent="0.2">
      <c r="A1568" s="150" t="s">
        <v>2163</v>
      </c>
      <c r="B1568" s="162" t="s">
        <v>2006</v>
      </c>
      <c r="C1568" s="162"/>
      <c r="D1568" s="162"/>
      <c r="E1568" s="162"/>
      <c r="F1568" s="164">
        <v>23505.65</v>
      </c>
      <c r="G1568" s="162"/>
      <c r="H1568" s="162"/>
    </row>
    <row r="1569" spans="1:8" ht="9.6" customHeight="1" x14ac:dyDescent="0.2">
      <c r="A1569" s="151" t="s">
        <v>2164</v>
      </c>
      <c r="B1569" s="156" t="s">
        <v>2165</v>
      </c>
      <c r="C1569" s="156" t="s">
        <v>86</v>
      </c>
      <c r="D1569" s="157">
        <v>1</v>
      </c>
      <c r="E1569" s="158">
        <v>23505.65</v>
      </c>
      <c r="F1569" s="159">
        <v>23505.65</v>
      </c>
      <c r="G1569" s="156"/>
      <c r="H1569" s="156"/>
    </row>
    <row r="1570" spans="1:8" ht="9.75" customHeight="1" x14ac:dyDescent="0.2">
      <c r="A1570" s="150" t="s">
        <v>2166</v>
      </c>
      <c r="B1570" s="162" t="s">
        <v>2012</v>
      </c>
      <c r="C1570" s="162"/>
      <c r="D1570" s="162"/>
      <c r="E1570" s="162"/>
      <c r="F1570" s="170">
        <v>1920.46</v>
      </c>
      <c r="G1570" s="162"/>
      <c r="H1570" s="162"/>
    </row>
    <row r="1571" spans="1:8" ht="19.350000000000001" customHeight="1" x14ac:dyDescent="0.2">
      <c r="A1571" s="151" t="s">
        <v>2167</v>
      </c>
      <c r="B1571" s="156" t="s">
        <v>2014</v>
      </c>
      <c r="C1571" s="156" t="s">
        <v>100</v>
      </c>
      <c r="D1571" s="157">
        <v>2</v>
      </c>
      <c r="E1571" s="166">
        <v>960.22900000000004</v>
      </c>
      <c r="F1571" s="169">
        <v>1920.46</v>
      </c>
      <c r="G1571" s="156"/>
      <c r="H1571" s="156"/>
    </row>
    <row r="1572" spans="1:8" ht="9.75" customHeight="1" x14ac:dyDescent="0.2">
      <c r="A1572" s="150" t="s">
        <v>2168</v>
      </c>
      <c r="B1572" s="162" t="s">
        <v>2016</v>
      </c>
      <c r="C1572" s="162"/>
      <c r="D1572" s="162"/>
      <c r="E1572" s="162"/>
      <c r="F1572" s="170">
        <v>3500</v>
      </c>
      <c r="G1572" s="162"/>
      <c r="H1572" s="162"/>
    </row>
    <row r="1573" spans="1:8" ht="9.6" customHeight="1" x14ac:dyDescent="0.2">
      <c r="A1573" s="151" t="s">
        <v>2169</v>
      </c>
      <c r="B1573" s="156" t="s">
        <v>2018</v>
      </c>
      <c r="C1573" s="156" t="s">
        <v>100</v>
      </c>
      <c r="D1573" s="157">
        <v>2</v>
      </c>
      <c r="E1573" s="171">
        <v>1750</v>
      </c>
      <c r="F1573" s="169">
        <v>3500</v>
      </c>
      <c r="G1573" s="156"/>
      <c r="H1573" s="156"/>
    </row>
    <row r="1574" spans="1:8" ht="9.75" customHeight="1" x14ac:dyDescent="0.2">
      <c r="A1574" s="150" t="s">
        <v>2170</v>
      </c>
      <c r="B1574" s="162" t="s">
        <v>119</v>
      </c>
      <c r="C1574" s="162"/>
      <c r="D1574" s="162"/>
      <c r="E1574" s="162"/>
      <c r="F1574" s="170">
        <v>2489.7600000000002</v>
      </c>
      <c r="G1574" s="162"/>
      <c r="H1574" s="162"/>
    </row>
    <row r="1575" spans="1:8" ht="9.6" customHeight="1" x14ac:dyDescent="0.2">
      <c r="A1575" s="151" t="s">
        <v>2171</v>
      </c>
      <c r="B1575" s="156" t="s">
        <v>2021</v>
      </c>
      <c r="C1575" s="156" t="s">
        <v>90</v>
      </c>
      <c r="D1575" s="168">
        <v>15.561</v>
      </c>
      <c r="E1575" s="166">
        <v>160</v>
      </c>
      <c r="F1575" s="169">
        <v>2489.7600000000002</v>
      </c>
      <c r="G1575" s="156"/>
      <c r="H1575" s="156"/>
    </row>
    <row r="1576" spans="1:8" ht="9.75" customHeight="1" x14ac:dyDescent="0.2">
      <c r="A1576" s="150" t="s">
        <v>2172</v>
      </c>
      <c r="B1576" s="162" t="s">
        <v>2118</v>
      </c>
      <c r="C1576" s="162"/>
      <c r="D1576" s="162"/>
      <c r="E1576" s="162"/>
      <c r="F1576" s="164">
        <v>64846.04</v>
      </c>
      <c r="G1576" s="162"/>
      <c r="H1576" s="162"/>
    </row>
    <row r="1577" spans="1:8" ht="19.350000000000001" customHeight="1" x14ac:dyDescent="0.2">
      <c r="A1577" s="151" t="s">
        <v>2173</v>
      </c>
      <c r="B1577" s="156" t="s">
        <v>2120</v>
      </c>
      <c r="C1577" s="156" t="s">
        <v>96</v>
      </c>
      <c r="D1577" s="168">
        <v>80.567999999999998</v>
      </c>
      <c r="E1577" s="166">
        <v>804.86099999999999</v>
      </c>
      <c r="F1577" s="159">
        <v>64846.04</v>
      </c>
      <c r="G1577" s="156"/>
      <c r="H1577" s="156"/>
    </row>
    <row r="1578" spans="1:8" ht="9.75" customHeight="1" x14ac:dyDescent="0.2">
      <c r="A1578" s="150" t="s">
        <v>2174</v>
      </c>
      <c r="B1578" s="162" t="s">
        <v>2025</v>
      </c>
      <c r="C1578" s="162"/>
      <c r="D1578" s="162"/>
      <c r="E1578" s="162"/>
      <c r="F1578" s="164">
        <v>27289.5</v>
      </c>
      <c r="G1578" s="162"/>
      <c r="H1578" s="162"/>
    </row>
    <row r="1579" spans="1:8" ht="9.6" customHeight="1" x14ac:dyDescent="0.2">
      <c r="A1579" s="151" t="s">
        <v>2175</v>
      </c>
      <c r="B1579" s="156" t="s">
        <v>2176</v>
      </c>
      <c r="C1579" s="156" t="s">
        <v>96</v>
      </c>
      <c r="D1579" s="168">
        <v>23.73</v>
      </c>
      <c r="E1579" s="171">
        <v>1150</v>
      </c>
      <c r="F1579" s="159">
        <v>27289.5</v>
      </c>
      <c r="G1579" s="156"/>
      <c r="H1579" s="156"/>
    </row>
    <row r="1580" spans="1:8" ht="9.75" customHeight="1" x14ac:dyDescent="0.2">
      <c r="A1580" s="150" t="s">
        <v>2177</v>
      </c>
      <c r="B1580" s="162" t="s">
        <v>2029</v>
      </c>
      <c r="C1580" s="162"/>
      <c r="D1580" s="162"/>
      <c r="E1580" s="162"/>
      <c r="F1580" s="173">
        <v>250</v>
      </c>
      <c r="G1580" s="162"/>
      <c r="H1580" s="162"/>
    </row>
    <row r="1581" spans="1:8" ht="9.6" customHeight="1" x14ac:dyDescent="0.2">
      <c r="A1581" s="151" t="s">
        <v>2178</v>
      </c>
      <c r="B1581" s="156" t="s">
        <v>2031</v>
      </c>
      <c r="C1581" s="156" t="s">
        <v>100</v>
      </c>
      <c r="D1581" s="157">
        <v>2</v>
      </c>
      <c r="E1581" s="166">
        <v>125</v>
      </c>
      <c r="F1581" s="167">
        <v>250</v>
      </c>
      <c r="G1581" s="156"/>
      <c r="H1581" s="156"/>
    </row>
    <row r="1582" spans="1:8" ht="9.75" customHeight="1" x14ac:dyDescent="0.2">
      <c r="A1582" s="150" t="s">
        <v>2179</v>
      </c>
      <c r="B1582" s="162" t="s">
        <v>93</v>
      </c>
      <c r="C1582" s="162"/>
      <c r="D1582" s="162"/>
      <c r="E1582" s="162"/>
      <c r="F1582" s="173">
        <v>200</v>
      </c>
      <c r="G1582" s="162"/>
      <c r="H1582" s="162"/>
    </row>
    <row r="1583" spans="1:8" ht="9.6" customHeight="1" x14ac:dyDescent="0.2">
      <c r="A1583" s="151" t="s">
        <v>2180</v>
      </c>
      <c r="B1583" s="156" t="s">
        <v>2034</v>
      </c>
      <c r="C1583" s="156" t="s">
        <v>100</v>
      </c>
      <c r="D1583" s="157">
        <v>2</v>
      </c>
      <c r="E1583" s="166">
        <v>100</v>
      </c>
      <c r="F1583" s="167">
        <v>200</v>
      </c>
      <c r="G1583" s="156"/>
      <c r="H1583" s="156"/>
    </row>
    <row r="1584" spans="1:8" ht="19.350000000000001" customHeight="1" x14ac:dyDescent="0.2">
      <c r="A1584" s="150" t="s">
        <v>2181</v>
      </c>
      <c r="B1584" s="162" t="s">
        <v>2182</v>
      </c>
      <c r="C1584" s="162"/>
      <c r="D1584" s="162"/>
      <c r="E1584" s="162"/>
      <c r="F1584" s="164">
        <v>17453.7</v>
      </c>
      <c r="G1584" s="162"/>
      <c r="H1584" s="162"/>
    </row>
    <row r="1585" spans="1:8" ht="9.75" customHeight="1" x14ac:dyDescent="0.2">
      <c r="A1585" s="150" t="s">
        <v>2183</v>
      </c>
      <c r="B1585" s="162" t="s">
        <v>118</v>
      </c>
      <c r="C1585" s="162"/>
      <c r="D1585" s="162"/>
      <c r="E1585" s="162"/>
      <c r="F1585" s="173">
        <v>531.46</v>
      </c>
      <c r="G1585" s="162"/>
      <c r="H1585" s="162"/>
    </row>
    <row r="1586" spans="1:8" ht="19.350000000000001" customHeight="1" x14ac:dyDescent="0.2">
      <c r="A1586" s="151" t="s">
        <v>2184</v>
      </c>
      <c r="B1586" s="156" t="s">
        <v>2004</v>
      </c>
      <c r="C1586" s="156" t="s">
        <v>90</v>
      </c>
      <c r="D1586" s="157">
        <v>5</v>
      </c>
      <c r="E1586" s="168">
        <v>21.1</v>
      </c>
      <c r="F1586" s="167">
        <v>105.5</v>
      </c>
      <c r="G1586" s="156"/>
      <c r="H1586" s="156"/>
    </row>
    <row r="1587" spans="1:8" ht="9.6" customHeight="1" x14ac:dyDescent="0.2">
      <c r="A1587" s="151" t="s">
        <v>2185</v>
      </c>
      <c r="B1587" s="156" t="s">
        <v>2002</v>
      </c>
      <c r="C1587" s="156" t="s">
        <v>90</v>
      </c>
      <c r="D1587" s="168">
        <v>22.36</v>
      </c>
      <c r="E1587" s="168">
        <v>19.05</v>
      </c>
      <c r="F1587" s="167">
        <v>425.96</v>
      </c>
      <c r="G1587" s="156"/>
      <c r="H1587" s="156"/>
    </row>
    <row r="1588" spans="1:8" ht="9.75" customHeight="1" x14ac:dyDescent="0.2">
      <c r="A1588" s="150" t="s">
        <v>2186</v>
      </c>
      <c r="B1588" s="162" t="s">
        <v>2006</v>
      </c>
      <c r="C1588" s="162"/>
      <c r="D1588" s="162"/>
      <c r="E1588" s="162"/>
      <c r="F1588" s="164">
        <v>14112.01</v>
      </c>
      <c r="G1588" s="162"/>
      <c r="H1588" s="162"/>
    </row>
    <row r="1589" spans="1:8" ht="9.6" customHeight="1" x14ac:dyDescent="0.2">
      <c r="A1589" s="151" t="s">
        <v>2187</v>
      </c>
      <c r="B1589" s="156" t="s">
        <v>2188</v>
      </c>
      <c r="C1589" s="156" t="s">
        <v>86</v>
      </c>
      <c r="D1589" s="157">
        <v>1</v>
      </c>
      <c r="E1589" s="158">
        <v>14112.01</v>
      </c>
      <c r="F1589" s="159">
        <v>14112.01</v>
      </c>
      <c r="G1589" s="156"/>
      <c r="H1589" s="156"/>
    </row>
    <row r="1590" spans="1:8" ht="9.75" customHeight="1" x14ac:dyDescent="0.2">
      <c r="A1590" s="150" t="s">
        <v>2189</v>
      </c>
      <c r="B1590" s="162" t="s">
        <v>2012</v>
      </c>
      <c r="C1590" s="162"/>
      <c r="D1590" s="162"/>
      <c r="E1590" s="162"/>
      <c r="F1590" s="173">
        <v>960.23</v>
      </c>
      <c r="G1590" s="162"/>
      <c r="H1590" s="162"/>
    </row>
    <row r="1591" spans="1:8" ht="19.350000000000001" customHeight="1" x14ac:dyDescent="0.2">
      <c r="A1591" s="151" t="s">
        <v>2190</v>
      </c>
      <c r="B1591" s="156" t="s">
        <v>2138</v>
      </c>
      <c r="C1591" s="156" t="s">
        <v>100</v>
      </c>
      <c r="D1591" s="157">
        <v>1</v>
      </c>
      <c r="E1591" s="166">
        <v>960.22900000000004</v>
      </c>
      <c r="F1591" s="167">
        <v>960.23</v>
      </c>
      <c r="G1591" s="156"/>
      <c r="H1591" s="156"/>
    </row>
    <row r="1592" spans="1:8" ht="9.75" customHeight="1" x14ac:dyDescent="0.2">
      <c r="A1592" s="150" t="s">
        <v>2191</v>
      </c>
      <c r="B1592" s="162" t="s">
        <v>2016</v>
      </c>
      <c r="C1592" s="162"/>
      <c r="D1592" s="162"/>
      <c r="E1592" s="162"/>
      <c r="F1592" s="170">
        <v>1750</v>
      </c>
      <c r="G1592" s="162"/>
      <c r="H1592" s="162"/>
    </row>
    <row r="1593" spans="1:8" ht="9.6" customHeight="1" x14ac:dyDescent="0.2">
      <c r="A1593" s="151" t="s">
        <v>2192</v>
      </c>
      <c r="B1593" s="156" t="s">
        <v>2018</v>
      </c>
      <c r="C1593" s="156" t="s">
        <v>100</v>
      </c>
      <c r="D1593" s="157">
        <v>1</v>
      </c>
      <c r="E1593" s="171">
        <v>1750</v>
      </c>
      <c r="F1593" s="169">
        <v>1750</v>
      </c>
      <c r="G1593" s="156"/>
      <c r="H1593" s="156"/>
    </row>
    <row r="1594" spans="1:8" ht="9.75" customHeight="1" x14ac:dyDescent="0.2">
      <c r="A1594" s="150" t="s">
        <v>2193</v>
      </c>
      <c r="B1594" s="162" t="s">
        <v>119</v>
      </c>
      <c r="C1594" s="162"/>
      <c r="D1594" s="162"/>
      <c r="E1594" s="162"/>
      <c r="F1594" s="174">
        <v>0</v>
      </c>
      <c r="G1594" s="162"/>
      <c r="H1594" s="162"/>
    </row>
    <row r="1595" spans="1:8" ht="9.75" customHeight="1" x14ac:dyDescent="0.2">
      <c r="A1595" s="150" t="s">
        <v>2194</v>
      </c>
      <c r="B1595" s="162" t="s">
        <v>2025</v>
      </c>
      <c r="C1595" s="162"/>
      <c r="D1595" s="162"/>
      <c r="E1595" s="162"/>
      <c r="F1595" s="174">
        <v>0</v>
      </c>
      <c r="G1595" s="162"/>
      <c r="H1595" s="162"/>
    </row>
    <row r="1596" spans="1:8" ht="9.75" customHeight="1" x14ac:dyDescent="0.2">
      <c r="A1596" s="150" t="s">
        <v>2195</v>
      </c>
      <c r="B1596" s="162" t="s">
        <v>2029</v>
      </c>
      <c r="C1596" s="162"/>
      <c r="D1596" s="162"/>
      <c r="E1596" s="162"/>
      <c r="F1596" s="174">
        <v>0</v>
      </c>
      <c r="G1596" s="162"/>
      <c r="H1596" s="162"/>
    </row>
    <row r="1597" spans="1:8" ht="9.75" customHeight="1" x14ac:dyDescent="0.2">
      <c r="A1597" s="150" t="s">
        <v>2196</v>
      </c>
      <c r="B1597" s="162" t="s">
        <v>93</v>
      </c>
      <c r="C1597" s="162"/>
      <c r="D1597" s="162"/>
      <c r="E1597" s="162"/>
      <c r="F1597" s="173">
        <v>100</v>
      </c>
      <c r="G1597" s="162"/>
      <c r="H1597" s="162"/>
    </row>
    <row r="1598" spans="1:8" ht="9.6" customHeight="1" x14ac:dyDescent="0.2">
      <c r="A1598" s="151" t="s">
        <v>2197</v>
      </c>
      <c r="B1598" s="156" t="s">
        <v>2034</v>
      </c>
      <c r="C1598" s="156" t="s">
        <v>100</v>
      </c>
      <c r="D1598" s="157">
        <v>1</v>
      </c>
      <c r="E1598" s="166">
        <v>100</v>
      </c>
      <c r="F1598" s="167">
        <v>100</v>
      </c>
      <c r="G1598" s="156"/>
      <c r="H1598" s="156"/>
    </row>
    <row r="1599" spans="1:8" ht="9.75" customHeight="1" x14ac:dyDescent="0.2">
      <c r="A1599" s="150" t="s">
        <v>2198</v>
      </c>
      <c r="B1599" s="162" t="s">
        <v>39</v>
      </c>
      <c r="C1599" s="162"/>
      <c r="D1599" s="162"/>
      <c r="E1599" s="162"/>
      <c r="F1599" s="164">
        <v>47812.800000000003</v>
      </c>
      <c r="G1599" s="162"/>
      <c r="H1599" s="162"/>
    </row>
    <row r="1600" spans="1:8" ht="19.350000000000001" customHeight="1" x14ac:dyDescent="0.2">
      <c r="A1600" s="150" t="s">
        <v>2199</v>
      </c>
      <c r="B1600" s="162" t="s">
        <v>2200</v>
      </c>
      <c r="C1600" s="162"/>
      <c r="D1600" s="162"/>
      <c r="E1600" s="162"/>
      <c r="F1600" s="164">
        <v>47812.800000000003</v>
      </c>
      <c r="G1600" s="162"/>
      <c r="H1600" s="162"/>
    </row>
    <row r="1601" spans="1:8" ht="9.75" customHeight="1" x14ac:dyDescent="0.2">
      <c r="A1601" s="150" t="s">
        <v>2201</v>
      </c>
      <c r="B1601" s="162" t="s">
        <v>2202</v>
      </c>
      <c r="C1601" s="162"/>
      <c r="D1601" s="162"/>
      <c r="E1601" s="162"/>
      <c r="F1601" s="164">
        <v>47812.800000000003</v>
      </c>
      <c r="G1601" s="162"/>
      <c r="H1601" s="162"/>
    </row>
    <row r="1602" spans="1:8" ht="9.6" customHeight="1" x14ac:dyDescent="0.2">
      <c r="A1602" s="151" t="s">
        <v>2203</v>
      </c>
      <c r="B1602" s="156" t="s">
        <v>2204</v>
      </c>
      <c r="C1602" s="156" t="s">
        <v>96</v>
      </c>
      <c r="D1602" s="166">
        <v>170.76</v>
      </c>
      <c r="E1602" s="166">
        <v>280</v>
      </c>
      <c r="F1602" s="159">
        <v>47812.800000000003</v>
      </c>
      <c r="G1602" s="156"/>
      <c r="H1602" s="156"/>
    </row>
    <row r="1603" spans="1:8" ht="9.75" customHeight="1" x14ac:dyDescent="0.2">
      <c r="A1603" s="150" t="s">
        <v>2205</v>
      </c>
      <c r="B1603" s="162" t="s">
        <v>122</v>
      </c>
      <c r="C1603" s="162"/>
      <c r="D1603" s="162"/>
      <c r="E1603" s="162"/>
      <c r="F1603" s="163">
        <v>862053.27</v>
      </c>
      <c r="G1603" s="162"/>
      <c r="H1603" s="162"/>
    </row>
    <row r="1604" spans="1:8" ht="19.350000000000001" customHeight="1" x14ac:dyDescent="0.2">
      <c r="A1604" s="150" t="s">
        <v>2206</v>
      </c>
      <c r="B1604" s="162" t="s">
        <v>2207</v>
      </c>
      <c r="C1604" s="162"/>
      <c r="D1604" s="162"/>
      <c r="E1604" s="162"/>
      <c r="F1604" s="163">
        <v>516712.73</v>
      </c>
      <c r="G1604" s="162"/>
      <c r="H1604" s="162"/>
    </row>
    <row r="1605" spans="1:8" ht="9.75" customHeight="1" x14ac:dyDescent="0.2">
      <c r="A1605" s="150" t="s">
        <v>2208</v>
      </c>
      <c r="B1605" s="162" t="s">
        <v>2209</v>
      </c>
      <c r="C1605" s="162"/>
      <c r="D1605" s="162"/>
      <c r="E1605" s="162"/>
      <c r="F1605" s="164">
        <v>24592.04</v>
      </c>
      <c r="G1605" s="162"/>
      <c r="H1605" s="162"/>
    </row>
    <row r="1606" spans="1:8" ht="19.350000000000001" customHeight="1" x14ac:dyDescent="0.2">
      <c r="A1606" s="151" t="s">
        <v>2210</v>
      </c>
      <c r="B1606" s="156" t="s">
        <v>2211</v>
      </c>
      <c r="C1606" s="156" t="s">
        <v>96</v>
      </c>
      <c r="D1606" s="166">
        <v>278.33999999999997</v>
      </c>
      <c r="E1606" s="157">
        <v>4.2</v>
      </c>
      <c r="F1606" s="169">
        <v>1169.03</v>
      </c>
      <c r="G1606" s="156"/>
      <c r="H1606" s="156"/>
    </row>
    <row r="1607" spans="1:8" ht="19.350000000000001" customHeight="1" x14ac:dyDescent="0.2">
      <c r="A1607" s="151" t="s">
        <v>2212</v>
      </c>
      <c r="B1607" s="156" t="s">
        <v>2213</v>
      </c>
      <c r="C1607" s="156" t="s">
        <v>96</v>
      </c>
      <c r="D1607" s="171">
        <v>1113.3589999999999</v>
      </c>
      <c r="E1607" s="157">
        <v>2.585</v>
      </c>
      <c r="F1607" s="169">
        <v>2878.03</v>
      </c>
      <c r="G1607" s="156"/>
      <c r="H1607" s="156"/>
    </row>
    <row r="1608" spans="1:8" ht="19.350000000000001" customHeight="1" x14ac:dyDescent="0.2">
      <c r="A1608" s="151" t="s">
        <v>2214</v>
      </c>
      <c r="B1608" s="156" t="s">
        <v>2215</v>
      </c>
      <c r="C1608" s="156" t="s">
        <v>96</v>
      </c>
      <c r="D1608" s="166">
        <v>193.16800000000001</v>
      </c>
      <c r="E1608" s="168">
        <v>25.07</v>
      </c>
      <c r="F1608" s="169">
        <v>4842.72</v>
      </c>
      <c r="G1608" s="156"/>
      <c r="H1608" s="156"/>
    </row>
    <row r="1609" spans="1:8" ht="19.350000000000001" customHeight="1" x14ac:dyDescent="0.2">
      <c r="A1609" s="151" t="s">
        <v>2216</v>
      </c>
      <c r="B1609" s="156" t="s">
        <v>2217</v>
      </c>
      <c r="C1609" s="156" t="s">
        <v>96</v>
      </c>
      <c r="D1609" s="171">
        <v>1391.6990000000001</v>
      </c>
      <c r="E1609" s="168">
        <v>11.2828</v>
      </c>
      <c r="F1609" s="159">
        <v>15702.26</v>
      </c>
      <c r="G1609" s="156"/>
      <c r="H1609" s="156"/>
    </row>
    <row r="1610" spans="1:8" ht="9.75" customHeight="1" x14ac:dyDescent="0.2">
      <c r="A1610" s="150" t="s">
        <v>2218</v>
      </c>
      <c r="B1610" s="162" t="s">
        <v>2219</v>
      </c>
      <c r="C1610" s="162"/>
      <c r="D1610" s="162"/>
      <c r="E1610" s="162"/>
      <c r="F1610" s="164">
        <v>12310.69</v>
      </c>
      <c r="G1610" s="162"/>
      <c r="H1610" s="162"/>
    </row>
    <row r="1611" spans="1:8" ht="9.6" customHeight="1" x14ac:dyDescent="0.2">
      <c r="A1611" s="151" t="s">
        <v>2220</v>
      </c>
      <c r="B1611" s="156" t="s">
        <v>2221</v>
      </c>
      <c r="C1611" s="156" t="s">
        <v>96</v>
      </c>
      <c r="D1611" s="171">
        <v>1391.6990000000001</v>
      </c>
      <c r="E1611" s="157">
        <v>0.72560000000000002</v>
      </c>
      <c r="F1611" s="169">
        <v>1009.82</v>
      </c>
      <c r="G1611" s="156"/>
      <c r="H1611" s="156"/>
    </row>
    <row r="1612" spans="1:8" ht="19.350000000000001" customHeight="1" x14ac:dyDescent="0.2">
      <c r="A1612" s="151" t="s">
        <v>2222</v>
      </c>
      <c r="B1612" s="156" t="s">
        <v>2223</v>
      </c>
      <c r="C1612" s="156" t="s">
        <v>96</v>
      </c>
      <c r="D1612" s="171">
        <v>1391.6990000000001</v>
      </c>
      <c r="E1612" s="157">
        <v>8.1202000000000005</v>
      </c>
      <c r="F1612" s="159">
        <v>11300.87</v>
      </c>
      <c r="G1612" s="156"/>
      <c r="H1612" s="156"/>
    </row>
    <row r="1613" spans="1:8" ht="9.75" customHeight="1" x14ac:dyDescent="0.2">
      <c r="A1613" s="150" t="s">
        <v>2224</v>
      </c>
      <c r="B1613" s="162" t="s">
        <v>2225</v>
      </c>
      <c r="C1613" s="162"/>
      <c r="D1613" s="162"/>
      <c r="E1613" s="162"/>
      <c r="F1613" s="163">
        <v>304275.05</v>
      </c>
      <c r="G1613" s="162"/>
      <c r="H1613" s="162"/>
    </row>
    <row r="1614" spans="1:8" ht="9.6" customHeight="1" x14ac:dyDescent="0.2">
      <c r="A1614" s="151" t="s">
        <v>2226</v>
      </c>
      <c r="B1614" s="156" t="s">
        <v>2227</v>
      </c>
      <c r="C1614" s="156" t="s">
        <v>90</v>
      </c>
      <c r="D1614" s="166">
        <v>108</v>
      </c>
      <c r="E1614" s="166">
        <v>156.05959999999999</v>
      </c>
      <c r="F1614" s="159">
        <v>16854.439999999999</v>
      </c>
      <c r="G1614" s="156"/>
      <c r="H1614" s="156"/>
    </row>
    <row r="1615" spans="1:8" ht="9.6" customHeight="1" x14ac:dyDescent="0.2">
      <c r="A1615" s="151" t="s">
        <v>2228</v>
      </c>
      <c r="B1615" s="156" t="s">
        <v>2229</v>
      </c>
      <c r="C1615" s="156" t="s">
        <v>100</v>
      </c>
      <c r="D1615" s="166">
        <v>108</v>
      </c>
      <c r="E1615" s="166">
        <v>100.6079</v>
      </c>
      <c r="F1615" s="159">
        <v>10865.65</v>
      </c>
      <c r="G1615" s="156"/>
      <c r="H1615" s="156"/>
    </row>
    <row r="1616" spans="1:8" ht="9.6" customHeight="1" x14ac:dyDescent="0.2">
      <c r="A1616" s="151" t="s">
        <v>2230</v>
      </c>
      <c r="B1616" s="156" t="s">
        <v>2231</v>
      </c>
      <c r="C1616" s="156" t="s">
        <v>90</v>
      </c>
      <c r="D1616" s="157">
        <v>1</v>
      </c>
      <c r="E1616" s="168">
        <v>88.769000000000005</v>
      </c>
      <c r="F1616" s="172">
        <v>88.77</v>
      </c>
      <c r="G1616" s="156"/>
      <c r="H1616" s="156"/>
    </row>
    <row r="1617" spans="1:8" ht="9.6" customHeight="1" x14ac:dyDescent="0.2">
      <c r="A1617" s="151" t="s">
        <v>2232</v>
      </c>
      <c r="B1617" s="156" t="s">
        <v>2233</v>
      </c>
      <c r="C1617" s="156" t="s">
        <v>90</v>
      </c>
      <c r="D1617" s="168">
        <v>27.704000000000001</v>
      </c>
      <c r="E1617" s="168">
        <v>17.095500000000001</v>
      </c>
      <c r="F1617" s="167">
        <v>473.61</v>
      </c>
      <c r="G1617" s="156"/>
      <c r="H1617" s="156"/>
    </row>
    <row r="1618" spans="1:8" ht="9.6" customHeight="1" x14ac:dyDescent="0.2">
      <c r="A1618" s="151" t="s">
        <v>2234</v>
      </c>
      <c r="B1618" s="156" t="s">
        <v>2235</v>
      </c>
      <c r="C1618" s="156" t="s">
        <v>100</v>
      </c>
      <c r="D1618" s="166">
        <v>208</v>
      </c>
      <c r="E1618" s="171">
        <v>1218.527</v>
      </c>
      <c r="F1618" s="161">
        <v>253453.62</v>
      </c>
      <c r="G1618" s="156"/>
      <c r="H1618" s="156"/>
    </row>
    <row r="1619" spans="1:8" ht="9.6" customHeight="1" x14ac:dyDescent="0.2">
      <c r="A1619" s="151" t="s">
        <v>2236</v>
      </c>
      <c r="B1619" s="156" t="s">
        <v>2237</v>
      </c>
      <c r="C1619" s="156" t="s">
        <v>100</v>
      </c>
      <c r="D1619" s="157">
        <v>1</v>
      </c>
      <c r="E1619" s="171">
        <v>2198.3600999999999</v>
      </c>
      <c r="F1619" s="169">
        <v>2198.36</v>
      </c>
      <c r="G1619" s="156"/>
      <c r="H1619" s="156"/>
    </row>
    <row r="1620" spans="1:8" ht="9.6" customHeight="1" x14ac:dyDescent="0.2">
      <c r="A1620" s="151" t="s">
        <v>2238</v>
      </c>
      <c r="B1620" s="156" t="s">
        <v>2239</v>
      </c>
      <c r="C1620" s="156" t="s">
        <v>100</v>
      </c>
      <c r="D1620" s="157">
        <v>1</v>
      </c>
      <c r="E1620" s="171">
        <v>3824.6037999999999</v>
      </c>
      <c r="F1620" s="169">
        <v>3824.6</v>
      </c>
      <c r="G1620" s="156"/>
      <c r="H1620" s="156"/>
    </row>
    <row r="1621" spans="1:8" ht="9.6" customHeight="1" x14ac:dyDescent="0.2">
      <c r="A1621" s="151" t="s">
        <v>2240</v>
      </c>
      <c r="B1621" s="156" t="s">
        <v>2241</v>
      </c>
      <c r="C1621" s="156" t="s">
        <v>100</v>
      </c>
      <c r="D1621" s="168">
        <v>18</v>
      </c>
      <c r="E1621" s="168">
        <v>78.252600000000001</v>
      </c>
      <c r="F1621" s="169">
        <v>1408.55</v>
      </c>
      <c r="G1621" s="156"/>
      <c r="H1621" s="156"/>
    </row>
    <row r="1622" spans="1:8" ht="9.6" customHeight="1" x14ac:dyDescent="0.2">
      <c r="A1622" s="151" t="s">
        <v>2242</v>
      </c>
      <c r="B1622" s="156" t="s">
        <v>2243</v>
      </c>
      <c r="C1622" s="156" t="s">
        <v>100</v>
      </c>
      <c r="D1622" s="157">
        <v>1</v>
      </c>
      <c r="E1622" s="171">
        <v>1420.9201</v>
      </c>
      <c r="F1622" s="169">
        <v>1420.92</v>
      </c>
      <c r="G1622" s="156"/>
      <c r="H1622" s="156"/>
    </row>
    <row r="1623" spans="1:8" ht="9.6" customHeight="1" x14ac:dyDescent="0.2">
      <c r="A1623" s="151" t="s">
        <v>2244</v>
      </c>
      <c r="B1623" s="156" t="s">
        <v>2245</v>
      </c>
      <c r="C1623" s="156" t="s">
        <v>100</v>
      </c>
      <c r="D1623" s="157">
        <v>1</v>
      </c>
      <c r="E1623" s="166">
        <v>905.33569999999997</v>
      </c>
      <c r="F1623" s="167">
        <v>905.34</v>
      </c>
      <c r="G1623" s="156"/>
      <c r="H1623" s="156"/>
    </row>
    <row r="1624" spans="1:8" ht="9.6" customHeight="1" x14ac:dyDescent="0.2">
      <c r="A1624" s="151" t="s">
        <v>2246</v>
      </c>
      <c r="B1624" s="156" t="s">
        <v>2247</v>
      </c>
      <c r="C1624" s="156" t="s">
        <v>100</v>
      </c>
      <c r="D1624" s="168">
        <v>30</v>
      </c>
      <c r="E1624" s="168">
        <v>44.2806</v>
      </c>
      <c r="F1624" s="169">
        <v>1328.42</v>
      </c>
      <c r="G1624" s="156"/>
      <c r="H1624" s="156"/>
    </row>
    <row r="1625" spans="1:8" ht="9.6" customHeight="1" x14ac:dyDescent="0.2">
      <c r="A1625" s="151" t="s">
        <v>2248</v>
      </c>
      <c r="B1625" s="156" t="s">
        <v>2249</v>
      </c>
      <c r="C1625" s="156" t="s">
        <v>100</v>
      </c>
      <c r="D1625" s="157">
        <v>8</v>
      </c>
      <c r="E1625" s="168">
        <v>34.735399999999998</v>
      </c>
      <c r="F1625" s="167">
        <v>277.88</v>
      </c>
      <c r="G1625" s="156"/>
      <c r="H1625" s="156"/>
    </row>
    <row r="1626" spans="1:8" ht="9.6" customHeight="1" x14ac:dyDescent="0.2">
      <c r="A1626" s="151" t="s">
        <v>2250</v>
      </c>
      <c r="B1626" s="156" t="s">
        <v>2251</v>
      </c>
      <c r="C1626" s="156" t="s">
        <v>100</v>
      </c>
      <c r="D1626" s="168">
        <v>10</v>
      </c>
      <c r="E1626" s="168">
        <v>15.1213</v>
      </c>
      <c r="F1626" s="167">
        <v>151.21</v>
      </c>
      <c r="G1626" s="156"/>
      <c r="H1626" s="156"/>
    </row>
    <row r="1627" spans="1:8" ht="9.6" customHeight="1" x14ac:dyDescent="0.2">
      <c r="A1627" s="151" t="s">
        <v>2252</v>
      </c>
      <c r="B1627" s="156" t="s">
        <v>2253</v>
      </c>
      <c r="C1627" s="156" t="s">
        <v>100</v>
      </c>
      <c r="D1627" s="157">
        <v>2</v>
      </c>
      <c r="E1627" s="168">
        <v>83.732399999999998</v>
      </c>
      <c r="F1627" s="167">
        <v>167.46</v>
      </c>
      <c r="G1627" s="156"/>
      <c r="H1627" s="156"/>
    </row>
    <row r="1628" spans="1:8" ht="9.6" customHeight="1" x14ac:dyDescent="0.2">
      <c r="A1628" s="151" t="s">
        <v>2254</v>
      </c>
      <c r="B1628" s="156" t="s">
        <v>2255</v>
      </c>
      <c r="C1628" s="156" t="s">
        <v>100</v>
      </c>
      <c r="D1628" s="157">
        <v>2</v>
      </c>
      <c r="E1628" s="168">
        <v>61.484699999999997</v>
      </c>
      <c r="F1628" s="167">
        <v>122.97</v>
      </c>
      <c r="G1628" s="156"/>
      <c r="H1628" s="156"/>
    </row>
    <row r="1629" spans="1:8" ht="9.6" customHeight="1" x14ac:dyDescent="0.2">
      <c r="A1629" s="151" t="s">
        <v>2256</v>
      </c>
      <c r="B1629" s="156" t="s">
        <v>2257</v>
      </c>
      <c r="C1629" s="156" t="s">
        <v>90</v>
      </c>
      <c r="D1629" s="168">
        <v>29.49</v>
      </c>
      <c r="E1629" s="168">
        <v>25.991800000000001</v>
      </c>
      <c r="F1629" s="167">
        <v>766.5</v>
      </c>
      <c r="G1629" s="156"/>
      <c r="H1629" s="156"/>
    </row>
    <row r="1630" spans="1:8" ht="9.6" customHeight="1" x14ac:dyDescent="0.2">
      <c r="A1630" s="151" t="s">
        <v>2258</v>
      </c>
      <c r="B1630" s="156" t="s">
        <v>2259</v>
      </c>
      <c r="C1630" s="156" t="s">
        <v>100</v>
      </c>
      <c r="D1630" s="168">
        <v>10</v>
      </c>
      <c r="E1630" s="166">
        <v>133.447</v>
      </c>
      <c r="F1630" s="169">
        <v>1334.47</v>
      </c>
      <c r="G1630" s="156"/>
      <c r="H1630" s="156"/>
    </row>
    <row r="1631" spans="1:8" ht="9.6" customHeight="1" x14ac:dyDescent="0.2">
      <c r="A1631" s="151" t="s">
        <v>2260</v>
      </c>
      <c r="B1631" s="156" t="s">
        <v>2261</v>
      </c>
      <c r="C1631" s="156" t="s">
        <v>100</v>
      </c>
      <c r="D1631" s="157">
        <v>2</v>
      </c>
      <c r="E1631" s="166">
        <v>127.29730000000001</v>
      </c>
      <c r="F1631" s="167">
        <v>254.59</v>
      </c>
      <c r="G1631" s="156"/>
      <c r="H1631" s="156"/>
    </row>
    <row r="1632" spans="1:8" ht="9.6" customHeight="1" x14ac:dyDescent="0.2">
      <c r="A1632" s="151" t="s">
        <v>2262</v>
      </c>
      <c r="B1632" s="156" t="s">
        <v>2263</v>
      </c>
      <c r="C1632" s="156" t="s">
        <v>100</v>
      </c>
      <c r="D1632" s="157">
        <v>1</v>
      </c>
      <c r="E1632" s="166">
        <v>137.29329999999999</v>
      </c>
      <c r="F1632" s="167">
        <v>137.29</v>
      </c>
      <c r="G1632" s="156"/>
      <c r="H1632" s="156"/>
    </row>
    <row r="1633" spans="1:8" ht="9.6" customHeight="1" x14ac:dyDescent="0.2">
      <c r="A1633" s="151" t="s">
        <v>2264</v>
      </c>
      <c r="B1633" s="156" t="s">
        <v>2265</v>
      </c>
      <c r="C1633" s="156" t="s">
        <v>100</v>
      </c>
      <c r="D1633" s="166">
        <v>218</v>
      </c>
      <c r="E1633" s="168">
        <v>37.799999999999997</v>
      </c>
      <c r="F1633" s="169">
        <v>8240.4</v>
      </c>
      <c r="G1633" s="156"/>
      <c r="H1633" s="156"/>
    </row>
    <row r="1634" spans="1:8" ht="9.75" customHeight="1" x14ac:dyDescent="0.2">
      <c r="A1634" s="150" t="s">
        <v>2266</v>
      </c>
      <c r="B1634" s="162" t="s">
        <v>2267</v>
      </c>
      <c r="C1634" s="162"/>
      <c r="D1634" s="162"/>
      <c r="E1634" s="162"/>
      <c r="F1634" s="164">
        <v>23130.61</v>
      </c>
      <c r="G1634" s="162"/>
      <c r="H1634" s="162"/>
    </row>
    <row r="1635" spans="1:8" ht="19.350000000000001" customHeight="1" x14ac:dyDescent="0.2">
      <c r="A1635" s="151" t="s">
        <v>2268</v>
      </c>
      <c r="B1635" s="156" t="s">
        <v>2269</v>
      </c>
      <c r="C1635" s="156" t="s">
        <v>90</v>
      </c>
      <c r="D1635" s="166">
        <v>560.1</v>
      </c>
      <c r="E1635" s="168">
        <v>40.723199999999999</v>
      </c>
      <c r="F1635" s="159">
        <v>22809.06</v>
      </c>
      <c r="G1635" s="156"/>
      <c r="H1635" s="156"/>
    </row>
    <row r="1636" spans="1:8" ht="9.6" customHeight="1" x14ac:dyDescent="0.2">
      <c r="A1636" s="151" t="s">
        <v>2270</v>
      </c>
      <c r="B1636" s="156" t="s">
        <v>2271</v>
      </c>
      <c r="C1636" s="156" t="s">
        <v>96</v>
      </c>
      <c r="D1636" s="168">
        <v>10.9</v>
      </c>
      <c r="E1636" s="168">
        <v>29.499600000000001</v>
      </c>
      <c r="F1636" s="167">
        <v>321.55</v>
      </c>
      <c r="G1636" s="156"/>
      <c r="H1636" s="156"/>
    </row>
    <row r="1637" spans="1:8" ht="9.75" customHeight="1" x14ac:dyDescent="0.2">
      <c r="A1637" s="150" t="s">
        <v>2272</v>
      </c>
      <c r="B1637" s="162" t="s">
        <v>93</v>
      </c>
      <c r="C1637" s="162"/>
      <c r="D1637" s="162"/>
      <c r="E1637" s="162"/>
      <c r="F1637" s="163">
        <v>152404.34</v>
      </c>
      <c r="G1637" s="162"/>
      <c r="H1637" s="162"/>
    </row>
    <row r="1638" spans="1:8" ht="19.350000000000001" customHeight="1" x14ac:dyDescent="0.2">
      <c r="A1638" s="151" t="s">
        <v>2273</v>
      </c>
      <c r="B1638" s="156" t="s">
        <v>2274</v>
      </c>
      <c r="C1638" s="156" t="s">
        <v>96</v>
      </c>
      <c r="D1638" s="171">
        <v>1391.6990000000001</v>
      </c>
      <c r="E1638" s="157">
        <v>3.5</v>
      </c>
      <c r="F1638" s="169">
        <v>4870.95</v>
      </c>
      <c r="G1638" s="156"/>
      <c r="H1638" s="156"/>
    </row>
    <row r="1639" spans="1:8" ht="19.350000000000001" customHeight="1" x14ac:dyDescent="0.2">
      <c r="A1639" s="151" t="s">
        <v>2275</v>
      </c>
      <c r="B1639" s="156" t="s">
        <v>2276</v>
      </c>
      <c r="C1639" s="156" t="s">
        <v>96</v>
      </c>
      <c r="D1639" s="171">
        <v>1391.6990000000001</v>
      </c>
      <c r="E1639" s="168">
        <v>30</v>
      </c>
      <c r="F1639" s="159">
        <v>41750.97</v>
      </c>
      <c r="G1639" s="156"/>
      <c r="H1639" s="156"/>
    </row>
    <row r="1640" spans="1:8" ht="19.350000000000001" customHeight="1" x14ac:dyDescent="0.2">
      <c r="A1640" s="151" t="s">
        <v>2277</v>
      </c>
      <c r="B1640" s="156" t="s">
        <v>2278</v>
      </c>
      <c r="C1640" s="156" t="s">
        <v>96</v>
      </c>
      <c r="D1640" s="171">
        <v>1391.6990000000001</v>
      </c>
      <c r="E1640" s="168">
        <v>17.75</v>
      </c>
      <c r="F1640" s="159">
        <v>24702.66</v>
      </c>
      <c r="G1640" s="156"/>
      <c r="H1640" s="156"/>
    </row>
    <row r="1641" spans="1:8" ht="19.350000000000001" customHeight="1" x14ac:dyDescent="0.2">
      <c r="A1641" s="151" t="s">
        <v>2279</v>
      </c>
      <c r="B1641" s="156" t="s">
        <v>2280</v>
      </c>
      <c r="C1641" s="156" t="s">
        <v>96</v>
      </c>
      <c r="D1641" s="171">
        <v>1391.6990000000001</v>
      </c>
      <c r="E1641" s="157">
        <v>2.65</v>
      </c>
      <c r="F1641" s="169">
        <v>3688</v>
      </c>
      <c r="G1641" s="156"/>
      <c r="H1641" s="156"/>
    </row>
    <row r="1642" spans="1:8" ht="9.6" customHeight="1" x14ac:dyDescent="0.2">
      <c r="A1642" s="151" t="s">
        <v>2281</v>
      </c>
      <c r="B1642" s="156" t="s">
        <v>2282</v>
      </c>
      <c r="C1642" s="156" t="s">
        <v>90</v>
      </c>
      <c r="D1642" s="166">
        <v>560.1</v>
      </c>
      <c r="E1642" s="168">
        <v>15</v>
      </c>
      <c r="F1642" s="169">
        <v>8401.5</v>
      </c>
      <c r="G1642" s="156"/>
      <c r="H1642" s="156"/>
    </row>
    <row r="1643" spans="1:8" ht="19.350000000000001" customHeight="1" x14ac:dyDescent="0.2">
      <c r="A1643" s="151" t="s">
        <v>2283</v>
      </c>
      <c r="B1643" s="156" t="s">
        <v>2284</v>
      </c>
      <c r="C1643" s="156" t="s">
        <v>96</v>
      </c>
      <c r="D1643" s="168">
        <v>10.9</v>
      </c>
      <c r="E1643" s="168">
        <v>22.85</v>
      </c>
      <c r="F1643" s="167">
        <v>249.07</v>
      </c>
      <c r="G1643" s="156"/>
      <c r="H1643" s="156"/>
    </row>
    <row r="1644" spans="1:8" ht="9.6" customHeight="1" x14ac:dyDescent="0.2">
      <c r="A1644" s="151" t="s">
        <v>2285</v>
      </c>
      <c r="B1644" s="156" t="s">
        <v>2286</v>
      </c>
      <c r="C1644" s="156" t="s">
        <v>90</v>
      </c>
      <c r="D1644" s="171">
        <v>1964.0340000000001</v>
      </c>
      <c r="E1644" s="168">
        <v>35</v>
      </c>
      <c r="F1644" s="159">
        <v>68741.19</v>
      </c>
      <c r="G1644" s="156"/>
      <c r="H1644" s="156"/>
    </row>
    <row r="1645" spans="1:8" ht="9.75" customHeight="1" x14ac:dyDescent="0.2">
      <c r="A1645" s="150" t="s">
        <v>2287</v>
      </c>
      <c r="B1645" s="162" t="s">
        <v>2288</v>
      </c>
      <c r="C1645" s="162"/>
      <c r="D1645" s="162"/>
      <c r="E1645" s="162"/>
      <c r="F1645" s="164">
        <v>30269.21</v>
      </c>
      <c r="G1645" s="162"/>
      <c r="H1645" s="162"/>
    </row>
    <row r="1646" spans="1:8" ht="9.75" customHeight="1" x14ac:dyDescent="0.2">
      <c r="A1646" s="150" t="s">
        <v>2289</v>
      </c>
      <c r="B1646" s="162" t="s">
        <v>2209</v>
      </c>
      <c r="C1646" s="162"/>
      <c r="D1646" s="162"/>
      <c r="E1646" s="162"/>
      <c r="F1646" s="173">
        <v>922.13</v>
      </c>
      <c r="G1646" s="162"/>
      <c r="H1646" s="162"/>
    </row>
    <row r="1647" spans="1:8" ht="19.350000000000001" customHeight="1" x14ac:dyDescent="0.2">
      <c r="A1647" s="151" t="s">
        <v>2290</v>
      </c>
      <c r="B1647" s="156" t="s">
        <v>2211</v>
      </c>
      <c r="C1647" s="156" t="s">
        <v>96</v>
      </c>
      <c r="D1647" s="168">
        <v>10.436999999999999</v>
      </c>
      <c r="E1647" s="157">
        <v>4.2</v>
      </c>
      <c r="F1647" s="172">
        <v>43.84</v>
      </c>
      <c r="G1647" s="156"/>
      <c r="H1647" s="156"/>
    </row>
    <row r="1648" spans="1:8" ht="19.350000000000001" customHeight="1" x14ac:dyDescent="0.2">
      <c r="A1648" s="151" t="s">
        <v>2291</v>
      </c>
      <c r="B1648" s="156" t="s">
        <v>2213</v>
      </c>
      <c r="C1648" s="156" t="s">
        <v>96</v>
      </c>
      <c r="D1648" s="168">
        <v>41.747999999999998</v>
      </c>
      <c r="E1648" s="157">
        <v>2.585</v>
      </c>
      <c r="F1648" s="167">
        <v>107.92</v>
      </c>
      <c r="G1648" s="156"/>
      <c r="H1648" s="156"/>
    </row>
    <row r="1649" spans="1:8" ht="19.350000000000001" customHeight="1" x14ac:dyDescent="0.2">
      <c r="A1649" s="151" t="s">
        <v>2292</v>
      </c>
      <c r="B1649" s="156" t="s">
        <v>2215</v>
      </c>
      <c r="C1649" s="156" t="s">
        <v>96</v>
      </c>
      <c r="D1649" s="157">
        <v>7.2430000000000003</v>
      </c>
      <c r="E1649" s="168">
        <v>25.07</v>
      </c>
      <c r="F1649" s="167">
        <v>181.58</v>
      </c>
      <c r="G1649" s="156"/>
      <c r="H1649" s="156"/>
    </row>
    <row r="1650" spans="1:8" ht="19.350000000000001" customHeight="1" x14ac:dyDescent="0.2">
      <c r="A1650" s="151" t="s">
        <v>2293</v>
      </c>
      <c r="B1650" s="156" t="s">
        <v>2217</v>
      </c>
      <c r="C1650" s="156" t="s">
        <v>96</v>
      </c>
      <c r="D1650" s="168">
        <v>52.185000000000002</v>
      </c>
      <c r="E1650" s="168">
        <v>11.2828</v>
      </c>
      <c r="F1650" s="167">
        <v>588.79</v>
      </c>
      <c r="G1650" s="156"/>
      <c r="H1650" s="156"/>
    </row>
    <row r="1651" spans="1:8" ht="9.75" customHeight="1" x14ac:dyDescent="0.2">
      <c r="A1651" s="150" t="s">
        <v>2294</v>
      </c>
      <c r="B1651" s="162" t="s">
        <v>2219</v>
      </c>
      <c r="C1651" s="162"/>
      <c r="D1651" s="162"/>
      <c r="E1651" s="162"/>
      <c r="F1651" s="173">
        <v>461.62</v>
      </c>
      <c r="G1651" s="162"/>
      <c r="H1651" s="162"/>
    </row>
    <row r="1652" spans="1:8" ht="9.6" customHeight="1" x14ac:dyDescent="0.2">
      <c r="A1652" s="151" t="s">
        <v>2295</v>
      </c>
      <c r="B1652" s="156" t="s">
        <v>2221</v>
      </c>
      <c r="C1652" s="156" t="s">
        <v>96</v>
      </c>
      <c r="D1652" s="168">
        <v>52.185000000000002</v>
      </c>
      <c r="E1652" s="157">
        <v>0.72560000000000002</v>
      </c>
      <c r="F1652" s="172">
        <v>37.869999999999997</v>
      </c>
      <c r="G1652" s="156"/>
      <c r="H1652" s="156"/>
    </row>
    <row r="1653" spans="1:8" ht="19.350000000000001" customHeight="1" x14ac:dyDescent="0.2">
      <c r="A1653" s="151" t="s">
        <v>2296</v>
      </c>
      <c r="B1653" s="156" t="s">
        <v>2223</v>
      </c>
      <c r="C1653" s="156" t="s">
        <v>96</v>
      </c>
      <c r="D1653" s="168">
        <v>52.185000000000002</v>
      </c>
      <c r="E1653" s="157">
        <v>8.1202000000000005</v>
      </c>
      <c r="F1653" s="167">
        <v>423.75</v>
      </c>
      <c r="G1653" s="156"/>
      <c r="H1653" s="156"/>
    </row>
    <row r="1654" spans="1:8" ht="9.75" customHeight="1" x14ac:dyDescent="0.2">
      <c r="A1654" s="150" t="s">
        <v>2297</v>
      </c>
      <c r="B1654" s="162" t="s">
        <v>2225</v>
      </c>
      <c r="C1654" s="162"/>
      <c r="D1654" s="162"/>
      <c r="E1654" s="162"/>
      <c r="F1654" s="170">
        <v>9881.17</v>
      </c>
      <c r="G1654" s="162"/>
      <c r="H1654" s="162"/>
    </row>
    <row r="1655" spans="1:8" ht="9.6" customHeight="1" x14ac:dyDescent="0.2">
      <c r="A1655" s="151" t="s">
        <v>2298</v>
      </c>
      <c r="B1655" s="156" t="s">
        <v>2299</v>
      </c>
      <c r="C1655" s="156" t="s">
        <v>90</v>
      </c>
      <c r="D1655" s="168">
        <v>68.402000000000001</v>
      </c>
      <c r="E1655" s="166">
        <v>121.02160000000001</v>
      </c>
      <c r="F1655" s="169">
        <v>8278.1200000000008</v>
      </c>
      <c r="G1655" s="156"/>
      <c r="H1655" s="156"/>
    </row>
    <row r="1656" spans="1:8" ht="9.6" customHeight="1" x14ac:dyDescent="0.2">
      <c r="A1656" s="151" t="s">
        <v>2300</v>
      </c>
      <c r="B1656" s="156" t="s">
        <v>2301</v>
      </c>
      <c r="C1656" s="156" t="s">
        <v>90</v>
      </c>
      <c r="D1656" s="168">
        <v>10.045</v>
      </c>
      <c r="E1656" s="166">
        <v>159.5865</v>
      </c>
      <c r="F1656" s="169">
        <v>1603.05</v>
      </c>
      <c r="G1656" s="156"/>
      <c r="H1656" s="156"/>
    </row>
    <row r="1657" spans="1:8" ht="9.75" customHeight="1" x14ac:dyDescent="0.2">
      <c r="A1657" s="150" t="s">
        <v>2302</v>
      </c>
      <c r="B1657" s="162" t="s">
        <v>2267</v>
      </c>
      <c r="C1657" s="162"/>
      <c r="D1657" s="162"/>
      <c r="E1657" s="162"/>
      <c r="F1657" s="170">
        <v>9758.93</v>
      </c>
      <c r="G1657" s="162"/>
      <c r="H1657" s="162"/>
    </row>
    <row r="1658" spans="1:8" ht="19.350000000000001" customHeight="1" x14ac:dyDescent="0.2">
      <c r="A1658" s="151" t="s">
        <v>2303</v>
      </c>
      <c r="B1658" s="156" t="s">
        <v>2269</v>
      </c>
      <c r="C1658" s="156" t="s">
        <v>90</v>
      </c>
      <c r="D1658" s="166">
        <v>234.06</v>
      </c>
      <c r="E1658" s="168">
        <v>40.723199999999999</v>
      </c>
      <c r="F1658" s="169">
        <v>9531.67</v>
      </c>
      <c r="G1658" s="156"/>
      <c r="H1658" s="156"/>
    </row>
    <row r="1659" spans="1:8" ht="9.6" customHeight="1" x14ac:dyDescent="0.2">
      <c r="A1659" s="151" t="s">
        <v>2304</v>
      </c>
      <c r="B1659" s="156" t="s">
        <v>2271</v>
      </c>
      <c r="C1659" s="156" t="s">
        <v>96</v>
      </c>
      <c r="D1659" s="157">
        <v>7.7039999999999997</v>
      </c>
      <c r="E1659" s="168">
        <v>29.499600000000001</v>
      </c>
      <c r="F1659" s="167">
        <v>227.26</v>
      </c>
      <c r="G1659" s="156"/>
      <c r="H1659" s="156"/>
    </row>
    <row r="1660" spans="1:8" ht="9.75" customHeight="1" x14ac:dyDescent="0.2">
      <c r="A1660" s="150" t="s">
        <v>2305</v>
      </c>
      <c r="B1660" s="162" t="s">
        <v>93</v>
      </c>
      <c r="C1660" s="162"/>
      <c r="D1660" s="162"/>
      <c r="E1660" s="162"/>
      <c r="F1660" s="170">
        <v>9245.36</v>
      </c>
      <c r="G1660" s="162"/>
      <c r="H1660" s="162"/>
    </row>
    <row r="1661" spans="1:8" ht="19.350000000000001" customHeight="1" x14ac:dyDescent="0.2">
      <c r="A1661" s="151" t="s">
        <v>2306</v>
      </c>
      <c r="B1661" s="156" t="s">
        <v>2274</v>
      </c>
      <c r="C1661" s="156" t="s">
        <v>96</v>
      </c>
      <c r="D1661" s="168">
        <v>52.185000000000002</v>
      </c>
      <c r="E1661" s="157">
        <v>3.5</v>
      </c>
      <c r="F1661" s="167">
        <v>182.65</v>
      </c>
      <c r="G1661" s="156"/>
      <c r="H1661" s="156"/>
    </row>
    <row r="1662" spans="1:8" ht="19.350000000000001" customHeight="1" x14ac:dyDescent="0.2">
      <c r="A1662" s="151" t="s">
        <v>2307</v>
      </c>
      <c r="B1662" s="156" t="s">
        <v>2276</v>
      </c>
      <c r="C1662" s="156" t="s">
        <v>96</v>
      </c>
      <c r="D1662" s="168">
        <v>52.185000000000002</v>
      </c>
      <c r="E1662" s="168">
        <v>30</v>
      </c>
      <c r="F1662" s="169">
        <v>1565.55</v>
      </c>
      <c r="G1662" s="156"/>
      <c r="H1662" s="156"/>
    </row>
    <row r="1663" spans="1:8" ht="19.350000000000001" customHeight="1" x14ac:dyDescent="0.2">
      <c r="A1663" s="151" t="s">
        <v>2308</v>
      </c>
      <c r="B1663" s="156" t="s">
        <v>2278</v>
      </c>
      <c r="C1663" s="156" t="s">
        <v>96</v>
      </c>
      <c r="D1663" s="168">
        <v>52.185000000000002</v>
      </c>
      <c r="E1663" s="168">
        <v>17.75</v>
      </c>
      <c r="F1663" s="167">
        <v>926.28</v>
      </c>
      <c r="G1663" s="156"/>
      <c r="H1663" s="156"/>
    </row>
    <row r="1664" spans="1:8" ht="19.350000000000001" customHeight="1" x14ac:dyDescent="0.2">
      <c r="A1664" s="151" t="s">
        <v>2309</v>
      </c>
      <c r="B1664" s="156" t="s">
        <v>2280</v>
      </c>
      <c r="C1664" s="156" t="s">
        <v>96</v>
      </c>
      <c r="D1664" s="168">
        <v>52.185000000000002</v>
      </c>
      <c r="E1664" s="157">
        <v>2.65</v>
      </c>
      <c r="F1664" s="167">
        <v>138.29</v>
      </c>
      <c r="G1664" s="156"/>
      <c r="H1664" s="156"/>
    </row>
    <row r="1665" spans="1:8" ht="9.6" customHeight="1" x14ac:dyDescent="0.2">
      <c r="A1665" s="151" t="s">
        <v>2310</v>
      </c>
      <c r="B1665" s="156" t="s">
        <v>2282</v>
      </c>
      <c r="C1665" s="156" t="s">
        <v>90</v>
      </c>
      <c r="D1665" s="166">
        <v>234.06</v>
      </c>
      <c r="E1665" s="168">
        <v>15</v>
      </c>
      <c r="F1665" s="169">
        <v>3510.9</v>
      </c>
      <c r="G1665" s="156"/>
      <c r="H1665" s="156"/>
    </row>
    <row r="1666" spans="1:8" ht="19.350000000000001" customHeight="1" x14ac:dyDescent="0.2">
      <c r="A1666" s="151" t="s">
        <v>2311</v>
      </c>
      <c r="B1666" s="156" t="s">
        <v>2284</v>
      </c>
      <c r="C1666" s="156" t="s">
        <v>96</v>
      </c>
      <c r="D1666" s="157">
        <v>7.7039999999999997</v>
      </c>
      <c r="E1666" s="168">
        <v>22.85</v>
      </c>
      <c r="F1666" s="167">
        <v>176.04</v>
      </c>
      <c r="G1666" s="156"/>
      <c r="H1666" s="156"/>
    </row>
    <row r="1667" spans="1:8" ht="9.6" customHeight="1" x14ac:dyDescent="0.2">
      <c r="A1667" s="151" t="s">
        <v>2312</v>
      </c>
      <c r="B1667" s="156" t="s">
        <v>2286</v>
      </c>
      <c r="C1667" s="156" t="s">
        <v>90</v>
      </c>
      <c r="D1667" s="168">
        <v>78.447000000000003</v>
      </c>
      <c r="E1667" s="168">
        <v>35</v>
      </c>
      <c r="F1667" s="169">
        <v>2745.65</v>
      </c>
      <c r="G1667" s="156"/>
      <c r="H1667" s="156"/>
    </row>
    <row r="1668" spans="1:8" ht="9.75" customHeight="1" x14ac:dyDescent="0.2">
      <c r="A1668" s="150" t="s">
        <v>2313</v>
      </c>
      <c r="B1668" s="162" t="s">
        <v>2314</v>
      </c>
      <c r="C1668" s="162"/>
      <c r="D1668" s="162"/>
      <c r="E1668" s="162"/>
      <c r="F1668" s="164">
        <v>50565.93</v>
      </c>
      <c r="G1668" s="162"/>
      <c r="H1668" s="162"/>
    </row>
    <row r="1669" spans="1:8" ht="9.75" customHeight="1" x14ac:dyDescent="0.2">
      <c r="A1669" s="150" t="s">
        <v>2315</v>
      </c>
      <c r="B1669" s="162" t="s">
        <v>2209</v>
      </c>
      <c r="C1669" s="162"/>
      <c r="D1669" s="162"/>
      <c r="E1669" s="162"/>
      <c r="F1669" s="173">
        <v>927.42</v>
      </c>
      <c r="G1669" s="162"/>
      <c r="H1669" s="162"/>
    </row>
    <row r="1670" spans="1:8" ht="19.350000000000001" customHeight="1" x14ac:dyDescent="0.2">
      <c r="A1670" s="151" t="s">
        <v>2316</v>
      </c>
      <c r="B1670" s="156" t="s">
        <v>2211</v>
      </c>
      <c r="C1670" s="156" t="s">
        <v>96</v>
      </c>
      <c r="D1670" s="168">
        <v>10.497</v>
      </c>
      <c r="E1670" s="157">
        <v>4.2</v>
      </c>
      <c r="F1670" s="172">
        <v>44.09</v>
      </c>
      <c r="G1670" s="156"/>
      <c r="H1670" s="156"/>
    </row>
    <row r="1671" spans="1:8" ht="19.350000000000001" customHeight="1" x14ac:dyDescent="0.2">
      <c r="A1671" s="151" t="s">
        <v>2317</v>
      </c>
      <c r="B1671" s="156" t="s">
        <v>2213</v>
      </c>
      <c r="C1671" s="156" t="s">
        <v>96</v>
      </c>
      <c r="D1671" s="168">
        <v>41.987000000000002</v>
      </c>
      <c r="E1671" s="157">
        <v>2.585</v>
      </c>
      <c r="F1671" s="167">
        <v>108.54</v>
      </c>
      <c r="G1671" s="156"/>
      <c r="H1671" s="156"/>
    </row>
    <row r="1672" spans="1:8" ht="19.350000000000001" customHeight="1" x14ac:dyDescent="0.2">
      <c r="A1672" s="151" t="s">
        <v>2318</v>
      </c>
      <c r="B1672" s="156" t="s">
        <v>2215</v>
      </c>
      <c r="C1672" s="156" t="s">
        <v>96</v>
      </c>
      <c r="D1672" s="157">
        <v>7.2850000000000001</v>
      </c>
      <c r="E1672" s="168">
        <v>25.07</v>
      </c>
      <c r="F1672" s="167">
        <v>182.63</v>
      </c>
      <c r="G1672" s="156"/>
      <c r="H1672" s="156"/>
    </row>
    <row r="1673" spans="1:8" ht="19.350000000000001" customHeight="1" x14ac:dyDescent="0.2">
      <c r="A1673" s="151" t="s">
        <v>2319</v>
      </c>
      <c r="B1673" s="156" t="s">
        <v>2217</v>
      </c>
      <c r="C1673" s="156" t="s">
        <v>96</v>
      </c>
      <c r="D1673" s="168">
        <v>52.482999999999997</v>
      </c>
      <c r="E1673" s="168">
        <v>11.2828</v>
      </c>
      <c r="F1673" s="167">
        <v>592.16</v>
      </c>
      <c r="G1673" s="156"/>
      <c r="H1673" s="156"/>
    </row>
    <row r="1674" spans="1:8" ht="9.75" customHeight="1" x14ac:dyDescent="0.2">
      <c r="A1674" s="150" t="s">
        <v>2320</v>
      </c>
      <c r="B1674" s="162" t="s">
        <v>2219</v>
      </c>
      <c r="C1674" s="162"/>
      <c r="D1674" s="162"/>
      <c r="E1674" s="162"/>
      <c r="F1674" s="173">
        <v>461.62</v>
      </c>
      <c r="G1674" s="162"/>
      <c r="H1674" s="162"/>
    </row>
    <row r="1675" spans="1:8" ht="9.6" customHeight="1" x14ac:dyDescent="0.2">
      <c r="A1675" s="151" t="s">
        <v>2321</v>
      </c>
      <c r="B1675" s="156" t="s">
        <v>2221</v>
      </c>
      <c r="C1675" s="156" t="s">
        <v>96</v>
      </c>
      <c r="D1675" s="168">
        <v>52.185000000000002</v>
      </c>
      <c r="E1675" s="157">
        <v>0.72560000000000002</v>
      </c>
      <c r="F1675" s="172">
        <v>37.869999999999997</v>
      </c>
      <c r="G1675" s="156"/>
      <c r="H1675" s="156"/>
    </row>
    <row r="1676" spans="1:8" ht="19.350000000000001" customHeight="1" x14ac:dyDescent="0.2">
      <c r="A1676" s="151" t="s">
        <v>2322</v>
      </c>
      <c r="B1676" s="156" t="s">
        <v>2223</v>
      </c>
      <c r="C1676" s="156" t="s">
        <v>96</v>
      </c>
      <c r="D1676" s="168">
        <v>52.185000000000002</v>
      </c>
      <c r="E1676" s="157">
        <v>8.1202000000000005</v>
      </c>
      <c r="F1676" s="167">
        <v>423.75</v>
      </c>
      <c r="G1676" s="156"/>
      <c r="H1676" s="156"/>
    </row>
    <row r="1677" spans="1:8" ht="9.75" customHeight="1" x14ac:dyDescent="0.2">
      <c r="A1677" s="150" t="s">
        <v>2323</v>
      </c>
      <c r="B1677" s="162" t="s">
        <v>2225</v>
      </c>
      <c r="C1677" s="162"/>
      <c r="D1677" s="162"/>
      <c r="E1677" s="162"/>
      <c r="F1677" s="170">
        <v>9828.51</v>
      </c>
      <c r="G1677" s="162"/>
      <c r="H1677" s="162"/>
    </row>
    <row r="1678" spans="1:8" ht="9.6" customHeight="1" x14ac:dyDescent="0.2">
      <c r="A1678" s="151" t="s">
        <v>2324</v>
      </c>
      <c r="B1678" s="156" t="s">
        <v>2299</v>
      </c>
      <c r="C1678" s="156" t="s">
        <v>90</v>
      </c>
      <c r="D1678" s="168">
        <v>54.720999999999997</v>
      </c>
      <c r="E1678" s="166">
        <v>121.02160000000001</v>
      </c>
      <c r="F1678" s="169">
        <v>6622.42</v>
      </c>
      <c r="G1678" s="156"/>
      <c r="H1678" s="156"/>
    </row>
    <row r="1679" spans="1:8" ht="9.6" customHeight="1" x14ac:dyDescent="0.2">
      <c r="A1679" s="151" t="s">
        <v>2325</v>
      </c>
      <c r="B1679" s="156" t="s">
        <v>2301</v>
      </c>
      <c r="C1679" s="156" t="s">
        <v>90</v>
      </c>
      <c r="D1679" s="168">
        <v>20.09</v>
      </c>
      <c r="E1679" s="166">
        <v>159.5865</v>
      </c>
      <c r="F1679" s="169">
        <v>3206.09</v>
      </c>
      <c r="G1679" s="156"/>
      <c r="H1679" s="156"/>
    </row>
    <row r="1680" spans="1:8" ht="9.75" customHeight="1" x14ac:dyDescent="0.2">
      <c r="A1680" s="150" t="s">
        <v>2326</v>
      </c>
      <c r="B1680" s="162" t="s">
        <v>2267</v>
      </c>
      <c r="C1680" s="162"/>
      <c r="D1680" s="162"/>
      <c r="E1680" s="162"/>
      <c r="F1680" s="164">
        <v>24719.69</v>
      </c>
      <c r="G1680" s="162"/>
      <c r="H1680" s="162"/>
    </row>
    <row r="1681" spans="1:8" ht="19.350000000000001" customHeight="1" x14ac:dyDescent="0.2">
      <c r="A1681" s="151" t="s">
        <v>2327</v>
      </c>
      <c r="B1681" s="156" t="s">
        <v>2269</v>
      </c>
      <c r="C1681" s="156" t="s">
        <v>90</v>
      </c>
      <c r="D1681" s="166">
        <v>601.44000000000005</v>
      </c>
      <c r="E1681" s="168">
        <v>40.723199999999999</v>
      </c>
      <c r="F1681" s="159">
        <v>24492.560000000001</v>
      </c>
      <c r="G1681" s="156"/>
      <c r="H1681" s="156"/>
    </row>
    <row r="1682" spans="1:8" ht="9.6" customHeight="1" x14ac:dyDescent="0.2">
      <c r="A1682" s="151" t="s">
        <v>2328</v>
      </c>
      <c r="B1682" s="156" t="s">
        <v>2271</v>
      </c>
      <c r="C1682" s="156" t="s">
        <v>96</v>
      </c>
      <c r="D1682" s="157">
        <v>7.6993</v>
      </c>
      <c r="E1682" s="168">
        <v>29.499600000000001</v>
      </c>
      <c r="F1682" s="167">
        <v>227.13</v>
      </c>
      <c r="G1682" s="156"/>
      <c r="H1682" s="156"/>
    </row>
    <row r="1683" spans="1:8" ht="9.75" customHeight="1" x14ac:dyDescent="0.2">
      <c r="A1683" s="150" t="s">
        <v>2329</v>
      </c>
      <c r="B1683" s="162" t="s">
        <v>93</v>
      </c>
      <c r="C1683" s="162"/>
      <c r="D1683" s="162"/>
      <c r="E1683" s="162"/>
      <c r="F1683" s="164">
        <v>14628.69</v>
      </c>
      <c r="G1683" s="162"/>
      <c r="H1683" s="162"/>
    </row>
    <row r="1684" spans="1:8" ht="19.350000000000001" customHeight="1" x14ac:dyDescent="0.2">
      <c r="A1684" s="151" t="s">
        <v>2330</v>
      </c>
      <c r="B1684" s="156" t="s">
        <v>2274</v>
      </c>
      <c r="C1684" s="156" t="s">
        <v>96</v>
      </c>
      <c r="D1684" s="168">
        <v>52.185000000000002</v>
      </c>
      <c r="E1684" s="157">
        <v>3.5</v>
      </c>
      <c r="F1684" s="167">
        <v>182.65</v>
      </c>
      <c r="G1684" s="156"/>
      <c r="H1684" s="156"/>
    </row>
    <row r="1685" spans="1:8" ht="19.350000000000001" customHeight="1" x14ac:dyDescent="0.2">
      <c r="A1685" s="151" t="s">
        <v>2331</v>
      </c>
      <c r="B1685" s="156" t="s">
        <v>2276</v>
      </c>
      <c r="C1685" s="156" t="s">
        <v>96</v>
      </c>
      <c r="D1685" s="168">
        <v>52.185000000000002</v>
      </c>
      <c r="E1685" s="168">
        <v>30</v>
      </c>
      <c r="F1685" s="169">
        <v>1565.55</v>
      </c>
      <c r="G1685" s="156"/>
      <c r="H1685" s="156"/>
    </row>
    <row r="1686" spans="1:8" ht="19.350000000000001" customHeight="1" x14ac:dyDescent="0.2">
      <c r="A1686" s="151" t="s">
        <v>2332</v>
      </c>
      <c r="B1686" s="156" t="s">
        <v>2278</v>
      </c>
      <c r="C1686" s="156" t="s">
        <v>96</v>
      </c>
      <c r="D1686" s="168">
        <v>52.185000000000002</v>
      </c>
      <c r="E1686" s="168">
        <v>17.75</v>
      </c>
      <c r="F1686" s="167">
        <v>926.28</v>
      </c>
      <c r="G1686" s="156"/>
      <c r="H1686" s="156"/>
    </row>
    <row r="1687" spans="1:8" ht="19.350000000000001" customHeight="1" x14ac:dyDescent="0.2">
      <c r="A1687" s="151" t="s">
        <v>2333</v>
      </c>
      <c r="B1687" s="156" t="s">
        <v>2280</v>
      </c>
      <c r="C1687" s="156" t="s">
        <v>96</v>
      </c>
      <c r="D1687" s="168">
        <v>52.185000000000002</v>
      </c>
      <c r="E1687" s="157">
        <v>2.65</v>
      </c>
      <c r="F1687" s="167">
        <v>138.29</v>
      </c>
      <c r="G1687" s="156"/>
      <c r="H1687" s="156"/>
    </row>
    <row r="1688" spans="1:8" ht="9.6" customHeight="1" x14ac:dyDescent="0.2">
      <c r="A1688" s="151" t="s">
        <v>2334</v>
      </c>
      <c r="B1688" s="156" t="s">
        <v>2282</v>
      </c>
      <c r="C1688" s="156" t="s">
        <v>90</v>
      </c>
      <c r="D1688" s="166">
        <v>601.44000000000005</v>
      </c>
      <c r="E1688" s="168">
        <v>15</v>
      </c>
      <c r="F1688" s="169">
        <v>9021.6</v>
      </c>
      <c r="G1688" s="156"/>
      <c r="H1688" s="156"/>
    </row>
    <row r="1689" spans="1:8" ht="19.350000000000001" customHeight="1" x14ac:dyDescent="0.2">
      <c r="A1689" s="151" t="s">
        <v>2335</v>
      </c>
      <c r="B1689" s="156" t="s">
        <v>2284</v>
      </c>
      <c r="C1689" s="156" t="s">
        <v>96</v>
      </c>
      <c r="D1689" s="157">
        <v>7.6993</v>
      </c>
      <c r="E1689" s="168">
        <v>22.85</v>
      </c>
      <c r="F1689" s="167">
        <v>175.93</v>
      </c>
      <c r="G1689" s="156"/>
      <c r="H1689" s="156"/>
    </row>
    <row r="1690" spans="1:8" ht="9.6" customHeight="1" x14ac:dyDescent="0.2">
      <c r="A1690" s="151" t="s">
        <v>2336</v>
      </c>
      <c r="B1690" s="156" t="s">
        <v>2286</v>
      </c>
      <c r="C1690" s="156" t="s">
        <v>90</v>
      </c>
      <c r="D1690" s="168">
        <v>74.811000000000007</v>
      </c>
      <c r="E1690" s="168">
        <v>35</v>
      </c>
      <c r="F1690" s="169">
        <v>2618.39</v>
      </c>
      <c r="G1690" s="156"/>
      <c r="H1690" s="156"/>
    </row>
    <row r="1691" spans="1:8" ht="9.75" customHeight="1" x14ac:dyDescent="0.2">
      <c r="A1691" s="150" t="s">
        <v>2337</v>
      </c>
      <c r="B1691" s="162" t="s">
        <v>2338</v>
      </c>
      <c r="C1691" s="162"/>
      <c r="D1691" s="162"/>
      <c r="E1691" s="162"/>
      <c r="F1691" s="164">
        <v>59778.080000000002</v>
      </c>
      <c r="G1691" s="162"/>
      <c r="H1691" s="162"/>
    </row>
    <row r="1692" spans="1:8" ht="9.75" customHeight="1" x14ac:dyDescent="0.2">
      <c r="A1692" s="150" t="s">
        <v>2339</v>
      </c>
      <c r="B1692" s="162" t="s">
        <v>2209</v>
      </c>
      <c r="C1692" s="162"/>
      <c r="D1692" s="162"/>
      <c r="E1692" s="162"/>
      <c r="F1692" s="170">
        <v>2385.48</v>
      </c>
      <c r="G1692" s="162"/>
      <c r="H1692" s="162"/>
    </row>
    <row r="1693" spans="1:8" ht="19.350000000000001" customHeight="1" x14ac:dyDescent="0.2">
      <c r="A1693" s="151" t="s">
        <v>2340</v>
      </c>
      <c r="B1693" s="156" t="s">
        <v>2211</v>
      </c>
      <c r="C1693" s="156" t="s">
        <v>96</v>
      </c>
      <c r="D1693" s="168">
        <v>27.939</v>
      </c>
      <c r="E1693" s="157">
        <v>4.2</v>
      </c>
      <c r="F1693" s="167">
        <v>117.34</v>
      </c>
      <c r="G1693" s="156"/>
      <c r="H1693" s="156"/>
    </row>
    <row r="1694" spans="1:8" ht="19.350000000000001" customHeight="1" x14ac:dyDescent="0.2">
      <c r="A1694" s="151" t="s">
        <v>2341</v>
      </c>
      <c r="B1694" s="156" t="s">
        <v>1306</v>
      </c>
      <c r="C1694" s="156" t="s">
        <v>96</v>
      </c>
      <c r="D1694" s="166">
        <v>111.755</v>
      </c>
      <c r="E1694" s="157">
        <v>1.8423</v>
      </c>
      <c r="F1694" s="167">
        <v>205.89</v>
      </c>
      <c r="G1694" s="156"/>
      <c r="H1694" s="156"/>
    </row>
    <row r="1695" spans="1:8" ht="19.350000000000001" customHeight="1" x14ac:dyDescent="0.2">
      <c r="A1695" s="151" t="s">
        <v>2342</v>
      </c>
      <c r="B1695" s="156" t="s">
        <v>2215</v>
      </c>
      <c r="C1695" s="156" t="s">
        <v>96</v>
      </c>
      <c r="D1695" s="168">
        <v>19.39</v>
      </c>
      <c r="E1695" s="168">
        <v>25.07</v>
      </c>
      <c r="F1695" s="167">
        <v>486.11</v>
      </c>
      <c r="G1695" s="156"/>
      <c r="H1695" s="156"/>
    </row>
    <row r="1696" spans="1:8" ht="19.350000000000001" customHeight="1" x14ac:dyDescent="0.2">
      <c r="A1696" s="151" t="s">
        <v>2343</v>
      </c>
      <c r="B1696" s="156" t="s">
        <v>2217</v>
      </c>
      <c r="C1696" s="156" t="s">
        <v>96</v>
      </c>
      <c r="D1696" s="166">
        <v>139.69399999999999</v>
      </c>
      <c r="E1696" s="168">
        <v>11.2828</v>
      </c>
      <c r="F1696" s="169">
        <v>1576.14</v>
      </c>
      <c r="G1696" s="156"/>
      <c r="H1696" s="156"/>
    </row>
    <row r="1697" spans="1:8" ht="9.75" customHeight="1" x14ac:dyDescent="0.2">
      <c r="A1697" s="150" t="s">
        <v>2344</v>
      </c>
      <c r="B1697" s="162" t="s">
        <v>2219</v>
      </c>
      <c r="C1697" s="162"/>
      <c r="D1697" s="162"/>
      <c r="E1697" s="162"/>
      <c r="F1697" s="170">
        <v>1235.7</v>
      </c>
      <c r="G1697" s="162"/>
      <c r="H1697" s="162"/>
    </row>
    <row r="1698" spans="1:8" ht="9.6" customHeight="1" x14ac:dyDescent="0.2">
      <c r="A1698" s="151" t="s">
        <v>2345</v>
      </c>
      <c r="B1698" s="156" t="s">
        <v>2221</v>
      </c>
      <c r="C1698" s="156" t="s">
        <v>96</v>
      </c>
      <c r="D1698" s="166">
        <v>139.69399999999999</v>
      </c>
      <c r="E1698" s="157">
        <v>0.72560000000000002</v>
      </c>
      <c r="F1698" s="167">
        <v>101.36</v>
      </c>
      <c r="G1698" s="156"/>
      <c r="H1698" s="156"/>
    </row>
    <row r="1699" spans="1:8" ht="19.350000000000001" customHeight="1" x14ac:dyDescent="0.2">
      <c r="A1699" s="151" t="s">
        <v>2346</v>
      </c>
      <c r="B1699" s="156" t="s">
        <v>2223</v>
      </c>
      <c r="C1699" s="156" t="s">
        <v>96</v>
      </c>
      <c r="D1699" s="166">
        <v>139.69399999999999</v>
      </c>
      <c r="E1699" s="157">
        <v>8.1202000000000005</v>
      </c>
      <c r="F1699" s="169">
        <v>1134.3399999999999</v>
      </c>
      <c r="G1699" s="156"/>
      <c r="H1699" s="156"/>
    </row>
    <row r="1700" spans="1:8" ht="9.75" customHeight="1" x14ac:dyDescent="0.2">
      <c r="A1700" s="150" t="s">
        <v>2347</v>
      </c>
      <c r="B1700" s="162" t="s">
        <v>2225</v>
      </c>
      <c r="C1700" s="162"/>
      <c r="D1700" s="162"/>
      <c r="E1700" s="162"/>
      <c r="F1700" s="170">
        <v>9881.17</v>
      </c>
      <c r="G1700" s="162"/>
      <c r="H1700" s="162"/>
    </row>
    <row r="1701" spans="1:8" ht="9.6" customHeight="1" x14ac:dyDescent="0.2">
      <c r="A1701" s="151" t="s">
        <v>2348</v>
      </c>
      <c r="B1701" s="156" t="s">
        <v>2299</v>
      </c>
      <c r="C1701" s="156" t="s">
        <v>90</v>
      </c>
      <c r="D1701" s="168">
        <v>68.402000000000001</v>
      </c>
      <c r="E1701" s="166">
        <v>121.02160000000001</v>
      </c>
      <c r="F1701" s="169">
        <v>8278.1200000000008</v>
      </c>
      <c r="G1701" s="156"/>
      <c r="H1701" s="156"/>
    </row>
    <row r="1702" spans="1:8" ht="9.6" customHeight="1" x14ac:dyDescent="0.2">
      <c r="A1702" s="151" t="s">
        <v>2349</v>
      </c>
      <c r="B1702" s="156" t="s">
        <v>2301</v>
      </c>
      <c r="C1702" s="156" t="s">
        <v>90</v>
      </c>
      <c r="D1702" s="168">
        <v>10.045</v>
      </c>
      <c r="E1702" s="166">
        <v>159.5865</v>
      </c>
      <c r="F1702" s="169">
        <v>1603.05</v>
      </c>
      <c r="G1702" s="156"/>
      <c r="H1702" s="156"/>
    </row>
    <row r="1703" spans="1:8" ht="9.75" customHeight="1" x14ac:dyDescent="0.2">
      <c r="A1703" s="150" t="s">
        <v>2350</v>
      </c>
      <c r="B1703" s="162" t="s">
        <v>2267</v>
      </c>
      <c r="C1703" s="162"/>
      <c r="D1703" s="162"/>
      <c r="E1703" s="162"/>
      <c r="F1703" s="164">
        <v>26127.77</v>
      </c>
      <c r="G1703" s="162"/>
      <c r="H1703" s="162"/>
    </row>
    <row r="1704" spans="1:8" ht="19.350000000000001" customHeight="1" x14ac:dyDescent="0.2">
      <c r="A1704" s="151" t="s">
        <v>2351</v>
      </c>
      <c r="B1704" s="156" t="s">
        <v>2269</v>
      </c>
      <c r="C1704" s="156" t="s">
        <v>90</v>
      </c>
      <c r="D1704" s="166">
        <v>626.54999999999995</v>
      </c>
      <c r="E1704" s="168">
        <v>40.723199999999999</v>
      </c>
      <c r="F1704" s="159">
        <v>25515.119999999999</v>
      </c>
      <c r="G1704" s="156"/>
      <c r="H1704" s="156"/>
    </row>
    <row r="1705" spans="1:8" ht="9.6" customHeight="1" x14ac:dyDescent="0.2">
      <c r="A1705" s="151" t="s">
        <v>2352</v>
      </c>
      <c r="B1705" s="156" t="s">
        <v>2271</v>
      </c>
      <c r="C1705" s="156" t="s">
        <v>96</v>
      </c>
      <c r="D1705" s="168">
        <v>20.768000000000001</v>
      </c>
      <c r="E1705" s="168">
        <v>29.499600000000001</v>
      </c>
      <c r="F1705" s="167">
        <v>612.65</v>
      </c>
      <c r="G1705" s="156"/>
      <c r="H1705" s="156"/>
    </row>
    <row r="1706" spans="1:8" ht="9.75" customHeight="1" x14ac:dyDescent="0.2">
      <c r="A1706" s="150" t="s">
        <v>2353</v>
      </c>
      <c r="B1706" s="162" t="s">
        <v>93</v>
      </c>
      <c r="C1706" s="162"/>
      <c r="D1706" s="162"/>
      <c r="E1706" s="162"/>
      <c r="F1706" s="164">
        <v>20147.96</v>
      </c>
      <c r="G1706" s="162"/>
      <c r="H1706" s="162"/>
    </row>
    <row r="1707" spans="1:8" ht="19.350000000000001" customHeight="1" x14ac:dyDescent="0.2">
      <c r="A1707" s="151" t="s">
        <v>2354</v>
      </c>
      <c r="B1707" s="156" t="s">
        <v>2274</v>
      </c>
      <c r="C1707" s="156" t="s">
        <v>96</v>
      </c>
      <c r="D1707" s="166">
        <v>139.69399999999999</v>
      </c>
      <c r="E1707" s="157">
        <v>3.5</v>
      </c>
      <c r="F1707" s="167">
        <v>488.93</v>
      </c>
      <c r="G1707" s="156"/>
      <c r="H1707" s="156"/>
    </row>
    <row r="1708" spans="1:8" ht="19.350000000000001" customHeight="1" x14ac:dyDescent="0.2">
      <c r="A1708" s="151" t="s">
        <v>2355</v>
      </c>
      <c r="B1708" s="156" t="s">
        <v>2276</v>
      </c>
      <c r="C1708" s="156" t="s">
        <v>96</v>
      </c>
      <c r="D1708" s="166">
        <v>139.69399999999999</v>
      </c>
      <c r="E1708" s="168">
        <v>30</v>
      </c>
      <c r="F1708" s="169">
        <v>4190.82</v>
      </c>
      <c r="G1708" s="156"/>
      <c r="H1708" s="156"/>
    </row>
    <row r="1709" spans="1:8" ht="19.350000000000001" customHeight="1" x14ac:dyDescent="0.2">
      <c r="A1709" s="151" t="s">
        <v>2356</v>
      </c>
      <c r="B1709" s="156" t="s">
        <v>2278</v>
      </c>
      <c r="C1709" s="156" t="s">
        <v>96</v>
      </c>
      <c r="D1709" s="166">
        <v>139.69399999999999</v>
      </c>
      <c r="E1709" s="168">
        <v>17.75</v>
      </c>
      <c r="F1709" s="169">
        <v>2479.5700000000002</v>
      </c>
      <c r="G1709" s="156"/>
      <c r="H1709" s="156"/>
    </row>
    <row r="1710" spans="1:8" ht="19.350000000000001" customHeight="1" x14ac:dyDescent="0.2">
      <c r="A1710" s="151" t="s">
        <v>2357</v>
      </c>
      <c r="B1710" s="156" t="s">
        <v>2280</v>
      </c>
      <c r="C1710" s="156" t="s">
        <v>96</v>
      </c>
      <c r="D1710" s="166">
        <v>139.69399999999999</v>
      </c>
      <c r="E1710" s="157">
        <v>2.65</v>
      </c>
      <c r="F1710" s="167">
        <v>370.19</v>
      </c>
      <c r="G1710" s="156"/>
      <c r="H1710" s="156"/>
    </row>
    <row r="1711" spans="1:8" ht="9.6" customHeight="1" x14ac:dyDescent="0.2">
      <c r="A1711" s="151" t="s">
        <v>2358</v>
      </c>
      <c r="B1711" s="156" t="s">
        <v>2282</v>
      </c>
      <c r="C1711" s="156" t="s">
        <v>90</v>
      </c>
      <c r="D1711" s="166">
        <v>626.54999999999995</v>
      </c>
      <c r="E1711" s="168">
        <v>15</v>
      </c>
      <c r="F1711" s="169">
        <v>9398.25</v>
      </c>
      <c r="G1711" s="156"/>
      <c r="H1711" s="156"/>
    </row>
    <row r="1712" spans="1:8" ht="19.350000000000001" customHeight="1" x14ac:dyDescent="0.2">
      <c r="A1712" s="151" t="s">
        <v>2359</v>
      </c>
      <c r="B1712" s="156" t="s">
        <v>2284</v>
      </c>
      <c r="C1712" s="156" t="s">
        <v>96</v>
      </c>
      <c r="D1712" s="168">
        <v>20.768000000000001</v>
      </c>
      <c r="E1712" s="168">
        <v>22.85</v>
      </c>
      <c r="F1712" s="167">
        <v>474.55</v>
      </c>
      <c r="G1712" s="156"/>
      <c r="H1712" s="156"/>
    </row>
    <row r="1713" spans="1:8" ht="9.6" customHeight="1" x14ac:dyDescent="0.2">
      <c r="A1713" s="151" t="s">
        <v>2360</v>
      </c>
      <c r="B1713" s="156" t="s">
        <v>2286</v>
      </c>
      <c r="C1713" s="156" t="s">
        <v>90</v>
      </c>
      <c r="D1713" s="168">
        <v>78.447000000000003</v>
      </c>
      <c r="E1713" s="168">
        <v>35</v>
      </c>
      <c r="F1713" s="169">
        <v>2745.65</v>
      </c>
      <c r="G1713" s="156"/>
      <c r="H1713" s="156"/>
    </row>
    <row r="1714" spans="1:8" ht="9.75" customHeight="1" x14ac:dyDescent="0.2">
      <c r="A1714" s="150" t="s">
        <v>2361</v>
      </c>
      <c r="B1714" s="162" t="s">
        <v>2362</v>
      </c>
      <c r="C1714" s="162"/>
      <c r="D1714" s="162"/>
      <c r="E1714" s="162"/>
      <c r="F1714" s="163">
        <v>175241.58</v>
      </c>
      <c r="G1714" s="162"/>
      <c r="H1714" s="162"/>
    </row>
    <row r="1715" spans="1:8" ht="9.75" customHeight="1" x14ac:dyDescent="0.2">
      <c r="A1715" s="150" t="s">
        <v>2363</v>
      </c>
      <c r="B1715" s="162" t="s">
        <v>2209</v>
      </c>
      <c r="C1715" s="162"/>
      <c r="D1715" s="162"/>
      <c r="E1715" s="162"/>
      <c r="F1715" s="170">
        <v>3791.59</v>
      </c>
      <c r="G1715" s="162"/>
      <c r="H1715" s="162"/>
    </row>
    <row r="1716" spans="1:8" ht="19.350000000000001" customHeight="1" x14ac:dyDescent="0.2">
      <c r="A1716" s="151" t="s">
        <v>2364</v>
      </c>
      <c r="B1716" s="156" t="s">
        <v>2211</v>
      </c>
      <c r="C1716" s="156" t="s">
        <v>96</v>
      </c>
      <c r="D1716" s="168">
        <v>44.406999999999996</v>
      </c>
      <c r="E1716" s="157">
        <v>4.2</v>
      </c>
      <c r="F1716" s="167">
        <v>186.51</v>
      </c>
      <c r="G1716" s="156"/>
      <c r="H1716" s="156"/>
    </row>
    <row r="1717" spans="1:8" ht="19.350000000000001" customHeight="1" x14ac:dyDescent="0.2">
      <c r="A1717" s="151" t="s">
        <v>2365</v>
      </c>
      <c r="B1717" s="156" t="s">
        <v>1306</v>
      </c>
      <c r="C1717" s="156" t="s">
        <v>96</v>
      </c>
      <c r="D1717" s="166">
        <v>177.62899999999999</v>
      </c>
      <c r="E1717" s="157">
        <v>1.8423</v>
      </c>
      <c r="F1717" s="167">
        <v>327.25</v>
      </c>
      <c r="G1717" s="156"/>
      <c r="H1717" s="156"/>
    </row>
    <row r="1718" spans="1:8" ht="19.350000000000001" customHeight="1" x14ac:dyDescent="0.2">
      <c r="A1718" s="151" t="s">
        <v>2366</v>
      </c>
      <c r="B1718" s="156" t="s">
        <v>2215</v>
      </c>
      <c r="C1718" s="156" t="s">
        <v>96</v>
      </c>
      <c r="D1718" s="168">
        <v>30.818999999999999</v>
      </c>
      <c r="E1718" s="168">
        <v>25.07</v>
      </c>
      <c r="F1718" s="167">
        <v>772.63</v>
      </c>
      <c r="G1718" s="156"/>
      <c r="H1718" s="156"/>
    </row>
    <row r="1719" spans="1:8" ht="19.350000000000001" customHeight="1" x14ac:dyDescent="0.2">
      <c r="A1719" s="151" t="s">
        <v>2367</v>
      </c>
      <c r="B1719" s="156" t="s">
        <v>2217</v>
      </c>
      <c r="C1719" s="156" t="s">
        <v>96</v>
      </c>
      <c r="D1719" s="166">
        <v>222.03700000000001</v>
      </c>
      <c r="E1719" s="168">
        <v>11.2828</v>
      </c>
      <c r="F1719" s="169">
        <v>2505.1999999999998</v>
      </c>
      <c r="G1719" s="156"/>
      <c r="H1719" s="156"/>
    </row>
    <row r="1720" spans="1:8" ht="9.75" customHeight="1" x14ac:dyDescent="0.2">
      <c r="A1720" s="150" t="s">
        <v>2368</v>
      </c>
      <c r="B1720" s="162" t="s">
        <v>2219</v>
      </c>
      <c r="C1720" s="162"/>
      <c r="D1720" s="162"/>
      <c r="E1720" s="162"/>
      <c r="F1720" s="170">
        <v>1964.09</v>
      </c>
      <c r="G1720" s="162"/>
      <c r="H1720" s="162"/>
    </row>
    <row r="1721" spans="1:8" ht="9.6" customHeight="1" x14ac:dyDescent="0.2">
      <c r="A1721" s="151" t="s">
        <v>2369</v>
      </c>
      <c r="B1721" s="156" t="s">
        <v>2221</v>
      </c>
      <c r="C1721" s="156" t="s">
        <v>96</v>
      </c>
      <c r="D1721" s="166">
        <v>222.03700000000001</v>
      </c>
      <c r="E1721" s="157">
        <v>0.72560000000000002</v>
      </c>
      <c r="F1721" s="167">
        <v>161.11000000000001</v>
      </c>
      <c r="G1721" s="156"/>
      <c r="H1721" s="156"/>
    </row>
    <row r="1722" spans="1:8" ht="19.350000000000001" customHeight="1" x14ac:dyDescent="0.2">
      <c r="A1722" s="151" t="s">
        <v>2370</v>
      </c>
      <c r="B1722" s="156" t="s">
        <v>2223</v>
      </c>
      <c r="C1722" s="156" t="s">
        <v>96</v>
      </c>
      <c r="D1722" s="166">
        <v>222.03700000000001</v>
      </c>
      <c r="E1722" s="157">
        <v>8.1202000000000005</v>
      </c>
      <c r="F1722" s="169">
        <v>1802.98</v>
      </c>
      <c r="G1722" s="156"/>
      <c r="H1722" s="156"/>
    </row>
    <row r="1723" spans="1:8" ht="9.75" customHeight="1" x14ac:dyDescent="0.2">
      <c r="A1723" s="150" t="s">
        <v>2371</v>
      </c>
      <c r="B1723" s="162" t="s">
        <v>2225</v>
      </c>
      <c r="C1723" s="162"/>
      <c r="D1723" s="162"/>
      <c r="E1723" s="162"/>
      <c r="F1723" s="164">
        <v>82033.289999999994</v>
      </c>
      <c r="G1723" s="162"/>
      <c r="H1723" s="162"/>
    </row>
    <row r="1724" spans="1:8" ht="9.6" customHeight="1" x14ac:dyDescent="0.2">
      <c r="A1724" s="151" t="s">
        <v>2372</v>
      </c>
      <c r="B1724" s="156" t="s">
        <v>2233</v>
      </c>
      <c r="C1724" s="156" t="s">
        <v>90</v>
      </c>
      <c r="D1724" s="166">
        <v>149.29599999999999</v>
      </c>
      <c r="E1724" s="168">
        <v>17.095500000000001</v>
      </c>
      <c r="F1724" s="169">
        <v>2552.29</v>
      </c>
      <c r="G1724" s="156"/>
      <c r="H1724" s="156"/>
    </row>
    <row r="1725" spans="1:8" ht="9.6" customHeight="1" x14ac:dyDescent="0.2">
      <c r="A1725" s="151" t="s">
        <v>2373</v>
      </c>
      <c r="B1725" s="156" t="s">
        <v>2299</v>
      </c>
      <c r="C1725" s="156" t="s">
        <v>90</v>
      </c>
      <c r="D1725" s="166">
        <v>629.29600000000005</v>
      </c>
      <c r="E1725" s="166">
        <v>121.02160000000001</v>
      </c>
      <c r="F1725" s="159">
        <v>76158.41</v>
      </c>
      <c r="G1725" s="156"/>
      <c r="H1725" s="156"/>
    </row>
    <row r="1726" spans="1:8" ht="9.6" customHeight="1" x14ac:dyDescent="0.2">
      <c r="A1726" s="151" t="s">
        <v>2374</v>
      </c>
      <c r="B1726" s="156" t="s">
        <v>2301</v>
      </c>
      <c r="C1726" s="156" t="s">
        <v>90</v>
      </c>
      <c r="D1726" s="168">
        <v>20.82</v>
      </c>
      <c r="E1726" s="166">
        <v>159.5865</v>
      </c>
      <c r="F1726" s="169">
        <v>3322.59</v>
      </c>
      <c r="G1726" s="156"/>
      <c r="H1726" s="156"/>
    </row>
    <row r="1727" spans="1:8" ht="9.75" customHeight="1" x14ac:dyDescent="0.2">
      <c r="A1727" s="150" t="s">
        <v>2375</v>
      </c>
      <c r="B1727" s="162" t="s">
        <v>2267</v>
      </c>
      <c r="C1727" s="162"/>
      <c r="D1727" s="162"/>
      <c r="E1727" s="162"/>
      <c r="F1727" s="164">
        <v>34608.78</v>
      </c>
      <c r="G1727" s="162"/>
      <c r="H1727" s="162"/>
    </row>
    <row r="1728" spans="1:8" ht="19.350000000000001" customHeight="1" x14ac:dyDescent="0.2">
      <c r="A1728" s="151" t="s">
        <v>2376</v>
      </c>
      <c r="B1728" s="156" t="s">
        <v>2269</v>
      </c>
      <c r="C1728" s="156" t="s">
        <v>90</v>
      </c>
      <c r="D1728" s="166">
        <v>840.86</v>
      </c>
      <c r="E1728" s="168">
        <v>40.723199999999999</v>
      </c>
      <c r="F1728" s="159">
        <v>34242.51</v>
      </c>
      <c r="G1728" s="156"/>
      <c r="H1728" s="156"/>
    </row>
    <row r="1729" spans="1:8" ht="9.6" customHeight="1" x14ac:dyDescent="0.2">
      <c r="A1729" s="151" t="s">
        <v>2377</v>
      </c>
      <c r="B1729" s="156" t="s">
        <v>2271</v>
      </c>
      <c r="C1729" s="156" t="s">
        <v>96</v>
      </c>
      <c r="D1729" s="168">
        <v>12.416</v>
      </c>
      <c r="E1729" s="168">
        <v>29.499600000000001</v>
      </c>
      <c r="F1729" s="167">
        <v>366.27</v>
      </c>
      <c r="G1729" s="156"/>
      <c r="H1729" s="156"/>
    </row>
    <row r="1730" spans="1:8" ht="9.75" customHeight="1" x14ac:dyDescent="0.2">
      <c r="A1730" s="150" t="s">
        <v>2378</v>
      </c>
      <c r="B1730" s="162" t="s">
        <v>93</v>
      </c>
      <c r="C1730" s="162"/>
      <c r="D1730" s="162"/>
      <c r="E1730" s="162"/>
      <c r="F1730" s="164">
        <v>52843.83</v>
      </c>
      <c r="G1730" s="162"/>
      <c r="H1730" s="162"/>
    </row>
    <row r="1731" spans="1:8" ht="19.350000000000001" customHeight="1" x14ac:dyDescent="0.2">
      <c r="A1731" s="151" t="s">
        <v>2379</v>
      </c>
      <c r="B1731" s="156" t="s">
        <v>2274</v>
      </c>
      <c r="C1731" s="156" t="s">
        <v>96</v>
      </c>
      <c r="D1731" s="166">
        <v>222.03700000000001</v>
      </c>
      <c r="E1731" s="157">
        <v>3.5</v>
      </c>
      <c r="F1731" s="167">
        <v>777.13</v>
      </c>
      <c r="G1731" s="156"/>
      <c r="H1731" s="156"/>
    </row>
    <row r="1732" spans="1:8" ht="19.350000000000001" customHeight="1" x14ac:dyDescent="0.2">
      <c r="A1732" s="151" t="s">
        <v>2380</v>
      </c>
      <c r="B1732" s="156" t="s">
        <v>2276</v>
      </c>
      <c r="C1732" s="156" t="s">
        <v>96</v>
      </c>
      <c r="D1732" s="166">
        <v>222.03700000000001</v>
      </c>
      <c r="E1732" s="168">
        <v>30</v>
      </c>
      <c r="F1732" s="169">
        <v>6661.11</v>
      </c>
      <c r="G1732" s="156"/>
      <c r="H1732" s="156"/>
    </row>
    <row r="1733" spans="1:8" ht="19.350000000000001" customHeight="1" x14ac:dyDescent="0.2">
      <c r="A1733" s="151" t="s">
        <v>2381</v>
      </c>
      <c r="B1733" s="156" t="s">
        <v>2278</v>
      </c>
      <c r="C1733" s="156" t="s">
        <v>96</v>
      </c>
      <c r="D1733" s="166">
        <v>222.03700000000001</v>
      </c>
      <c r="E1733" s="168">
        <v>17.75</v>
      </c>
      <c r="F1733" s="169">
        <v>3941.16</v>
      </c>
      <c r="G1733" s="156"/>
      <c r="H1733" s="156"/>
    </row>
    <row r="1734" spans="1:8" ht="19.350000000000001" customHeight="1" x14ac:dyDescent="0.2">
      <c r="A1734" s="151" t="s">
        <v>2382</v>
      </c>
      <c r="B1734" s="156" t="s">
        <v>2280</v>
      </c>
      <c r="C1734" s="156" t="s">
        <v>96</v>
      </c>
      <c r="D1734" s="166">
        <v>222.03700000000001</v>
      </c>
      <c r="E1734" s="157">
        <v>2.65</v>
      </c>
      <c r="F1734" s="167">
        <v>588.4</v>
      </c>
      <c r="G1734" s="156"/>
      <c r="H1734" s="156"/>
    </row>
    <row r="1735" spans="1:8" ht="9.6" customHeight="1" x14ac:dyDescent="0.2">
      <c r="A1735" s="151" t="s">
        <v>2383</v>
      </c>
      <c r="B1735" s="156" t="s">
        <v>2282</v>
      </c>
      <c r="C1735" s="156" t="s">
        <v>90</v>
      </c>
      <c r="D1735" s="166">
        <v>840.86</v>
      </c>
      <c r="E1735" s="168">
        <v>15</v>
      </c>
      <c r="F1735" s="159">
        <v>12612.9</v>
      </c>
      <c r="G1735" s="156"/>
      <c r="H1735" s="156"/>
    </row>
    <row r="1736" spans="1:8" ht="19.350000000000001" customHeight="1" x14ac:dyDescent="0.2">
      <c r="A1736" s="151" t="s">
        <v>2384</v>
      </c>
      <c r="B1736" s="156" t="s">
        <v>2284</v>
      </c>
      <c r="C1736" s="156" t="s">
        <v>96</v>
      </c>
      <c r="D1736" s="168">
        <v>12.416</v>
      </c>
      <c r="E1736" s="168">
        <v>22.85</v>
      </c>
      <c r="F1736" s="167">
        <v>283.70999999999998</v>
      </c>
      <c r="G1736" s="156"/>
      <c r="H1736" s="156"/>
    </row>
    <row r="1737" spans="1:8" ht="9.6" customHeight="1" x14ac:dyDescent="0.2">
      <c r="A1737" s="151" t="s">
        <v>2385</v>
      </c>
      <c r="B1737" s="156" t="s">
        <v>2286</v>
      </c>
      <c r="C1737" s="156" t="s">
        <v>90</v>
      </c>
      <c r="D1737" s="166">
        <v>799.41200000000003</v>
      </c>
      <c r="E1737" s="168">
        <v>35</v>
      </c>
      <c r="F1737" s="159">
        <v>27979.42</v>
      </c>
      <c r="G1737" s="156"/>
      <c r="H1737" s="156"/>
    </row>
    <row r="1738" spans="1:8" ht="19.350000000000001" customHeight="1" x14ac:dyDescent="0.2">
      <c r="A1738" s="150" t="s">
        <v>2386</v>
      </c>
      <c r="B1738" s="162" t="s">
        <v>2387</v>
      </c>
      <c r="C1738" s="162"/>
      <c r="D1738" s="162"/>
      <c r="E1738" s="162"/>
      <c r="F1738" s="164">
        <v>29485.74</v>
      </c>
      <c r="G1738" s="162"/>
      <c r="H1738" s="162"/>
    </row>
    <row r="1739" spans="1:8" ht="9.75" customHeight="1" x14ac:dyDescent="0.2">
      <c r="A1739" s="150" t="s">
        <v>2388</v>
      </c>
      <c r="B1739" s="162" t="s">
        <v>2209</v>
      </c>
      <c r="C1739" s="162"/>
      <c r="D1739" s="162"/>
      <c r="E1739" s="162"/>
      <c r="F1739" s="170">
        <v>5273.62</v>
      </c>
      <c r="G1739" s="162"/>
      <c r="H1739" s="162"/>
    </row>
    <row r="1740" spans="1:8" ht="19.350000000000001" customHeight="1" x14ac:dyDescent="0.2">
      <c r="A1740" s="151" t="s">
        <v>2389</v>
      </c>
      <c r="B1740" s="156" t="s">
        <v>2211</v>
      </c>
      <c r="C1740" s="156" t="s">
        <v>96</v>
      </c>
      <c r="D1740" s="168">
        <v>61.765000000000001</v>
      </c>
      <c r="E1740" s="157">
        <v>4.2</v>
      </c>
      <c r="F1740" s="167">
        <v>259.41000000000003</v>
      </c>
      <c r="G1740" s="156"/>
      <c r="H1740" s="156"/>
    </row>
    <row r="1741" spans="1:8" ht="19.350000000000001" customHeight="1" x14ac:dyDescent="0.2">
      <c r="A1741" s="151" t="s">
        <v>2390</v>
      </c>
      <c r="B1741" s="156" t="s">
        <v>1306</v>
      </c>
      <c r="C1741" s="156" t="s">
        <v>96</v>
      </c>
      <c r="D1741" s="166">
        <v>247.06100000000001</v>
      </c>
      <c r="E1741" s="157">
        <v>1.8423</v>
      </c>
      <c r="F1741" s="167">
        <v>455.16</v>
      </c>
      <c r="G1741" s="156"/>
      <c r="H1741" s="156"/>
    </row>
    <row r="1742" spans="1:8" ht="19.350000000000001" customHeight="1" x14ac:dyDescent="0.2">
      <c r="A1742" s="151" t="s">
        <v>2391</v>
      </c>
      <c r="B1742" s="156" t="s">
        <v>2215</v>
      </c>
      <c r="C1742" s="156" t="s">
        <v>96</v>
      </c>
      <c r="D1742" s="168">
        <v>42.865000000000002</v>
      </c>
      <c r="E1742" s="168">
        <v>25.07</v>
      </c>
      <c r="F1742" s="169">
        <v>1074.6300000000001</v>
      </c>
      <c r="G1742" s="156"/>
      <c r="H1742" s="156"/>
    </row>
    <row r="1743" spans="1:8" ht="19.350000000000001" customHeight="1" x14ac:dyDescent="0.2">
      <c r="A1743" s="151" t="s">
        <v>2392</v>
      </c>
      <c r="B1743" s="156" t="s">
        <v>2217</v>
      </c>
      <c r="C1743" s="156" t="s">
        <v>96</v>
      </c>
      <c r="D1743" s="166">
        <v>308.82600000000002</v>
      </c>
      <c r="E1743" s="168">
        <v>11.2828</v>
      </c>
      <c r="F1743" s="169">
        <v>3484.42</v>
      </c>
      <c r="G1743" s="156"/>
      <c r="H1743" s="156"/>
    </row>
    <row r="1744" spans="1:8" ht="9.75" customHeight="1" x14ac:dyDescent="0.2">
      <c r="A1744" s="150" t="s">
        <v>2393</v>
      </c>
      <c r="B1744" s="162" t="s">
        <v>2219</v>
      </c>
      <c r="C1744" s="162"/>
      <c r="D1744" s="162"/>
      <c r="E1744" s="162"/>
      <c r="F1744" s="170">
        <v>2731.81</v>
      </c>
      <c r="G1744" s="162"/>
      <c r="H1744" s="162"/>
    </row>
    <row r="1745" spans="1:8" ht="9.6" customHeight="1" x14ac:dyDescent="0.2">
      <c r="A1745" s="151" t="s">
        <v>2394</v>
      </c>
      <c r="B1745" s="156" t="s">
        <v>2221</v>
      </c>
      <c r="C1745" s="156" t="s">
        <v>96</v>
      </c>
      <c r="D1745" s="166">
        <v>308.82600000000002</v>
      </c>
      <c r="E1745" s="157">
        <v>0.72560000000000002</v>
      </c>
      <c r="F1745" s="167">
        <v>224.08</v>
      </c>
      <c r="G1745" s="156"/>
      <c r="H1745" s="156"/>
    </row>
    <row r="1746" spans="1:8" ht="19.350000000000001" customHeight="1" x14ac:dyDescent="0.2">
      <c r="A1746" s="151" t="s">
        <v>2395</v>
      </c>
      <c r="B1746" s="156" t="s">
        <v>2223</v>
      </c>
      <c r="C1746" s="156" t="s">
        <v>96</v>
      </c>
      <c r="D1746" s="166">
        <v>308.82600000000002</v>
      </c>
      <c r="E1746" s="157">
        <v>8.1202000000000005</v>
      </c>
      <c r="F1746" s="169">
        <v>2507.73</v>
      </c>
      <c r="G1746" s="156"/>
      <c r="H1746" s="156"/>
    </row>
    <row r="1747" spans="1:8" ht="9.75" customHeight="1" x14ac:dyDescent="0.2">
      <c r="A1747" s="150" t="s">
        <v>2396</v>
      </c>
      <c r="B1747" s="162" t="s">
        <v>2225</v>
      </c>
      <c r="C1747" s="162"/>
      <c r="D1747" s="162"/>
      <c r="E1747" s="162"/>
      <c r="F1747" s="170">
        <v>1607.66</v>
      </c>
      <c r="G1747" s="162"/>
      <c r="H1747" s="162"/>
    </row>
    <row r="1748" spans="1:8" ht="9.6" customHeight="1" x14ac:dyDescent="0.2">
      <c r="A1748" s="151" t="s">
        <v>2397</v>
      </c>
      <c r="B1748" s="156" t="s">
        <v>2398</v>
      </c>
      <c r="C1748" s="156" t="s">
        <v>100</v>
      </c>
      <c r="D1748" s="157">
        <v>1</v>
      </c>
      <c r="E1748" s="171">
        <v>1607.6595</v>
      </c>
      <c r="F1748" s="169">
        <v>1607.66</v>
      </c>
      <c r="G1748" s="156"/>
      <c r="H1748" s="156"/>
    </row>
    <row r="1749" spans="1:8" ht="9.75" customHeight="1" x14ac:dyDescent="0.2">
      <c r="A1749" s="150" t="s">
        <v>2399</v>
      </c>
      <c r="B1749" s="162" t="s">
        <v>2267</v>
      </c>
      <c r="C1749" s="162"/>
      <c r="D1749" s="162"/>
      <c r="E1749" s="162"/>
      <c r="F1749" s="170">
        <v>2358.2800000000002</v>
      </c>
      <c r="G1749" s="162"/>
      <c r="H1749" s="162"/>
    </row>
    <row r="1750" spans="1:8" ht="19.350000000000001" customHeight="1" x14ac:dyDescent="0.2">
      <c r="A1750" s="151" t="s">
        <v>2400</v>
      </c>
      <c r="B1750" s="156" t="s">
        <v>2269</v>
      </c>
      <c r="C1750" s="156" t="s">
        <v>90</v>
      </c>
      <c r="D1750" s="168">
        <v>57.91</v>
      </c>
      <c r="E1750" s="168">
        <v>40.723199999999999</v>
      </c>
      <c r="F1750" s="169">
        <v>2358.2800000000002</v>
      </c>
      <c r="G1750" s="156"/>
      <c r="H1750" s="156"/>
    </row>
    <row r="1751" spans="1:8" ht="9.75" customHeight="1" x14ac:dyDescent="0.2">
      <c r="A1751" s="150" t="s">
        <v>2401</v>
      </c>
      <c r="B1751" s="162" t="s">
        <v>93</v>
      </c>
      <c r="C1751" s="162"/>
      <c r="D1751" s="162"/>
      <c r="E1751" s="162"/>
      <c r="F1751" s="164">
        <v>17514.37</v>
      </c>
      <c r="G1751" s="162"/>
      <c r="H1751" s="162"/>
    </row>
    <row r="1752" spans="1:8" ht="19.350000000000001" customHeight="1" x14ac:dyDescent="0.2">
      <c r="A1752" s="151" t="s">
        <v>2402</v>
      </c>
      <c r="B1752" s="156" t="s">
        <v>2274</v>
      </c>
      <c r="C1752" s="156" t="s">
        <v>96</v>
      </c>
      <c r="D1752" s="166">
        <v>308.82600000000002</v>
      </c>
      <c r="E1752" s="157">
        <v>3.5</v>
      </c>
      <c r="F1752" s="169">
        <v>1080.8900000000001</v>
      </c>
      <c r="G1752" s="156"/>
      <c r="H1752" s="156"/>
    </row>
    <row r="1753" spans="1:8" ht="19.350000000000001" customHeight="1" x14ac:dyDescent="0.2">
      <c r="A1753" s="151" t="s">
        <v>2403</v>
      </c>
      <c r="B1753" s="156" t="s">
        <v>2276</v>
      </c>
      <c r="C1753" s="156" t="s">
        <v>96</v>
      </c>
      <c r="D1753" s="166">
        <v>308.82600000000002</v>
      </c>
      <c r="E1753" s="168">
        <v>30</v>
      </c>
      <c r="F1753" s="169">
        <v>9264.7800000000007</v>
      </c>
      <c r="G1753" s="156"/>
      <c r="H1753" s="156"/>
    </row>
    <row r="1754" spans="1:8" ht="19.350000000000001" customHeight="1" x14ac:dyDescent="0.2">
      <c r="A1754" s="151" t="s">
        <v>2404</v>
      </c>
      <c r="B1754" s="156" t="s">
        <v>2278</v>
      </c>
      <c r="C1754" s="156" t="s">
        <v>96</v>
      </c>
      <c r="D1754" s="166">
        <v>308.82600000000002</v>
      </c>
      <c r="E1754" s="168">
        <v>17.75</v>
      </c>
      <c r="F1754" s="169">
        <v>5481.66</v>
      </c>
      <c r="G1754" s="156"/>
      <c r="H1754" s="156"/>
    </row>
    <row r="1755" spans="1:8" ht="19.350000000000001" customHeight="1" x14ac:dyDescent="0.2">
      <c r="A1755" s="151" t="s">
        <v>2405</v>
      </c>
      <c r="B1755" s="156" t="s">
        <v>2280</v>
      </c>
      <c r="C1755" s="156" t="s">
        <v>96</v>
      </c>
      <c r="D1755" s="166">
        <v>308.82600000000002</v>
      </c>
      <c r="E1755" s="157">
        <v>2.65</v>
      </c>
      <c r="F1755" s="167">
        <v>818.39</v>
      </c>
      <c r="G1755" s="156"/>
      <c r="H1755" s="156"/>
    </row>
    <row r="1756" spans="1:8" ht="9.6" customHeight="1" x14ac:dyDescent="0.2">
      <c r="A1756" s="151" t="s">
        <v>2406</v>
      </c>
      <c r="B1756" s="156" t="s">
        <v>2282</v>
      </c>
      <c r="C1756" s="156" t="s">
        <v>90</v>
      </c>
      <c r="D1756" s="168">
        <v>57.91</v>
      </c>
      <c r="E1756" s="168">
        <v>15</v>
      </c>
      <c r="F1756" s="167">
        <v>868.65</v>
      </c>
      <c r="G1756" s="156"/>
      <c r="H1756" s="156"/>
    </row>
    <row r="1757" spans="1:8" ht="9.75" customHeight="1" x14ac:dyDescent="0.2">
      <c r="A1757" s="150" t="s">
        <v>2407</v>
      </c>
      <c r="B1757" s="162" t="s">
        <v>123</v>
      </c>
      <c r="C1757" s="162"/>
      <c r="D1757" s="162"/>
      <c r="E1757" s="162"/>
      <c r="F1757" s="165">
        <v>1907500</v>
      </c>
      <c r="G1757" s="162"/>
      <c r="H1757" s="162"/>
    </row>
    <row r="1758" spans="1:8" ht="9.75" customHeight="1" x14ac:dyDescent="0.2">
      <c r="A1758" s="150" t="s">
        <v>2408</v>
      </c>
      <c r="B1758" s="162" t="s">
        <v>123</v>
      </c>
      <c r="C1758" s="162"/>
      <c r="D1758" s="162"/>
      <c r="E1758" s="162"/>
      <c r="F1758" s="165">
        <v>1907500</v>
      </c>
      <c r="G1758" s="162"/>
      <c r="H1758" s="162"/>
    </row>
    <row r="1759" spans="1:8" ht="9.75" customHeight="1" x14ac:dyDescent="0.2">
      <c r="A1759" s="150" t="s">
        <v>2409</v>
      </c>
      <c r="B1759" s="162" t="s">
        <v>2410</v>
      </c>
      <c r="C1759" s="162"/>
      <c r="D1759" s="162"/>
      <c r="E1759" s="162"/>
      <c r="F1759" s="163">
        <v>800000</v>
      </c>
      <c r="G1759" s="162"/>
      <c r="H1759" s="162"/>
    </row>
    <row r="1760" spans="1:8" ht="9.6" customHeight="1" x14ac:dyDescent="0.2">
      <c r="A1760" s="151" t="s">
        <v>2411</v>
      </c>
      <c r="B1760" s="156" t="s">
        <v>2410</v>
      </c>
      <c r="C1760" s="156" t="s">
        <v>86</v>
      </c>
      <c r="D1760" s="157">
        <v>1</v>
      </c>
      <c r="E1760" s="160">
        <v>800000</v>
      </c>
      <c r="F1760" s="161">
        <v>800000</v>
      </c>
      <c r="G1760" s="156"/>
      <c r="H1760" s="156"/>
    </row>
    <row r="1761" spans="1:8" ht="9.75" customHeight="1" x14ac:dyDescent="0.2">
      <c r="A1761" s="150" t="s">
        <v>2412</v>
      </c>
      <c r="B1761" s="162" t="s">
        <v>2413</v>
      </c>
      <c r="C1761" s="162"/>
      <c r="D1761" s="162"/>
      <c r="E1761" s="162"/>
      <c r="F1761" s="163">
        <v>120000</v>
      </c>
      <c r="G1761" s="162"/>
      <c r="H1761" s="162"/>
    </row>
    <row r="1762" spans="1:8" ht="9.6" customHeight="1" x14ac:dyDescent="0.2">
      <c r="A1762" s="151" t="s">
        <v>2414</v>
      </c>
      <c r="B1762" s="156" t="s">
        <v>2415</v>
      </c>
      <c r="C1762" s="156" t="s">
        <v>86</v>
      </c>
      <c r="D1762" s="157">
        <v>1</v>
      </c>
      <c r="E1762" s="160">
        <v>120000</v>
      </c>
      <c r="F1762" s="161">
        <v>120000</v>
      </c>
      <c r="G1762" s="156"/>
      <c r="H1762" s="156"/>
    </row>
    <row r="1763" spans="1:8" ht="9.75" customHeight="1" x14ac:dyDescent="0.2">
      <c r="A1763" s="150" t="s">
        <v>2416</v>
      </c>
      <c r="B1763" s="162" t="s">
        <v>2417</v>
      </c>
      <c r="C1763" s="162"/>
      <c r="D1763" s="162"/>
      <c r="E1763" s="162"/>
      <c r="F1763" s="164">
        <v>17500</v>
      </c>
      <c r="G1763" s="162"/>
      <c r="H1763" s="162"/>
    </row>
    <row r="1764" spans="1:8" ht="9.6" customHeight="1" x14ac:dyDescent="0.2">
      <c r="A1764" s="151" t="s">
        <v>2418</v>
      </c>
      <c r="B1764" s="156" t="s">
        <v>2419</v>
      </c>
      <c r="C1764" s="156" t="s">
        <v>86</v>
      </c>
      <c r="D1764" s="157">
        <v>1</v>
      </c>
      <c r="E1764" s="158">
        <v>17500</v>
      </c>
      <c r="F1764" s="159">
        <v>17500</v>
      </c>
      <c r="G1764" s="156"/>
      <c r="H1764" s="156"/>
    </row>
    <row r="1765" spans="1:8" ht="9.75" customHeight="1" x14ac:dyDescent="0.2">
      <c r="A1765" s="150" t="s">
        <v>2420</v>
      </c>
      <c r="B1765" s="162" t="s">
        <v>124</v>
      </c>
      <c r="C1765" s="162"/>
      <c r="D1765" s="162"/>
      <c r="E1765" s="162"/>
      <c r="F1765" s="164">
        <v>25000</v>
      </c>
      <c r="G1765" s="162"/>
      <c r="H1765" s="162"/>
    </row>
    <row r="1766" spans="1:8" ht="9.6" customHeight="1" x14ac:dyDescent="0.2">
      <c r="A1766" s="151" t="s">
        <v>2421</v>
      </c>
      <c r="B1766" s="156" t="s">
        <v>2422</v>
      </c>
      <c r="C1766" s="156" t="s">
        <v>86</v>
      </c>
      <c r="D1766" s="157">
        <v>1</v>
      </c>
      <c r="E1766" s="158">
        <v>25000</v>
      </c>
      <c r="F1766" s="159">
        <v>25000</v>
      </c>
      <c r="G1766" s="156"/>
      <c r="H1766" s="156"/>
    </row>
    <row r="1767" spans="1:8" ht="9.75" customHeight="1" x14ac:dyDescent="0.2">
      <c r="A1767" s="150" t="s">
        <v>2423</v>
      </c>
      <c r="B1767" s="162" t="s">
        <v>126</v>
      </c>
      <c r="C1767" s="162"/>
      <c r="D1767" s="162"/>
      <c r="E1767" s="162"/>
      <c r="F1767" s="164">
        <v>90000</v>
      </c>
      <c r="G1767" s="162"/>
      <c r="H1767" s="162"/>
    </row>
    <row r="1768" spans="1:8" ht="9.6" customHeight="1" x14ac:dyDescent="0.2">
      <c r="A1768" s="151" t="s">
        <v>2424</v>
      </c>
      <c r="B1768" s="156" t="s">
        <v>127</v>
      </c>
      <c r="C1768" s="156" t="s">
        <v>86</v>
      </c>
      <c r="D1768" s="157">
        <v>1</v>
      </c>
      <c r="E1768" s="158">
        <v>60000</v>
      </c>
      <c r="F1768" s="159">
        <v>60000</v>
      </c>
      <c r="G1768" s="156"/>
      <c r="H1768" s="156"/>
    </row>
    <row r="1769" spans="1:8" ht="9.6" customHeight="1" x14ac:dyDescent="0.2">
      <c r="A1769" s="151" t="s">
        <v>2425</v>
      </c>
      <c r="B1769" s="156" t="s">
        <v>2426</v>
      </c>
      <c r="C1769" s="156" t="s">
        <v>86</v>
      </c>
      <c r="D1769" s="157">
        <v>1</v>
      </c>
      <c r="E1769" s="158">
        <v>15000</v>
      </c>
      <c r="F1769" s="159">
        <v>15000</v>
      </c>
      <c r="G1769" s="156"/>
      <c r="H1769" s="156"/>
    </row>
    <row r="1770" spans="1:8" ht="9.6" customHeight="1" x14ac:dyDescent="0.2">
      <c r="A1770" s="151" t="s">
        <v>2427</v>
      </c>
      <c r="B1770" s="156" t="s">
        <v>2428</v>
      </c>
      <c r="C1770" s="156" t="s">
        <v>86</v>
      </c>
      <c r="D1770" s="157">
        <v>1</v>
      </c>
      <c r="E1770" s="158">
        <v>15000</v>
      </c>
      <c r="F1770" s="159">
        <v>15000</v>
      </c>
      <c r="G1770" s="156"/>
      <c r="H1770" s="156"/>
    </row>
    <row r="1771" spans="1:8" ht="9.75" customHeight="1" x14ac:dyDescent="0.2">
      <c r="A1771" s="150" t="s">
        <v>2429</v>
      </c>
      <c r="B1771" s="162" t="s">
        <v>2430</v>
      </c>
      <c r="C1771" s="162"/>
      <c r="D1771" s="162"/>
      <c r="E1771" s="162"/>
      <c r="F1771" s="163">
        <v>855000</v>
      </c>
      <c r="G1771" s="162"/>
      <c r="H1771" s="162"/>
    </row>
    <row r="1772" spans="1:8" ht="9.6" customHeight="1" x14ac:dyDescent="0.2">
      <c r="A1772" s="151" t="s">
        <v>2431</v>
      </c>
      <c r="B1772" s="156" t="s">
        <v>2432</v>
      </c>
      <c r="C1772" s="156" t="s">
        <v>86</v>
      </c>
      <c r="D1772" s="157">
        <v>1</v>
      </c>
      <c r="E1772" s="160">
        <v>385000</v>
      </c>
      <c r="F1772" s="161">
        <v>385000</v>
      </c>
      <c r="G1772" s="156"/>
      <c r="H1772" s="156"/>
    </row>
    <row r="1773" spans="1:8" ht="9.6" customHeight="1" x14ac:dyDescent="0.2">
      <c r="A1773" s="151" t="s">
        <v>2433</v>
      </c>
      <c r="B1773" s="156" t="s">
        <v>2434</v>
      </c>
      <c r="C1773" s="156" t="s">
        <v>86</v>
      </c>
      <c r="D1773" s="157">
        <v>1</v>
      </c>
      <c r="E1773" s="160">
        <v>150000</v>
      </c>
      <c r="F1773" s="161">
        <v>150000</v>
      </c>
      <c r="G1773" s="156"/>
      <c r="H1773" s="156"/>
    </row>
    <row r="1774" spans="1:8" ht="9.6" customHeight="1" x14ac:dyDescent="0.2">
      <c r="A1774" s="151" t="s">
        <v>2435</v>
      </c>
      <c r="B1774" s="156" t="s">
        <v>2436</v>
      </c>
      <c r="C1774" s="156" t="s">
        <v>86</v>
      </c>
      <c r="D1774" s="157">
        <v>1</v>
      </c>
      <c r="E1774" s="160">
        <v>100000</v>
      </c>
      <c r="F1774" s="161">
        <v>100000</v>
      </c>
      <c r="G1774" s="156"/>
      <c r="H1774" s="156"/>
    </row>
    <row r="1775" spans="1:8" ht="9.6" customHeight="1" x14ac:dyDescent="0.2">
      <c r="A1775" s="151" t="s">
        <v>2437</v>
      </c>
      <c r="B1775" s="156" t="s">
        <v>2438</v>
      </c>
      <c r="C1775" s="156" t="s">
        <v>86</v>
      </c>
      <c r="D1775" s="157">
        <v>1</v>
      </c>
      <c r="E1775" s="158">
        <v>80000</v>
      </c>
      <c r="F1775" s="159">
        <v>80000</v>
      </c>
      <c r="G1775" s="156"/>
      <c r="H1775" s="156"/>
    </row>
    <row r="1776" spans="1:8" ht="9.6" customHeight="1" x14ac:dyDescent="0.2">
      <c r="A1776" s="151" t="s">
        <v>2439</v>
      </c>
      <c r="B1776" s="156" t="s">
        <v>2440</v>
      </c>
      <c r="C1776" s="156" t="s">
        <v>86</v>
      </c>
      <c r="D1776" s="157">
        <v>1</v>
      </c>
      <c r="E1776" s="160">
        <v>120000</v>
      </c>
      <c r="F1776" s="161">
        <v>120000</v>
      </c>
      <c r="G1776" s="156"/>
      <c r="H1776" s="156"/>
    </row>
    <row r="1777" spans="1:8" ht="9.6" customHeight="1" x14ac:dyDescent="0.2">
      <c r="A1777" s="151" t="s">
        <v>2441</v>
      </c>
      <c r="B1777" s="156" t="s">
        <v>2442</v>
      </c>
      <c r="C1777" s="156" t="s">
        <v>86</v>
      </c>
      <c r="D1777" s="157">
        <v>1</v>
      </c>
      <c r="E1777" s="158">
        <v>20000</v>
      </c>
      <c r="F1777" s="159">
        <v>20000</v>
      </c>
      <c r="G1777" s="156"/>
      <c r="H1777" s="156"/>
    </row>
    <row r="1778" spans="1:8" ht="9.75" customHeight="1" x14ac:dyDescent="0.2">
      <c r="A1778" s="152" t="s">
        <v>247</v>
      </c>
      <c r="B1778" s="152"/>
      <c r="C1778" s="152"/>
      <c r="D1778" s="152"/>
      <c r="E1778" s="152"/>
      <c r="F1778" s="153">
        <v>22926076.489999998</v>
      </c>
      <c r="G1778" s="152"/>
      <c r="H1778" s="152"/>
    </row>
    <row r="1779" spans="1:8" ht="9.75" customHeight="1" x14ac:dyDescent="0.2">
      <c r="A1779" s="152" t="s">
        <v>2443</v>
      </c>
      <c r="B1779" s="152"/>
      <c r="C1779" s="152"/>
      <c r="D1779" s="152"/>
      <c r="E1779" s="152"/>
      <c r="F1779" s="153">
        <v>26164125.300000001</v>
      </c>
      <c r="G1779" s="152"/>
      <c r="H1779" s="152"/>
    </row>
    <row r="1780" spans="1:8" ht="2.25" customHeight="1" x14ac:dyDescent="0.2">
      <c r="A1780" s="154"/>
      <c r="B1780" s="154"/>
      <c r="C1780" s="154"/>
      <c r="D1780" s="154"/>
      <c r="E1780" s="154"/>
      <c r="F1780" s="154"/>
      <c r="G1780" s="154"/>
      <c r="H1780" s="154"/>
    </row>
    <row r="1781" spans="1:8" ht="8.4499999999999993" customHeight="1" x14ac:dyDescent="0.2">
      <c r="A1781" s="155" t="s">
        <v>2444</v>
      </c>
      <c r="B1781" s="155"/>
      <c r="C1781" s="155"/>
      <c r="D1781" s="155"/>
      <c r="E1781" s="155"/>
      <c r="F1781" s="155"/>
      <c r="G1781" s="155"/>
      <c r="H1781" s="155"/>
    </row>
  </sheetData>
  <pageMargins left="0.52999997138977051" right="0.52999997138977051" top="0.52999997138977051" bottom="0.68999999761581421" header="0" footer="0"/>
  <pageSetup paperSize="9" scale="0" firstPageNumber="0" fitToWidth="0" fitToHeight="0"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BA94-AD63-4DFB-B374-BF94F15FF514}">
  <dimension ref="A1:AA1003"/>
  <sheetViews>
    <sheetView topLeftCell="A9" workbookViewId="0">
      <selection activeCell="E171" sqref="E171"/>
    </sheetView>
  </sheetViews>
  <sheetFormatPr defaultColWidth="12.5703125" defaultRowHeight="21.75" x14ac:dyDescent="0.6"/>
  <cols>
    <col min="1" max="1" width="12.28515625" style="193" customWidth="1"/>
    <col min="2" max="2" width="56.42578125" style="193" customWidth="1"/>
    <col min="3" max="3" width="15.7109375" style="193" customWidth="1"/>
    <col min="4" max="5" width="16" style="193" customWidth="1"/>
    <col min="6" max="6" width="18.7109375" style="193" customWidth="1"/>
    <col min="7" max="7" width="65.7109375" style="193" customWidth="1"/>
    <col min="8" max="27" width="9.140625" style="193" customWidth="1"/>
    <col min="28" max="16384" width="12.5703125" style="193"/>
  </cols>
  <sheetData>
    <row r="1" spans="1:27" x14ac:dyDescent="0.6">
      <c r="A1" s="425" t="s">
        <v>2451</v>
      </c>
      <c r="B1" s="426"/>
      <c r="C1" s="426"/>
      <c r="D1" s="426"/>
      <c r="E1" s="426"/>
      <c r="F1" s="426"/>
      <c r="G1" s="427"/>
    </row>
    <row r="2" spans="1:27" x14ac:dyDescent="0.6">
      <c r="A2" s="428"/>
      <c r="B2" s="429"/>
      <c r="C2" s="429"/>
      <c r="D2" s="429"/>
      <c r="E2" s="429"/>
      <c r="F2" s="429"/>
      <c r="G2" s="430"/>
    </row>
    <row r="3" spans="1:27" s="198" customFormat="1" ht="20.25" thickBot="1" x14ac:dyDescent="0.6">
      <c r="A3" s="194"/>
      <c r="B3" s="195"/>
      <c r="C3" s="195"/>
      <c r="D3" s="196"/>
      <c r="E3" s="196"/>
      <c r="F3" s="197"/>
    </row>
    <row r="4" spans="1:27" s="198" customFormat="1" ht="20.25" thickBot="1" x14ac:dyDescent="0.6">
      <c r="A4" s="199" t="s">
        <v>2452</v>
      </c>
      <c r="B4" s="431" t="str">
        <f>[7]OBRA!B1</f>
        <v>Caio Prado</v>
      </c>
      <c r="C4" s="432"/>
      <c r="D4" s="432"/>
      <c r="E4" s="432"/>
      <c r="F4" s="432"/>
      <c r="G4" s="433"/>
    </row>
    <row r="5" spans="1:27" s="198" customFormat="1" ht="20.25" thickBot="1" x14ac:dyDescent="0.6">
      <c r="A5" s="200" t="s">
        <v>161</v>
      </c>
      <c r="B5" s="431" t="str">
        <f>[7]OBRA!B2</f>
        <v>Indepy</v>
      </c>
      <c r="C5" s="432"/>
      <c r="D5" s="432"/>
      <c r="E5" s="432"/>
      <c r="F5" s="432"/>
      <c r="G5" s="433"/>
    </row>
    <row r="6" spans="1:27" s="198" customFormat="1" ht="20.25" thickBot="1" x14ac:dyDescent="0.6">
      <c r="A6" s="200" t="s">
        <v>2453</v>
      </c>
      <c r="B6" s="434">
        <v>45748</v>
      </c>
      <c r="C6" s="435"/>
      <c r="D6" s="435"/>
      <c r="E6" s="435"/>
      <c r="F6" s="435"/>
      <c r="G6" s="436"/>
    </row>
    <row r="7" spans="1:27" s="198" customFormat="1" ht="20.25" thickBot="1" x14ac:dyDescent="0.6">
      <c r="A7" s="201" t="s">
        <v>2454</v>
      </c>
      <c r="B7" s="431" t="s">
        <v>2455</v>
      </c>
      <c r="C7" s="432"/>
      <c r="D7" s="432"/>
      <c r="E7" s="432"/>
      <c r="F7" s="432"/>
      <c r="G7" s="433"/>
    </row>
    <row r="8" spans="1:27" s="198" customFormat="1" ht="20.25" thickBot="1" x14ac:dyDescent="0.6"/>
    <row r="9" spans="1:27" s="198" customFormat="1" ht="20.25" thickBot="1" x14ac:dyDescent="0.6">
      <c r="A9" s="202" t="s">
        <v>2456</v>
      </c>
      <c r="B9" s="203" t="s">
        <v>2457</v>
      </c>
      <c r="C9" s="204" t="s">
        <v>2458</v>
      </c>
      <c r="D9" s="204" t="s">
        <v>82</v>
      </c>
      <c r="E9" s="204" t="s">
        <v>2459</v>
      </c>
      <c r="F9" s="204" t="s">
        <v>2460</v>
      </c>
      <c r="G9" s="204" t="s">
        <v>84</v>
      </c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</row>
    <row r="10" spans="1:27" s="198" customFormat="1" ht="20.25" thickBot="1" x14ac:dyDescent="0.6">
      <c r="A10" s="206">
        <v>1</v>
      </c>
      <c r="B10" s="207" t="s">
        <v>35</v>
      </c>
      <c r="C10" s="208"/>
      <c r="D10" s="208"/>
      <c r="E10" s="208"/>
      <c r="F10" s="209">
        <f t="shared" ref="F10:F11" si="0">F11</f>
        <v>4972621.4164958298</v>
      </c>
      <c r="G10" s="210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</row>
    <row r="11" spans="1:27" s="198" customFormat="1" ht="19.5" x14ac:dyDescent="0.55000000000000004">
      <c r="A11" s="211" t="s">
        <v>2461</v>
      </c>
      <c r="B11" s="212" t="s">
        <v>35</v>
      </c>
      <c r="C11" s="213"/>
      <c r="D11" s="213"/>
      <c r="E11" s="213"/>
      <c r="F11" s="214">
        <f t="shared" si="0"/>
        <v>4972621.4164958298</v>
      </c>
      <c r="G11" s="21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</row>
    <row r="12" spans="1:27" s="198" customFormat="1" ht="20.25" thickBot="1" x14ac:dyDescent="0.6">
      <c r="A12" s="216" t="s">
        <v>2462</v>
      </c>
      <c r="B12" s="217" t="s">
        <v>2463</v>
      </c>
      <c r="C12" s="218">
        <v>1</v>
      </c>
      <c r="D12" s="218" t="s">
        <v>86</v>
      </c>
      <c r="E12" s="218">
        <f>F12/C12</f>
        <v>4972621.4164958298</v>
      </c>
      <c r="F12" s="219">
        <f>[7]CUSTOS_INDIRETOS!F74</f>
        <v>4972621.4164958298</v>
      </c>
      <c r="G12" s="220" t="s">
        <v>2464</v>
      </c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</row>
    <row r="13" spans="1:27" s="198" customFormat="1" ht="20.25" thickBot="1" x14ac:dyDescent="0.6">
      <c r="A13" s="221">
        <v>2</v>
      </c>
      <c r="B13" s="222" t="s">
        <v>4</v>
      </c>
      <c r="C13" s="223"/>
      <c r="D13" s="223"/>
      <c r="E13" s="223"/>
      <c r="F13" s="224">
        <f>F14+F16</f>
        <v>516244.07668240013</v>
      </c>
      <c r="G13" s="210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</row>
    <row r="14" spans="1:27" s="198" customFormat="1" ht="19.5" x14ac:dyDescent="0.55000000000000004">
      <c r="A14" s="211" t="s">
        <v>2465</v>
      </c>
      <c r="B14" s="212" t="s">
        <v>2466</v>
      </c>
      <c r="C14" s="213"/>
      <c r="D14" s="213"/>
      <c r="E14" s="213"/>
      <c r="F14" s="214">
        <f>SUM(F15:F15)</f>
        <v>69873.883612499994</v>
      </c>
      <c r="G14" s="21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</row>
    <row r="15" spans="1:27" s="198" customFormat="1" ht="19.5" x14ac:dyDescent="0.55000000000000004">
      <c r="A15" s="225" t="s">
        <v>2467</v>
      </c>
      <c r="B15" s="226" t="s">
        <v>2468</v>
      </c>
      <c r="C15" s="226">
        <v>1028.7749999999999</v>
      </c>
      <c r="D15" s="225" t="s">
        <v>2469</v>
      </c>
      <c r="E15" s="218">
        <f>F15/C15</f>
        <v>67.919499999999999</v>
      </c>
      <c r="F15" s="226">
        <v>69873.883612499994</v>
      </c>
      <c r="G15" s="220"/>
      <c r="H15" s="205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</row>
    <row r="16" spans="1:27" s="198" customFormat="1" ht="19.5" x14ac:dyDescent="0.55000000000000004">
      <c r="A16" s="227" t="s">
        <v>2470</v>
      </c>
      <c r="B16" s="228" t="s">
        <v>2471</v>
      </c>
      <c r="C16" s="229"/>
      <c r="D16" s="229"/>
      <c r="E16" s="229"/>
      <c r="F16" s="230">
        <f>SUM(F17:F21)</f>
        <v>446370.19306990015</v>
      </c>
      <c r="G16" s="231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</row>
    <row r="17" spans="1:27" s="198" customFormat="1" ht="19.5" x14ac:dyDescent="0.55000000000000004">
      <c r="A17" s="225" t="s">
        <v>2472</v>
      </c>
      <c r="B17" s="226" t="s">
        <v>2473</v>
      </c>
      <c r="C17" s="226">
        <v>1105.7319</v>
      </c>
      <c r="D17" s="225" t="s">
        <v>2469</v>
      </c>
      <c r="E17" s="218">
        <f t="shared" ref="E17:E21" si="1">F17/C17</f>
        <v>39.996000000000002</v>
      </c>
      <c r="F17" s="226">
        <v>44224.853072400001</v>
      </c>
      <c r="G17" s="220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</row>
    <row r="18" spans="1:27" s="198" customFormat="1" ht="19.5" x14ac:dyDescent="0.55000000000000004">
      <c r="A18" s="225" t="s">
        <v>2474</v>
      </c>
      <c r="B18" s="226" t="s">
        <v>2475</v>
      </c>
      <c r="C18" s="226">
        <v>546.54390000000001</v>
      </c>
      <c r="D18" s="225" t="s">
        <v>2469</v>
      </c>
      <c r="E18" s="218">
        <f t="shared" si="1"/>
        <v>16.005000000000003</v>
      </c>
      <c r="F18" s="226">
        <v>8747.4351195000017</v>
      </c>
      <c r="G18" s="220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</row>
    <row r="19" spans="1:27" s="198" customFormat="1" ht="19.5" x14ac:dyDescent="0.55000000000000004">
      <c r="A19" s="225" t="s">
        <v>2476</v>
      </c>
      <c r="B19" s="226" t="s">
        <v>2477</v>
      </c>
      <c r="C19" s="226">
        <v>726.94439999999997</v>
      </c>
      <c r="D19" s="225" t="s">
        <v>2469</v>
      </c>
      <c r="E19" s="218">
        <f t="shared" si="1"/>
        <v>49.995000000000012</v>
      </c>
      <c r="F19" s="226">
        <v>36343.585278000006</v>
      </c>
      <c r="G19" s="220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</row>
    <row r="20" spans="1:27" s="198" customFormat="1" ht="19.5" x14ac:dyDescent="0.55000000000000004">
      <c r="A20" s="225" t="s">
        <v>2478</v>
      </c>
      <c r="B20" s="226" t="s">
        <v>2479</v>
      </c>
      <c r="C20" s="226">
        <v>4627</v>
      </c>
      <c r="D20" s="225" t="s">
        <v>2469</v>
      </c>
      <c r="E20" s="218">
        <f t="shared" si="1"/>
        <v>74.998000000000019</v>
      </c>
      <c r="F20" s="226">
        <v>347015.7460000001</v>
      </c>
      <c r="G20" s="220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</row>
    <row r="21" spans="1:27" s="198" customFormat="1" ht="20.25" thickBot="1" x14ac:dyDescent="0.6">
      <c r="A21" s="225" t="s">
        <v>2480</v>
      </c>
      <c r="B21" s="226" t="s">
        <v>2481</v>
      </c>
      <c r="C21" s="226">
        <v>493.29600000000005</v>
      </c>
      <c r="D21" s="225" t="s">
        <v>44</v>
      </c>
      <c r="E21" s="218">
        <f t="shared" si="1"/>
        <v>20.350000000000001</v>
      </c>
      <c r="F21" s="226">
        <v>10038.573600000002</v>
      </c>
      <c r="G21" s="220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</row>
    <row r="22" spans="1:27" s="198" customFormat="1" ht="20.25" thickBot="1" x14ac:dyDescent="0.6">
      <c r="A22" s="221">
        <v>3</v>
      </c>
      <c r="B22" s="222" t="s">
        <v>5</v>
      </c>
      <c r="C22" s="223"/>
      <c r="D22" s="223"/>
      <c r="E22" s="223"/>
      <c r="F22" s="224">
        <f>F23+F37</f>
        <v>5042484.0572567759</v>
      </c>
      <c r="G22" s="210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</row>
    <row r="23" spans="1:27" s="198" customFormat="1" ht="39" x14ac:dyDescent="0.55000000000000004">
      <c r="A23" s="211" t="s">
        <v>2482</v>
      </c>
      <c r="B23" s="212" t="s">
        <v>2483</v>
      </c>
      <c r="C23" s="213"/>
      <c r="D23" s="213"/>
      <c r="E23" s="213"/>
      <c r="F23" s="214">
        <f>SUM(F24:F36)</f>
        <v>4020877.5540924962</v>
      </c>
      <c r="G23" s="215" t="s">
        <v>2484</v>
      </c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</row>
    <row r="24" spans="1:27" s="198" customFormat="1" ht="19.5" x14ac:dyDescent="0.55000000000000004">
      <c r="A24" s="232" t="s">
        <v>2485</v>
      </c>
      <c r="B24" s="226" t="s">
        <v>2486</v>
      </c>
      <c r="C24" s="226">
        <f>[8]INFRAESTRUTURA!$D$21+[8]INFRAESTRUTURA!$D$11</f>
        <v>288</v>
      </c>
      <c r="D24" s="225" t="s">
        <v>90</v>
      </c>
      <c r="E24" s="218">
        <f t="shared" ref="E24:E41" si="2">F24/C24</f>
        <v>2113.8261666666667</v>
      </c>
      <c r="F24" s="226">
        <f>SUM([8]INFRAESTRUTURA!$G$11:$G$25)</f>
        <v>608781.93599999999</v>
      </c>
      <c r="G24" s="220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</row>
    <row r="25" spans="1:27" s="198" customFormat="1" ht="19.5" x14ac:dyDescent="0.55000000000000004">
      <c r="A25" s="232" t="s">
        <v>2487</v>
      </c>
      <c r="B25" s="226" t="s">
        <v>2488</v>
      </c>
      <c r="C25" s="226">
        <f>[8]INFRAESTRUTURA!$D$27+[8]INFRAESTRUTURA!$D$29+[8]INFRAESTRUTURA!$D$31</f>
        <v>1068</v>
      </c>
      <c r="D25" s="225" t="s">
        <v>90</v>
      </c>
      <c r="E25" s="218">
        <f t="shared" si="2"/>
        <v>107.12546816479401</v>
      </c>
      <c r="F25" s="226">
        <f>SUM([8]INFRAESTRUTURA!$G$26:$G$32)</f>
        <v>114410</v>
      </c>
      <c r="G25" s="220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</row>
    <row r="26" spans="1:27" s="198" customFormat="1" ht="19.5" x14ac:dyDescent="0.55000000000000004">
      <c r="A26" s="232" t="s">
        <v>2487</v>
      </c>
      <c r="B26" s="226" t="s">
        <v>2489</v>
      </c>
      <c r="C26" s="226">
        <v>4627</v>
      </c>
      <c r="D26" s="225" t="s">
        <v>2469</v>
      </c>
      <c r="E26" s="218">
        <f t="shared" si="2"/>
        <v>546.00199999999995</v>
      </c>
      <c r="F26" s="226">
        <f>[8]INFRAESTRUTURA!$G$33</f>
        <v>2526351.2539999997</v>
      </c>
      <c r="G26" s="220" t="s">
        <v>2490</v>
      </c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</row>
    <row r="27" spans="1:27" s="198" customFormat="1" ht="39" x14ac:dyDescent="0.55000000000000004">
      <c r="A27" s="232" t="s">
        <v>2491</v>
      </c>
      <c r="B27" s="226" t="s">
        <v>2492</v>
      </c>
      <c r="C27" s="226">
        <v>123.17</v>
      </c>
      <c r="D27" s="225" t="s">
        <v>97</v>
      </c>
      <c r="E27" s="218">
        <f t="shared" si="2"/>
        <v>8.35</v>
      </c>
      <c r="F27" s="226">
        <v>1028.4694999999999</v>
      </c>
      <c r="G27" s="220" t="s">
        <v>2493</v>
      </c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</row>
    <row r="28" spans="1:27" s="198" customFormat="1" ht="39" x14ac:dyDescent="0.55000000000000004">
      <c r="A28" s="232" t="s">
        <v>2494</v>
      </c>
      <c r="B28" s="226" t="s">
        <v>2495</v>
      </c>
      <c r="C28" s="226">
        <v>4844.1900000000005</v>
      </c>
      <c r="D28" s="225" t="s">
        <v>97</v>
      </c>
      <c r="E28" s="218">
        <f t="shared" si="2"/>
        <v>7.8800000000000008</v>
      </c>
      <c r="F28" s="226">
        <v>38172.217200000006</v>
      </c>
      <c r="G28" s="220" t="s">
        <v>2493</v>
      </c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</row>
    <row r="29" spans="1:27" s="198" customFormat="1" ht="39" x14ac:dyDescent="0.55000000000000004">
      <c r="A29" s="232" t="s">
        <v>2496</v>
      </c>
      <c r="B29" s="226" t="s">
        <v>2497</v>
      </c>
      <c r="C29" s="226">
        <v>1300</v>
      </c>
      <c r="D29" s="225" t="s">
        <v>97</v>
      </c>
      <c r="E29" s="218">
        <f t="shared" si="2"/>
        <v>7.41</v>
      </c>
      <c r="F29" s="226">
        <v>9633</v>
      </c>
      <c r="G29" s="220" t="s">
        <v>2493</v>
      </c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</row>
    <row r="30" spans="1:27" s="198" customFormat="1" ht="39" x14ac:dyDescent="0.55000000000000004">
      <c r="A30" s="232" t="s">
        <v>2498</v>
      </c>
      <c r="B30" s="226" t="s">
        <v>2499</v>
      </c>
      <c r="C30" s="226">
        <v>3630</v>
      </c>
      <c r="D30" s="225" t="s">
        <v>97</v>
      </c>
      <c r="E30" s="218">
        <f t="shared" si="2"/>
        <v>7.35</v>
      </c>
      <c r="F30" s="226">
        <v>26680.5</v>
      </c>
      <c r="G30" s="220" t="s">
        <v>2493</v>
      </c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</row>
    <row r="31" spans="1:27" s="198" customFormat="1" ht="39" x14ac:dyDescent="0.55000000000000004">
      <c r="A31" s="232" t="s">
        <v>2498</v>
      </c>
      <c r="B31" s="226" t="s">
        <v>2500</v>
      </c>
      <c r="C31" s="226">
        <v>39000</v>
      </c>
      <c r="D31" s="225" t="s">
        <v>97</v>
      </c>
      <c r="E31" s="218">
        <f t="shared" si="2"/>
        <v>8.27</v>
      </c>
      <c r="F31" s="226">
        <v>322530</v>
      </c>
      <c r="G31" s="220" t="s">
        <v>2493</v>
      </c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</row>
    <row r="32" spans="1:27" s="198" customFormat="1" ht="19.5" x14ac:dyDescent="0.55000000000000004">
      <c r="A32" s="232" t="s">
        <v>2501</v>
      </c>
      <c r="B32" s="226" t="s">
        <v>2502</v>
      </c>
      <c r="C32" s="226">
        <v>607.20000000000005</v>
      </c>
      <c r="D32" s="225" t="s">
        <v>44</v>
      </c>
      <c r="E32" s="218">
        <f t="shared" si="2"/>
        <v>68</v>
      </c>
      <c r="F32" s="226">
        <v>41289.600000000006</v>
      </c>
      <c r="G32" s="220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</row>
    <row r="33" spans="1:27" s="198" customFormat="1" ht="19.5" x14ac:dyDescent="0.55000000000000004">
      <c r="A33" s="232" t="s">
        <v>2503</v>
      </c>
      <c r="B33" s="226" t="s">
        <v>2504</v>
      </c>
      <c r="C33" s="226">
        <v>30.360000000000007</v>
      </c>
      <c r="D33" s="225" t="s">
        <v>2469</v>
      </c>
      <c r="E33" s="218">
        <f t="shared" si="2"/>
        <v>573.3021</v>
      </c>
      <c r="F33" s="226">
        <v>17405.451756000002</v>
      </c>
      <c r="G33" s="220" t="s">
        <v>2490</v>
      </c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</row>
    <row r="34" spans="1:27" s="198" customFormat="1" ht="39" x14ac:dyDescent="0.55000000000000004">
      <c r="A34" s="232" t="s">
        <v>2505</v>
      </c>
      <c r="B34" s="226" t="s">
        <v>2506</v>
      </c>
      <c r="C34" s="226">
        <v>1450</v>
      </c>
      <c r="D34" s="225" t="s">
        <v>97</v>
      </c>
      <c r="E34" s="218">
        <f t="shared" si="2"/>
        <v>8.35</v>
      </c>
      <c r="F34" s="226">
        <v>12107.5</v>
      </c>
      <c r="G34" s="220" t="s">
        <v>2493</v>
      </c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</row>
    <row r="35" spans="1:27" s="198" customFormat="1" ht="39" x14ac:dyDescent="0.55000000000000004">
      <c r="A35" s="232" t="s">
        <v>2507</v>
      </c>
      <c r="B35" s="226" t="s">
        <v>2508</v>
      </c>
      <c r="C35" s="226">
        <v>3906</v>
      </c>
      <c r="D35" s="225" t="s">
        <v>97</v>
      </c>
      <c r="E35" s="218">
        <f t="shared" si="2"/>
        <v>8.44</v>
      </c>
      <c r="F35" s="226">
        <v>32966.639999999999</v>
      </c>
      <c r="G35" s="220" t="s">
        <v>2493</v>
      </c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</row>
    <row r="36" spans="1:27" s="198" customFormat="1" ht="19.5" x14ac:dyDescent="0.55000000000000004">
      <c r="A36" s="232" t="s">
        <v>2509</v>
      </c>
      <c r="B36" s="226" t="s">
        <v>2510</v>
      </c>
      <c r="C36" s="226">
        <v>1</v>
      </c>
      <c r="D36" s="225" t="s">
        <v>86</v>
      </c>
      <c r="E36" s="218">
        <f t="shared" si="2"/>
        <v>269520.98563649657</v>
      </c>
      <c r="F36" s="226">
        <v>269520.98563649657</v>
      </c>
      <c r="G36" s="220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</row>
    <row r="37" spans="1:27" s="198" customFormat="1" ht="19.5" x14ac:dyDescent="0.55000000000000004">
      <c r="A37" s="227" t="s">
        <v>2511</v>
      </c>
      <c r="B37" s="228" t="s">
        <v>94</v>
      </c>
      <c r="C37" s="229"/>
      <c r="D37" s="229"/>
      <c r="E37" s="229"/>
      <c r="F37" s="230">
        <f>SUM(F38:F41)</f>
        <v>1021606.5031642801</v>
      </c>
      <c r="G37" s="231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</row>
    <row r="38" spans="1:27" s="198" customFormat="1" ht="39" x14ac:dyDescent="0.55000000000000004">
      <c r="A38" s="232" t="s">
        <v>2512</v>
      </c>
      <c r="B38" s="226" t="s">
        <v>2513</v>
      </c>
      <c r="C38" s="226">
        <v>770.93</v>
      </c>
      <c r="D38" s="225" t="s">
        <v>44</v>
      </c>
      <c r="E38" s="218">
        <f t="shared" si="2"/>
        <v>74.800000000000011</v>
      </c>
      <c r="F38" s="226">
        <v>57665.564000000006</v>
      </c>
      <c r="G38" s="220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</row>
    <row r="39" spans="1:27" s="198" customFormat="1" ht="19.5" x14ac:dyDescent="0.55000000000000004">
      <c r="A39" s="232" t="s">
        <v>2514</v>
      </c>
      <c r="B39" s="226" t="s">
        <v>2489</v>
      </c>
      <c r="C39" s="226">
        <v>559.18799999999999</v>
      </c>
      <c r="D39" s="225" t="s">
        <v>2469</v>
      </c>
      <c r="E39" s="218">
        <f t="shared" si="2"/>
        <v>630.63231000000007</v>
      </c>
      <c r="F39" s="226">
        <v>352642.02016428002</v>
      </c>
      <c r="G39" s="220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</row>
    <row r="40" spans="1:27" s="198" customFormat="1" ht="39" x14ac:dyDescent="0.55000000000000004">
      <c r="A40" s="232" t="s">
        <v>2515</v>
      </c>
      <c r="B40" s="226" t="s">
        <v>2516</v>
      </c>
      <c r="C40" s="226">
        <v>42407</v>
      </c>
      <c r="D40" s="225" t="s">
        <v>97</v>
      </c>
      <c r="E40" s="218">
        <f t="shared" si="2"/>
        <v>8.657</v>
      </c>
      <c r="F40" s="226">
        <v>367117.39900000003</v>
      </c>
      <c r="G40" s="220" t="s">
        <v>2493</v>
      </c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</row>
    <row r="41" spans="1:27" s="198" customFormat="1" ht="20.25" thickBot="1" x14ac:dyDescent="0.6">
      <c r="A41" s="232" t="s">
        <v>2517</v>
      </c>
      <c r="B41" s="226" t="s">
        <v>99</v>
      </c>
      <c r="C41" s="226">
        <v>616.62</v>
      </c>
      <c r="D41" s="225" t="s">
        <v>44</v>
      </c>
      <c r="E41" s="218">
        <f t="shared" si="2"/>
        <v>396</v>
      </c>
      <c r="F41" s="226">
        <v>244181.52000000002</v>
      </c>
      <c r="G41" s="220" t="s">
        <v>2518</v>
      </c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</row>
    <row r="42" spans="1:27" s="198" customFormat="1" ht="20.25" thickBot="1" x14ac:dyDescent="0.6">
      <c r="A42" s="221">
        <v>4</v>
      </c>
      <c r="B42" s="222" t="s">
        <v>132</v>
      </c>
      <c r="C42" s="223"/>
      <c r="D42" s="223"/>
      <c r="E42" s="223"/>
      <c r="F42" s="224">
        <f>F43</f>
        <v>282541.99391275004</v>
      </c>
      <c r="G42" s="210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</row>
    <row r="43" spans="1:27" s="198" customFormat="1" ht="19.5" x14ac:dyDescent="0.55000000000000004">
      <c r="A43" s="211" t="s">
        <v>2519</v>
      </c>
      <c r="B43" s="212" t="s">
        <v>132</v>
      </c>
      <c r="C43" s="213"/>
      <c r="D43" s="213"/>
      <c r="E43" s="213"/>
      <c r="F43" s="214">
        <f>SUM(F44:F48)</f>
        <v>282541.99391275004</v>
      </c>
      <c r="G43" s="215" t="s">
        <v>2520</v>
      </c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</row>
    <row r="44" spans="1:27" s="198" customFormat="1" ht="39" x14ac:dyDescent="0.55000000000000004">
      <c r="A44" s="232" t="s">
        <v>2521</v>
      </c>
      <c r="B44" s="226" t="s">
        <v>2522</v>
      </c>
      <c r="C44" s="226">
        <v>582.75</v>
      </c>
      <c r="D44" s="225" t="s">
        <v>44</v>
      </c>
      <c r="E44" s="218">
        <f t="shared" ref="E44:E48" si="3">F44/C44</f>
        <v>173.76249000000001</v>
      </c>
      <c r="F44" s="226">
        <v>101260.09104750001</v>
      </c>
      <c r="G44" s="220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</row>
    <row r="45" spans="1:27" s="198" customFormat="1" ht="39" x14ac:dyDescent="0.55000000000000004">
      <c r="A45" s="232" t="s">
        <v>2523</v>
      </c>
      <c r="B45" s="226" t="s">
        <v>2524</v>
      </c>
      <c r="C45" s="226">
        <v>58.275000000000006</v>
      </c>
      <c r="D45" s="225" t="s">
        <v>2469</v>
      </c>
      <c r="E45" s="218">
        <f t="shared" si="3"/>
        <v>746.13230999999996</v>
      </c>
      <c r="F45" s="226">
        <v>43480.860365250002</v>
      </c>
      <c r="G45" s="220" t="s">
        <v>2525</v>
      </c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</row>
    <row r="46" spans="1:27" s="198" customFormat="1" ht="19.5" x14ac:dyDescent="0.55000000000000004">
      <c r="A46" s="232" t="s">
        <v>2526</v>
      </c>
      <c r="B46" s="226" t="s">
        <v>2516</v>
      </c>
      <c r="C46" s="226">
        <v>5827.5000000000009</v>
      </c>
      <c r="D46" s="225" t="s">
        <v>97</v>
      </c>
      <c r="E46" s="218">
        <f t="shared" si="3"/>
        <v>8.6570000000000018</v>
      </c>
      <c r="F46" s="226">
        <v>50448.667500000018</v>
      </c>
      <c r="G46" s="220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</row>
    <row r="47" spans="1:27" s="198" customFormat="1" ht="19.5" x14ac:dyDescent="0.55000000000000004">
      <c r="A47" s="232" t="s">
        <v>2527</v>
      </c>
      <c r="B47" s="226" t="s">
        <v>2528</v>
      </c>
      <c r="C47" s="226">
        <v>92.5</v>
      </c>
      <c r="D47" s="225" t="s">
        <v>90</v>
      </c>
      <c r="E47" s="218">
        <f t="shared" si="3"/>
        <v>286.00000000000006</v>
      </c>
      <c r="F47" s="226">
        <v>26455.000000000004</v>
      </c>
      <c r="G47" s="220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</row>
    <row r="48" spans="1:27" s="198" customFormat="1" ht="20.25" thickBot="1" x14ac:dyDescent="0.6">
      <c r="A48" s="232" t="s">
        <v>2529</v>
      </c>
      <c r="B48" s="226" t="s">
        <v>2530</v>
      </c>
      <c r="C48" s="226">
        <v>291.375</v>
      </c>
      <c r="D48" s="225" t="s">
        <v>44</v>
      </c>
      <c r="E48" s="218">
        <f t="shared" si="3"/>
        <v>209.00000000000003</v>
      </c>
      <c r="F48" s="226">
        <v>60897.375000000007</v>
      </c>
      <c r="G48" s="220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</row>
    <row r="49" spans="1:27" s="198" customFormat="1" ht="20.25" thickBot="1" x14ac:dyDescent="0.6">
      <c r="A49" s="221">
        <v>5</v>
      </c>
      <c r="B49" s="222" t="s">
        <v>6</v>
      </c>
      <c r="C49" s="223"/>
      <c r="D49" s="223"/>
      <c r="E49" s="223"/>
      <c r="F49" s="224">
        <f>F50+F53+F55+F60+F57</f>
        <v>5545670.551636301</v>
      </c>
      <c r="G49" s="210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</row>
    <row r="50" spans="1:27" s="198" customFormat="1" ht="19.5" x14ac:dyDescent="0.55000000000000004">
      <c r="A50" s="227" t="s">
        <v>2531</v>
      </c>
      <c r="B50" s="228" t="s">
        <v>2532</v>
      </c>
      <c r="C50" s="229"/>
      <c r="D50" s="229"/>
      <c r="E50" s="229"/>
      <c r="F50" s="230">
        <f>SUM(F51:F52)</f>
        <v>368213.56880000001</v>
      </c>
      <c r="G50" s="21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</row>
    <row r="51" spans="1:27" s="198" customFormat="1" ht="39" x14ac:dyDescent="0.55000000000000004">
      <c r="A51" s="233" t="s">
        <v>2533</v>
      </c>
      <c r="B51" s="234" t="s">
        <v>2534</v>
      </c>
      <c r="C51" s="225">
        <v>1559.346</v>
      </c>
      <c r="D51" s="225" t="s">
        <v>44</v>
      </c>
      <c r="E51" s="218">
        <f t="shared" ref="E51:E61" si="4">F51/C51</f>
        <v>217.8</v>
      </c>
      <c r="F51" s="235">
        <v>339625.5588</v>
      </c>
      <c r="G51" s="220" t="s">
        <v>2535</v>
      </c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</row>
    <row r="52" spans="1:27" s="198" customFormat="1" ht="20.25" thickBot="1" x14ac:dyDescent="0.6">
      <c r="A52" s="233" t="s">
        <v>2536</v>
      </c>
      <c r="B52" s="234" t="s">
        <v>2537</v>
      </c>
      <c r="C52" s="225">
        <v>10395.640000000001</v>
      </c>
      <c r="D52" s="225" t="s">
        <v>44</v>
      </c>
      <c r="E52" s="218">
        <f t="shared" si="4"/>
        <v>2.75</v>
      </c>
      <c r="F52" s="235">
        <v>28588.010000000006</v>
      </c>
      <c r="G52" s="220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</row>
    <row r="53" spans="1:27" s="198" customFormat="1" ht="19.5" x14ac:dyDescent="0.55000000000000004">
      <c r="A53" s="227" t="s">
        <v>2538</v>
      </c>
      <c r="B53" s="228" t="s">
        <v>2539</v>
      </c>
      <c r="C53" s="229"/>
      <c r="D53" s="229"/>
      <c r="E53" s="229"/>
      <c r="F53" s="230">
        <f>F54</f>
        <v>1503223.9750000001</v>
      </c>
      <c r="G53" s="21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</row>
    <row r="54" spans="1:27" s="198" customFormat="1" ht="39.75" thickBot="1" x14ac:dyDescent="0.6">
      <c r="A54" s="233" t="s">
        <v>2540</v>
      </c>
      <c r="B54" s="234" t="s">
        <v>2541</v>
      </c>
      <c r="C54" s="225">
        <v>174085</v>
      </c>
      <c r="D54" s="225" t="s">
        <v>97</v>
      </c>
      <c r="E54" s="218">
        <f t="shared" si="4"/>
        <v>8.6349999999999998</v>
      </c>
      <c r="F54" s="235">
        <v>1503223.9750000001</v>
      </c>
      <c r="G54" s="220" t="s">
        <v>2493</v>
      </c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</row>
    <row r="55" spans="1:27" s="198" customFormat="1" ht="19.5" x14ac:dyDescent="0.55000000000000004">
      <c r="A55" s="227" t="s">
        <v>2542</v>
      </c>
      <c r="B55" s="228" t="s">
        <v>2543</v>
      </c>
      <c r="C55" s="229"/>
      <c r="D55" s="229"/>
      <c r="E55" s="229"/>
      <c r="F55" s="230">
        <f>F56</f>
        <v>1260395.2878363</v>
      </c>
      <c r="G55" s="21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</row>
    <row r="56" spans="1:27" s="198" customFormat="1" ht="20.25" thickBot="1" x14ac:dyDescent="0.6">
      <c r="A56" s="233" t="s">
        <v>2544</v>
      </c>
      <c r="B56" s="234" t="s">
        <v>92</v>
      </c>
      <c r="C56" s="225">
        <v>2007.3419999999996</v>
      </c>
      <c r="D56" s="225" t="s">
        <v>2469</v>
      </c>
      <c r="E56" s="218">
        <f t="shared" si="4"/>
        <v>627.89265000000012</v>
      </c>
      <c r="F56" s="235">
        <v>1260395.2878363</v>
      </c>
      <c r="G56" s="220" t="s">
        <v>2490</v>
      </c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</row>
    <row r="57" spans="1:27" s="198" customFormat="1" ht="19.5" x14ac:dyDescent="0.55000000000000004">
      <c r="A57" s="227" t="s">
        <v>2545</v>
      </c>
      <c r="B57" s="228" t="s">
        <v>2546</v>
      </c>
      <c r="C57" s="229"/>
      <c r="D57" s="229"/>
      <c r="E57" s="229"/>
      <c r="F57" s="230">
        <f>SUM(F58:F59)</f>
        <v>258333.60000000003</v>
      </c>
      <c r="G57" s="21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</row>
    <row r="58" spans="1:27" s="198" customFormat="1" ht="19.5" x14ac:dyDescent="0.55000000000000004">
      <c r="A58" s="233" t="s">
        <v>2547</v>
      </c>
      <c r="B58" s="234" t="s">
        <v>2548</v>
      </c>
      <c r="C58" s="225">
        <v>1</v>
      </c>
      <c r="D58" s="225" t="s">
        <v>86</v>
      </c>
      <c r="E58" s="218">
        <f t="shared" si="4"/>
        <v>141733.6</v>
      </c>
      <c r="F58" s="235">
        <v>141733.6</v>
      </c>
      <c r="G58" s="220" t="s">
        <v>2549</v>
      </c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</row>
    <row r="59" spans="1:27" s="198" customFormat="1" ht="20.25" thickBot="1" x14ac:dyDescent="0.6">
      <c r="A59" s="233" t="s">
        <v>2550</v>
      </c>
      <c r="B59" s="234" t="s">
        <v>2551</v>
      </c>
      <c r="C59" s="225">
        <v>1</v>
      </c>
      <c r="D59" s="225" t="s">
        <v>86</v>
      </c>
      <c r="E59" s="218">
        <f t="shared" si="4"/>
        <v>116600.00000000001</v>
      </c>
      <c r="F59" s="235">
        <v>116600.00000000001</v>
      </c>
      <c r="G59" s="220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</row>
    <row r="60" spans="1:27" s="198" customFormat="1" ht="19.5" x14ac:dyDescent="0.55000000000000004">
      <c r="A60" s="227" t="s">
        <v>2552</v>
      </c>
      <c r="B60" s="228" t="s">
        <v>2553</v>
      </c>
      <c r="C60" s="229"/>
      <c r="D60" s="229"/>
      <c r="E60" s="229"/>
      <c r="F60" s="230">
        <f>F61</f>
        <v>2155504.1200000006</v>
      </c>
      <c r="G60" s="21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</row>
    <row r="61" spans="1:27" s="198" customFormat="1" ht="19.5" x14ac:dyDescent="0.55000000000000004">
      <c r="A61" s="233" t="s">
        <v>2554</v>
      </c>
      <c r="B61" s="234" t="s">
        <v>2555</v>
      </c>
      <c r="C61" s="225">
        <v>6938.39</v>
      </c>
      <c r="D61" s="225" t="s">
        <v>44</v>
      </c>
      <c r="E61" s="218">
        <f t="shared" si="4"/>
        <v>310.66344209535646</v>
      </c>
      <c r="F61" s="235">
        <v>2155504.1200000006</v>
      </c>
      <c r="G61" s="220" t="s">
        <v>2556</v>
      </c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</row>
    <row r="62" spans="1:27" s="198" customFormat="1" ht="19.5" x14ac:dyDescent="0.55000000000000004">
      <c r="A62" s="221">
        <v>6</v>
      </c>
      <c r="B62" s="222" t="s">
        <v>7</v>
      </c>
      <c r="C62" s="223"/>
      <c r="D62" s="223"/>
      <c r="E62" s="223"/>
      <c r="F62" s="224">
        <f>F63</f>
        <v>1382917.5360000003</v>
      </c>
      <c r="G62" s="236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</row>
    <row r="63" spans="1:27" s="198" customFormat="1" ht="19.5" x14ac:dyDescent="0.55000000000000004">
      <c r="A63" s="227" t="s">
        <v>2557</v>
      </c>
      <c r="B63" s="228" t="s">
        <v>7</v>
      </c>
      <c r="C63" s="229"/>
      <c r="D63" s="229"/>
      <c r="E63" s="229"/>
      <c r="F63" s="230">
        <f>SUM(F64:F67)</f>
        <v>1382917.5360000003</v>
      </c>
      <c r="G63" s="231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</row>
    <row r="64" spans="1:27" s="198" customFormat="1" ht="19.5" x14ac:dyDescent="0.55000000000000004">
      <c r="A64" s="237" t="s">
        <v>2558</v>
      </c>
      <c r="B64" s="234" t="s">
        <v>2559</v>
      </c>
      <c r="C64" s="225">
        <v>11548.623000000001</v>
      </c>
      <c r="D64" s="225" t="s">
        <v>44</v>
      </c>
      <c r="E64" s="218">
        <f t="shared" ref="E64:E67" si="5">F64/C64</f>
        <v>38.5</v>
      </c>
      <c r="F64" s="235">
        <v>444621.98550000007</v>
      </c>
      <c r="G64" s="220" t="s">
        <v>2560</v>
      </c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</row>
    <row r="65" spans="1:27" s="198" customFormat="1" ht="19.5" x14ac:dyDescent="0.55000000000000004">
      <c r="A65" s="237" t="s">
        <v>2561</v>
      </c>
      <c r="B65" s="234" t="s">
        <v>2562</v>
      </c>
      <c r="C65" s="225">
        <v>2099.5169999999998</v>
      </c>
      <c r="D65" s="225" t="s">
        <v>44</v>
      </c>
      <c r="E65" s="218">
        <f t="shared" si="5"/>
        <v>71.5</v>
      </c>
      <c r="F65" s="235">
        <v>150115.46549999999</v>
      </c>
      <c r="G65" s="220" t="s">
        <v>2563</v>
      </c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</row>
    <row r="66" spans="1:27" s="198" customFormat="1" ht="39" x14ac:dyDescent="0.55000000000000004">
      <c r="A66" s="237" t="s">
        <v>2564</v>
      </c>
      <c r="B66" s="234" t="s">
        <v>121</v>
      </c>
      <c r="C66" s="225">
        <v>13648.140000000001</v>
      </c>
      <c r="D66" s="225" t="s">
        <v>44</v>
      </c>
      <c r="E66" s="218">
        <f t="shared" si="5"/>
        <v>13.750000000000002</v>
      </c>
      <c r="F66" s="235">
        <v>187661.92500000005</v>
      </c>
      <c r="G66" s="220" t="s">
        <v>2565</v>
      </c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</row>
    <row r="67" spans="1:27" s="198" customFormat="1" ht="39" x14ac:dyDescent="0.55000000000000004">
      <c r="A67" s="237" t="s">
        <v>2566</v>
      </c>
      <c r="B67" s="234" t="s">
        <v>99</v>
      </c>
      <c r="C67" s="225">
        <v>13648.140000000001</v>
      </c>
      <c r="D67" s="225" t="s">
        <v>44</v>
      </c>
      <c r="E67" s="218">
        <f t="shared" si="5"/>
        <v>44.000000000000007</v>
      </c>
      <c r="F67" s="235">
        <v>600518.16000000015</v>
      </c>
      <c r="G67" s="220" t="s">
        <v>2567</v>
      </c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</row>
    <row r="68" spans="1:27" s="198" customFormat="1" ht="39.75" thickBot="1" x14ac:dyDescent="0.6">
      <c r="A68" s="221">
        <v>7</v>
      </c>
      <c r="B68" s="222" t="s">
        <v>2568</v>
      </c>
      <c r="C68" s="223"/>
      <c r="D68" s="223"/>
      <c r="E68" s="223"/>
      <c r="F68" s="224">
        <f>F69+F77+F84</f>
        <v>2575057.6005000002</v>
      </c>
      <c r="G68" s="236" t="s">
        <v>2569</v>
      </c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</row>
    <row r="69" spans="1:27" s="198" customFormat="1" ht="19.5" x14ac:dyDescent="0.55000000000000004">
      <c r="A69" s="211" t="s">
        <v>2570</v>
      </c>
      <c r="B69" s="212" t="s">
        <v>2571</v>
      </c>
      <c r="C69" s="213"/>
      <c r="D69" s="213"/>
      <c r="E69" s="213"/>
      <c r="F69" s="214">
        <f>SUM(F70:F76)</f>
        <v>1089299.4035000002</v>
      </c>
      <c r="G69" s="21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</row>
    <row r="70" spans="1:27" s="198" customFormat="1" ht="19.5" x14ac:dyDescent="0.55000000000000004">
      <c r="A70" s="233" t="s">
        <v>2572</v>
      </c>
      <c r="B70" s="234" t="s">
        <v>748</v>
      </c>
      <c r="C70" s="225">
        <v>1</v>
      </c>
      <c r="D70" s="225" t="s">
        <v>86</v>
      </c>
      <c r="E70" s="218">
        <f t="shared" ref="E70:E76" si="6">F70/C70</f>
        <v>42340.259500000007</v>
      </c>
      <c r="F70" s="235">
        <v>42340.259500000007</v>
      </c>
      <c r="G70" s="220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</row>
    <row r="71" spans="1:27" s="198" customFormat="1" ht="19.5" x14ac:dyDescent="0.55000000000000004">
      <c r="A71" s="233" t="s">
        <v>2573</v>
      </c>
      <c r="B71" s="234" t="s">
        <v>755</v>
      </c>
      <c r="C71" s="225">
        <v>1</v>
      </c>
      <c r="D71" s="225" t="s">
        <v>86</v>
      </c>
      <c r="E71" s="218">
        <f t="shared" si="6"/>
        <v>76982.290000000023</v>
      </c>
      <c r="F71" s="235">
        <v>76982.290000000023</v>
      </c>
      <c r="G71" s="220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</row>
    <row r="72" spans="1:27" s="198" customFormat="1" ht="19.5" x14ac:dyDescent="0.55000000000000004">
      <c r="A72" s="233" t="s">
        <v>2574</v>
      </c>
      <c r="B72" s="234" t="s">
        <v>2575</v>
      </c>
      <c r="C72" s="225">
        <v>1</v>
      </c>
      <c r="D72" s="225" t="s">
        <v>86</v>
      </c>
      <c r="E72" s="218">
        <f t="shared" si="6"/>
        <v>230946.87000000002</v>
      </c>
      <c r="F72" s="235">
        <v>230946.87000000002</v>
      </c>
      <c r="G72" s="220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</row>
    <row r="73" spans="1:27" s="198" customFormat="1" ht="19.5" x14ac:dyDescent="0.55000000000000004">
      <c r="A73" s="233" t="s">
        <v>2576</v>
      </c>
      <c r="B73" s="234" t="s">
        <v>2577</v>
      </c>
      <c r="C73" s="225">
        <v>1</v>
      </c>
      <c r="D73" s="225" t="s">
        <v>86</v>
      </c>
      <c r="E73" s="218">
        <f t="shared" si="6"/>
        <v>123171.66400000002</v>
      </c>
      <c r="F73" s="235">
        <v>123171.66400000002</v>
      </c>
      <c r="G73" s="220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</row>
    <row r="74" spans="1:27" s="198" customFormat="1" ht="19.5" x14ac:dyDescent="0.55000000000000004">
      <c r="A74" s="233" t="s">
        <v>2578</v>
      </c>
      <c r="B74" s="234" t="s">
        <v>2579</v>
      </c>
      <c r="C74" s="225">
        <v>1</v>
      </c>
      <c r="D74" s="225" t="s">
        <v>86</v>
      </c>
      <c r="E74" s="218">
        <f t="shared" si="6"/>
        <v>76982.290000000023</v>
      </c>
      <c r="F74" s="235">
        <v>76982.290000000023</v>
      </c>
      <c r="G74" s="220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</row>
    <row r="75" spans="1:27" s="198" customFormat="1" ht="19.5" x14ac:dyDescent="0.55000000000000004">
      <c r="A75" s="233" t="s">
        <v>2580</v>
      </c>
      <c r="B75" s="234" t="s">
        <v>2581</v>
      </c>
      <c r="C75" s="225">
        <v>1</v>
      </c>
      <c r="D75" s="225" t="s">
        <v>86</v>
      </c>
      <c r="E75" s="218">
        <f t="shared" si="6"/>
        <v>76982.290000000023</v>
      </c>
      <c r="F75" s="235">
        <v>76982.290000000023</v>
      </c>
      <c r="G75" s="220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</row>
    <row r="76" spans="1:27" s="198" customFormat="1" ht="19.5" x14ac:dyDescent="0.55000000000000004">
      <c r="A76" s="233" t="s">
        <v>2582</v>
      </c>
      <c r="B76" s="234" t="s">
        <v>2583</v>
      </c>
      <c r="C76" s="225">
        <v>1</v>
      </c>
      <c r="D76" s="225" t="s">
        <v>86</v>
      </c>
      <c r="E76" s="218">
        <f t="shared" si="6"/>
        <v>461893.74000000005</v>
      </c>
      <c r="F76" s="235">
        <v>461893.74000000005</v>
      </c>
      <c r="G76" s="220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</row>
    <row r="77" spans="1:27" s="198" customFormat="1" ht="19.5" x14ac:dyDescent="0.55000000000000004">
      <c r="A77" s="227" t="s">
        <v>2584</v>
      </c>
      <c r="B77" s="228" t="s">
        <v>2585</v>
      </c>
      <c r="C77" s="229"/>
      <c r="D77" s="229"/>
      <c r="E77" s="229"/>
      <c r="F77" s="230">
        <f>SUM(F78:F83)</f>
        <v>1324095.388</v>
      </c>
      <c r="G77" s="231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</row>
    <row r="78" spans="1:27" s="198" customFormat="1" ht="19.5" x14ac:dyDescent="0.55000000000000004">
      <c r="A78" s="233" t="s">
        <v>2586</v>
      </c>
      <c r="B78" s="234" t="s">
        <v>929</v>
      </c>
      <c r="C78" s="225">
        <v>1</v>
      </c>
      <c r="D78" s="225" t="s">
        <v>86</v>
      </c>
      <c r="E78" s="218">
        <f t="shared" ref="E78:E83" si="7">F78/C78</f>
        <v>169361.03800000003</v>
      </c>
      <c r="F78" s="235">
        <v>169361.03800000003</v>
      </c>
      <c r="G78" s="220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</row>
    <row r="79" spans="1:27" s="198" customFormat="1" ht="19.5" x14ac:dyDescent="0.55000000000000004">
      <c r="A79" s="233" t="s">
        <v>2587</v>
      </c>
      <c r="B79" s="234" t="s">
        <v>933</v>
      </c>
      <c r="C79" s="225">
        <v>1</v>
      </c>
      <c r="D79" s="225" t="s">
        <v>86</v>
      </c>
      <c r="E79" s="218">
        <f t="shared" si="7"/>
        <v>138568.122</v>
      </c>
      <c r="F79" s="235">
        <v>138568.122</v>
      </c>
      <c r="G79" s="220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</row>
    <row r="80" spans="1:27" s="198" customFormat="1" ht="19.5" x14ac:dyDescent="0.55000000000000004">
      <c r="A80" s="233" t="s">
        <v>2588</v>
      </c>
      <c r="B80" s="234" t="s">
        <v>2589</v>
      </c>
      <c r="C80" s="225">
        <v>1</v>
      </c>
      <c r="D80" s="225" t="s">
        <v>86</v>
      </c>
      <c r="E80" s="218">
        <f t="shared" si="7"/>
        <v>92378.748000000021</v>
      </c>
      <c r="F80" s="235">
        <v>92378.748000000021</v>
      </c>
      <c r="G80" s="220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</row>
    <row r="81" spans="1:27" s="198" customFormat="1" ht="19.5" x14ac:dyDescent="0.55000000000000004">
      <c r="A81" s="233" t="s">
        <v>2590</v>
      </c>
      <c r="B81" s="234" t="s">
        <v>2591</v>
      </c>
      <c r="C81" s="225">
        <v>1</v>
      </c>
      <c r="D81" s="225" t="s">
        <v>86</v>
      </c>
      <c r="E81" s="218">
        <f t="shared" si="7"/>
        <v>115473.43500000001</v>
      </c>
      <c r="F81" s="235">
        <v>115473.43500000001</v>
      </c>
      <c r="G81" s="220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</row>
    <row r="82" spans="1:27" s="198" customFormat="1" ht="39" x14ac:dyDescent="0.55000000000000004">
      <c r="A82" s="233" t="s">
        <v>2592</v>
      </c>
      <c r="B82" s="234" t="s">
        <v>2593</v>
      </c>
      <c r="C82" s="225">
        <v>1</v>
      </c>
      <c r="D82" s="225" t="s">
        <v>86</v>
      </c>
      <c r="E82" s="218">
        <f t="shared" si="7"/>
        <v>384911.45</v>
      </c>
      <c r="F82" s="235">
        <v>384911.45</v>
      </c>
      <c r="G82" s="220" t="s">
        <v>2594</v>
      </c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</row>
    <row r="83" spans="1:27" s="198" customFormat="1" ht="19.5" x14ac:dyDescent="0.55000000000000004">
      <c r="A83" s="233" t="s">
        <v>2595</v>
      </c>
      <c r="B83" s="234" t="s">
        <v>2596</v>
      </c>
      <c r="C83" s="225">
        <v>1</v>
      </c>
      <c r="D83" s="225" t="s">
        <v>86</v>
      </c>
      <c r="E83" s="218">
        <f t="shared" si="7"/>
        <v>423402.59500000003</v>
      </c>
      <c r="F83" s="235">
        <v>423402.59500000003</v>
      </c>
      <c r="G83" s="220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</row>
    <row r="84" spans="1:27" s="198" customFormat="1" ht="19.5" x14ac:dyDescent="0.55000000000000004">
      <c r="A84" s="227" t="s">
        <v>2597</v>
      </c>
      <c r="B84" s="228" t="s">
        <v>2598</v>
      </c>
      <c r="C84" s="229"/>
      <c r="D84" s="229"/>
      <c r="E84" s="229"/>
      <c r="F84" s="230">
        <f>SUM(F85:F87)</f>
        <v>161662.80900000004</v>
      </c>
      <c r="G84" s="231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</row>
    <row r="85" spans="1:27" s="198" customFormat="1" ht="19.5" x14ac:dyDescent="0.55000000000000004">
      <c r="A85" s="233" t="s">
        <v>2599</v>
      </c>
      <c r="B85" s="234" t="s">
        <v>105</v>
      </c>
      <c r="C85" s="225">
        <v>1</v>
      </c>
      <c r="D85" s="225" t="s">
        <v>86</v>
      </c>
      <c r="E85" s="218">
        <f t="shared" ref="E85:E87" si="8">F85/C85</f>
        <v>76982.290000000023</v>
      </c>
      <c r="F85" s="235">
        <v>76982.290000000023</v>
      </c>
      <c r="G85" s="220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</row>
    <row r="86" spans="1:27" s="198" customFormat="1" ht="19.5" x14ac:dyDescent="0.55000000000000004">
      <c r="A86" s="233" t="s">
        <v>2600</v>
      </c>
      <c r="B86" s="234" t="s">
        <v>2601</v>
      </c>
      <c r="C86" s="225">
        <v>1</v>
      </c>
      <c r="D86" s="225" t="s">
        <v>86</v>
      </c>
      <c r="E86" s="218">
        <f t="shared" si="8"/>
        <v>38491.145000000011</v>
      </c>
      <c r="F86" s="235">
        <v>38491.145000000011</v>
      </c>
      <c r="G86" s="220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</row>
    <row r="87" spans="1:27" s="198" customFormat="1" ht="19.5" x14ac:dyDescent="0.55000000000000004">
      <c r="A87" s="233" t="s">
        <v>2602</v>
      </c>
      <c r="B87" s="234" t="s">
        <v>1089</v>
      </c>
      <c r="C87" s="225">
        <v>1</v>
      </c>
      <c r="D87" s="225" t="s">
        <v>86</v>
      </c>
      <c r="E87" s="218">
        <f t="shared" si="8"/>
        <v>46189.374000000011</v>
      </c>
      <c r="F87" s="235">
        <v>46189.374000000011</v>
      </c>
      <c r="G87" s="220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</row>
    <row r="88" spans="1:27" s="198" customFormat="1" ht="19.5" x14ac:dyDescent="0.55000000000000004">
      <c r="A88" s="221">
        <v>8</v>
      </c>
      <c r="B88" s="222" t="s">
        <v>2603</v>
      </c>
      <c r="C88" s="223"/>
      <c r="D88" s="223"/>
      <c r="E88" s="223"/>
      <c r="F88" s="224">
        <f>F89+F93+F98</f>
        <v>2444838.1629999997</v>
      </c>
      <c r="G88" s="236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</row>
    <row r="89" spans="1:27" s="198" customFormat="1" ht="19.5" x14ac:dyDescent="0.55000000000000004">
      <c r="A89" s="227" t="s">
        <v>2604</v>
      </c>
      <c r="B89" s="228" t="s">
        <v>2605</v>
      </c>
      <c r="C89" s="229"/>
      <c r="D89" s="229"/>
      <c r="E89" s="229"/>
      <c r="F89" s="230">
        <f>SUM(F90:F92)</f>
        <v>532620</v>
      </c>
      <c r="G89" s="231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</row>
    <row r="90" spans="1:27" s="198" customFormat="1" ht="19.5" x14ac:dyDescent="0.55000000000000004">
      <c r="A90" s="233" t="s">
        <v>2606</v>
      </c>
      <c r="B90" s="234" t="s">
        <v>2607</v>
      </c>
      <c r="C90" s="238">
        <v>285</v>
      </c>
      <c r="D90" s="238" t="s">
        <v>100</v>
      </c>
      <c r="E90" s="218">
        <f t="shared" ref="E90:E107" si="9">F90/C90</f>
        <v>1210</v>
      </c>
      <c r="F90" s="239">
        <v>344850</v>
      </c>
      <c r="G90" s="240" t="s">
        <v>2608</v>
      </c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</row>
    <row r="91" spans="1:27" s="198" customFormat="1" ht="19.5" x14ac:dyDescent="0.55000000000000004">
      <c r="A91" s="233" t="s">
        <v>2609</v>
      </c>
      <c r="B91" s="234" t="s">
        <v>2610</v>
      </c>
      <c r="C91" s="225">
        <v>10</v>
      </c>
      <c r="D91" s="225" t="s">
        <v>100</v>
      </c>
      <c r="E91" s="218">
        <f t="shared" si="9"/>
        <v>6600</v>
      </c>
      <c r="F91" s="235">
        <v>66000</v>
      </c>
      <c r="G91" s="220" t="s">
        <v>2611</v>
      </c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</row>
    <row r="92" spans="1:27" s="198" customFormat="1" ht="19.5" x14ac:dyDescent="0.55000000000000004">
      <c r="A92" s="233" t="s">
        <v>2612</v>
      </c>
      <c r="B92" s="234" t="s">
        <v>2613</v>
      </c>
      <c r="C92" s="225">
        <v>123</v>
      </c>
      <c r="D92" s="225" t="s">
        <v>100</v>
      </c>
      <c r="E92" s="218">
        <f t="shared" si="9"/>
        <v>990.00000000000011</v>
      </c>
      <c r="F92" s="235">
        <v>121770.00000000001</v>
      </c>
      <c r="G92" s="220" t="s">
        <v>2614</v>
      </c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</row>
    <row r="93" spans="1:27" s="198" customFormat="1" ht="19.5" x14ac:dyDescent="0.55000000000000004">
      <c r="A93" s="227" t="s">
        <v>2615</v>
      </c>
      <c r="B93" s="228" t="s">
        <v>2616</v>
      </c>
      <c r="C93" s="229"/>
      <c r="D93" s="229"/>
      <c r="E93" s="229"/>
      <c r="F93" s="230">
        <f>SUM(F94:F97)</f>
        <v>115473.43500000003</v>
      </c>
      <c r="G93" s="231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</row>
    <row r="94" spans="1:27" s="198" customFormat="1" ht="19.5" x14ac:dyDescent="0.55000000000000004">
      <c r="A94" s="233" t="s">
        <v>2617</v>
      </c>
      <c r="B94" s="234" t="s">
        <v>2618</v>
      </c>
      <c r="C94" s="238">
        <v>1</v>
      </c>
      <c r="D94" s="238" t="s">
        <v>86</v>
      </c>
      <c r="E94" s="218">
        <f t="shared" si="9"/>
        <v>15396.458000000002</v>
      </c>
      <c r="F94" s="239">
        <v>15396.458000000002</v>
      </c>
      <c r="G94" s="240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</row>
    <row r="95" spans="1:27" s="198" customFormat="1" ht="19.5" x14ac:dyDescent="0.55000000000000004">
      <c r="A95" s="233" t="s">
        <v>2619</v>
      </c>
      <c r="B95" s="234" t="s">
        <v>2620</v>
      </c>
      <c r="C95" s="225">
        <v>1</v>
      </c>
      <c r="D95" s="225" t="s">
        <v>86</v>
      </c>
      <c r="E95" s="218">
        <f t="shared" si="9"/>
        <v>38491.145000000011</v>
      </c>
      <c r="F95" s="235">
        <v>38491.145000000011</v>
      </c>
      <c r="G95" s="220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</row>
    <row r="96" spans="1:27" s="198" customFormat="1" ht="19.5" x14ac:dyDescent="0.55000000000000004">
      <c r="A96" s="233" t="s">
        <v>2621</v>
      </c>
      <c r="B96" s="234" t="s">
        <v>2622</v>
      </c>
      <c r="C96" s="225">
        <v>1</v>
      </c>
      <c r="D96" s="225" t="s">
        <v>86</v>
      </c>
      <c r="E96" s="218">
        <f t="shared" si="9"/>
        <v>23094.687000000005</v>
      </c>
      <c r="F96" s="235">
        <v>23094.687000000005</v>
      </c>
      <c r="G96" s="220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</row>
    <row r="97" spans="1:27" s="198" customFormat="1" ht="19.5" x14ac:dyDescent="0.55000000000000004">
      <c r="A97" s="233" t="s">
        <v>2623</v>
      </c>
      <c r="B97" s="234" t="s">
        <v>107</v>
      </c>
      <c r="C97" s="225">
        <v>1</v>
      </c>
      <c r="D97" s="225" t="s">
        <v>86</v>
      </c>
      <c r="E97" s="218">
        <f t="shared" si="9"/>
        <v>38491.145000000011</v>
      </c>
      <c r="F97" s="235">
        <v>38491.145000000011</v>
      </c>
      <c r="G97" s="220" t="s">
        <v>2624</v>
      </c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</row>
    <row r="98" spans="1:27" s="198" customFormat="1" ht="19.5" x14ac:dyDescent="0.55000000000000004">
      <c r="A98" s="227" t="s">
        <v>2625</v>
      </c>
      <c r="B98" s="228" t="s">
        <v>320</v>
      </c>
      <c r="C98" s="229"/>
      <c r="D98" s="229"/>
      <c r="E98" s="229"/>
      <c r="F98" s="230">
        <f>SUM(F99:F107)</f>
        <v>1796744.7279999999</v>
      </c>
      <c r="G98" s="231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</row>
    <row r="99" spans="1:27" s="198" customFormat="1" ht="19.5" x14ac:dyDescent="0.55000000000000004">
      <c r="A99" s="233" t="s">
        <v>2626</v>
      </c>
      <c r="B99" s="234" t="s">
        <v>108</v>
      </c>
      <c r="C99" s="238">
        <v>2</v>
      </c>
      <c r="D99" s="238" t="s">
        <v>100</v>
      </c>
      <c r="E99" s="218">
        <f t="shared" si="9"/>
        <v>534941</v>
      </c>
      <c r="F99" s="239">
        <v>1069882</v>
      </c>
      <c r="G99" s="240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</row>
    <row r="100" spans="1:27" s="198" customFormat="1" ht="19.5" x14ac:dyDescent="0.55000000000000004">
      <c r="A100" s="233" t="s">
        <v>2627</v>
      </c>
      <c r="B100" s="241" t="s">
        <v>2628</v>
      </c>
      <c r="C100" s="238">
        <v>2</v>
      </c>
      <c r="D100" s="238" t="s">
        <v>100</v>
      </c>
      <c r="E100" s="218">
        <f t="shared" si="9"/>
        <v>47025.000000000007</v>
      </c>
      <c r="F100" s="242">
        <v>94050.000000000015</v>
      </c>
      <c r="G100" s="220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</row>
    <row r="101" spans="1:27" s="198" customFormat="1" ht="19.5" x14ac:dyDescent="0.55000000000000004">
      <c r="A101" s="233" t="s">
        <v>2629</v>
      </c>
      <c r="B101" s="241" t="s">
        <v>2630</v>
      </c>
      <c r="C101" s="238">
        <v>1</v>
      </c>
      <c r="D101" s="238" t="s">
        <v>100</v>
      </c>
      <c r="E101" s="218">
        <f t="shared" si="9"/>
        <v>23980.000000000004</v>
      </c>
      <c r="F101" s="242">
        <v>23980.000000000004</v>
      </c>
      <c r="G101" s="220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</row>
    <row r="102" spans="1:27" s="198" customFormat="1" ht="19.5" x14ac:dyDescent="0.55000000000000004">
      <c r="A102" s="233" t="s">
        <v>2631</v>
      </c>
      <c r="B102" s="241" t="s">
        <v>2632</v>
      </c>
      <c r="C102" s="238">
        <v>1</v>
      </c>
      <c r="D102" s="238" t="s">
        <v>100</v>
      </c>
      <c r="E102" s="218">
        <f t="shared" si="9"/>
        <v>49500.000000000007</v>
      </c>
      <c r="F102" s="242">
        <v>49500.000000000007</v>
      </c>
      <c r="G102" s="22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</row>
    <row r="103" spans="1:27" s="198" customFormat="1" ht="19.5" x14ac:dyDescent="0.55000000000000004">
      <c r="A103" s="233" t="s">
        <v>2633</v>
      </c>
      <c r="B103" s="241" t="s">
        <v>2634</v>
      </c>
      <c r="C103" s="238">
        <v>1</v>
      </c>
      <c r="D103" s="238" t="s">
        <v>100</v>
      </c>
      <c r="E103" s="218">
        <f t="shared" si="9"/>
        <v>198000.00000000003</v>
      </c>
      <c r="F103" s="242">
        <v>198000.00000000003</v>
      </c>
      <c r="G103" s="220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</row>
    <row r="104" spans="1:27" s="198" customFormat="1" ht="19.5" x14ac:dyDescent="0.55000000000000004">
      <c r="A104" s="233" t="s">
        <v>2635</v>
      </c>
      <c r="B104" s="241" t="s">
        <v>2636</v>
      </c>
      <c r="C104" s="238">
        <v>1</v>
      </c>
      <c r="D104" s="238" t="s">
        <v>86</v>
      </c>
      <c r="E104" s="218">
        <f t="shared" si="9"/>
        <v>16500</v>
      </c>
      <c r="F104" s="242">
        <v>16500</v>
      </c>
      <c r="G104" s="220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</row>
    <row r="105" spans="1:27" s="198" customFormat="1" ht="19.5" x14ac:dyDescent="0.55000000000000004">
      <c r="A105" s="233" t="s">
        <v>2637</v>
      </c>
      <c r="B105" s="241" t="s">
        <v>2638</v>
      </c>
      <c r="C105" s="238">
        <v>1</v>
      </c>
      <c r="D105" s="238" t="s">
        <v>86</v>
      </c>
      <c r="E105" s="218">
        <f t="shared" si="9"/>
        <v>264679.38</v>
      </c>
      <c r="F105" s="242">
        <v>264679.38</v>
      </c>
      <c r="G105" s="220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</row>
    <row r="106" spans="1:27" s="198" customFormat="1" ht="19.5" x14ac:dyDescent="0.55000000000000004">
      <c r="A106" s="233" t="s">
        <v>2639</v>
      </c>
      <c r="B106" s="241" t="s">
        <v>2640</v>
      </c>
      <c r="C106" s="238">
        <v>57.77</v>
      </c>
      <c r="D106" s="238" t="s">
        <v>44</v>
      </c>
      <c r="E106" s="218">
        <f t="shared" si="9"/>
        <v>911.43063873983044</v>
      </c>
      <c r="F106" s="242">
        <v>52653.348000000005</v>
      </c>
      <c r="G106" s="220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</row>
    <row r="107" spans="1:27" s="198" customFormat="1" ht="19.5" x14ac:dyDescent="0.55000000000000004">
      <c r="A107" s="233" t="s">
        <v>2641</v>
      </c>
      <c r="B107" s="241" t="s">
        <v>2642</v>
      </c>
      <c r="C107" s="238">
        <v>1</v>
      </c>
      <c r="D107" s="238" t="s">
        <v>86</v>
      </c>
      <c r="E107" s="218">
        <f t="shared" si="9"/>
        <v>27500.000000000004</v>
      </c>
      <c r="F107" s="242">
        <v>27500.000000000004</v>
      </c>
      <c r="G107" s="220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</row>
    <row r="108" spans="1:27" s="198" customFormat="1" ht="19.5" x14ac:dyDescent="0.55000000000000004">
      <c r="A108" s="221">
        <v>9</v>
      </c>
      <c r="B108" s="222" t="s">
        <v>9</v>
      </c>
      <c r="C108" s="223"/>
      <c r="D108" s="223"/>
      <c r="E108" s="223"/>
      <c r="F108" s="224">
        <f>F109</f>
        <v>490087.44180000003</v>
      </c>
      <c r="G108" s="236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</row>
    <row r="109" spans="1:27" s="198" customFormat="1" ht="19.5" x14ac:dyDescent="0.55000000000000004">
      <c r="A109" s="227" t="s">
        <v>2643</v>
      </c>
      <c r="B109" s="228" t="s">
        <v>9</v>
      </c>
      <c r="C109" s="229"/>
      <c r="D109" s="229"/>
      <c r="E109" s="229"/>
      <c r="F109" s="230">
        <f>SUM(F110:F117)</f>
        <v>490087.44180000003</v>
      </c>
      <c r="G109" s="231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</row>
    <row r="110" spans="1:27" s="198" customFormat="1" ht="39" x14ac:dyDescent="0.55000000000000004">
      <c r="A110" s="233" t="s">
        <v>2644</v>
      </c>
      <c r="B110" s="243" t="s">
        <v>2645</v>
      </c>
      <c r="C110" s="225">
        <v>2799.3559999999998</v>
      </c>
      <c r="D110" s="225" t="s">
        <v>44</v>
      </c>
      <c r="E110" s="218">
        <f t="shared" ref="E110:E117" si="10">F110/C110</f>
        <v>30.8</v>
      </c>
      <c r="F110" s="235">
        <v>86220.164799999999</v>
      </c>
      <c r="G110" s="220" t="s">
        <v>2646</v>
      </c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</row>
    <row r="111" spans="1:27" s="198" customFormat="1" ht="19.5" x14ac:dyDescent="0.55000000000000004">
      <c r="A111" s="233" t="s">
        <v>2647</v>
      </c>
      <c r="B111" s="243" t="s">
        <v>2648</v>
      </c>
      <c r="C111" s="225">
        <v>36.911999999999999</v>
      </c>
      <c r="D111" s="225" t="s">
        <v>44</v>
      </c>
      <c r="E111" s="218">
        <f t="shared" si="10"/>
        <v>90.200000000000017</v>
      </c>
      <c r="F111" s="235">
        <v>3329.4624000000003</v>
      </c>
      <c r="G111" s="220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</row>
    <row r="112" spans="1:27" s="198" customFormat="1" ht="19.5" x14ac:dyDescent="0.55000000000000004">
      <c r="A112" s="233" t="s">
        <v>2649</v>
      </c>
      <c r="B112" s="243" t="s">
        <v>2650</v>
      </c>
      <c r="C112" s="225">
        <v>678.28200000000004</v>
      </c>
      <c r="D112" s="225" t="s">
        <v>44</v>
      </c>
      <c r="E112" s="218">
        <f t="shared" si="10"/>
        <v>38.5</v>
      </c>
      <c r="F112" s="235">
        <v>26113.857000000004</v>
      </c>
      <c r="G112" s="220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</row>
    <row r="113" spans="1:27" s="198" customFormat="1" ht="19.5" x14ac:dyDescent="0.55000000000000004">
      <c r="A113" s="233" t="s">
        <v>2651</v>
      </c>
      <c r="B113" s="243" t="s">
        <v>2652</v>
      </c>
      <c r="C113" s="225">
        <v>1</v>
      </c>
      <c r="D113" s="225" t="s">
        <v>86</v>
      </c>
      <c r="E113" s="218">
        <f t="shared" si="10"/>
        <v>13856.812200000002</v>
      </c>
      <c r="F113" s="235">
        <v>13856.812200000002</v>
      </c>
      <c r="G113" s="220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</row>
    <row r="114" spans="1:27" s="198" customFormat="1" ht="19.5" x14ac:dyDescent="0.55000000000000004">
      <c r="A114" s="233" t="s">
        <v>2653</v>
      </c>
      <c r="B114" s="243" t="s">
        <v>2654</v>
      </c>
      <c r="C114" s="225">
        <v>2099.5169999999998</v>
      </c>
      <c r="D114" s="225" t="s">
        <v>44</v>
      </c>
      <c r="E114" s="218">
        <f t="shared" si="10"/>
        <v>88.000000000000014</v>
      </c>
      <c r="F114" s="235">
        <v>184757.49600000001</v>
      </c>
      <c r="G114" s="220" t="s">
        <v>2655</v>
      </c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</row>
    <row r="115" spans="1:27" s="198" customFormat="1" ht="19.5" x14ac:dyDescent="0.55000000000000004">
      <c r="A115" s="233" t="s">
        <v>2656</v>
      </c>
      <c r="B115" s="243" t="s">
        <v>2657</v>
      </c>
      <c r="C115" s="225">
        <v>699.83900000000006</v>
      </c>
      <c r="D115" s="225" t="s">
        <v>44</v>
      </c>
      <c r="E115" s="218">
        <f t="shared" si="10"/>
        <v>165</v>
      </c>
      <c r="F115" s="235">
        <v>115473.43500000001</v>
      </c>
      <c r="G115" s="220" t="s">
        <v>2658</v>
      </c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</row>
    <row r="116" spans="1:27" s="198" customFormat="1" ht="19.5" x14ac:dyDescent="0.55000000000000004">
      <c r="A116" s="233" t="s">
        <v>2659</v>
      </c>
      <c r="B116" s="243" t="s">
        <v>2660</v>
      </c>
      <c r="C116" s="225">
        <v>523.48800000000006</v>
      </c>
      <c r="D116" s="225" t="s">
        <v>44</v>
      </c>
      <c r="E116" s="218">
        <f t="shared" si="10"/>
        <v>68.2</v>
      </c>
      <c r="F116" s="235">
        <v>35701.881600000008</v>
      </c>
      <c r="G116" s="220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</row>
    <row r="117" spans="1:27" s="198" customFormat="1" ht="19.5" x14ac:dyDescent="0.55000000000000004">
      <c r="A117" s="233" t="s">
        <v>2661</v>
      </c>
      <c r="B117" s="243" t="s">
        <v>2662</v>
      </c>
      <c r="C117" s="225">
        <v>699.83900000000006</v>
      </c>
      <c r="D117" s="225" t="s">
        <v>44</v>
      </c>
      <c r="E117" s="218">
        <f t="shared" si="10"/>
        <v>35.200000000000003</v>
      </c>
      <c r="F117" s="235">
        <v>24634.332800000004</v>
      </c>
      <c r="G117" s="220" t="s">
        <v>2663</v>
      </c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</row>
    <row r="118" spans="1:27" s="198" customFormat="1" ht="19.5" x14ac:dyDescent="0.55000000000000004">
      <c r="A118" s="221">
        <v>10</v>
      </c>
      <c r="B118" s="222" t="s">
        <v>2664</v>
      </c>
      <c r="C118" s="223"/>
      <c r="D118" s="223"/>
      <c r="E118" s="223"/>
      <c r="F118" s="224">
        <f>F119+F122</f>
        <v>1982396.4105993963</v>
      </c>
      <c r="G118" s="236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</row>
    <row r="119" spans="1:27" s="198" customFormat="1" ht="19.5" x14ac:dyDescent="0.55000000000000004">
      <c r="A119" s="227" t="s">
        <v>2665</v>
      </c>
      <c r="B119" s="228" t="s">
        <v>2666</v>
      </c>
      <c r="C119" s="229"/>
      <c r="D119" s="229"/>
      <c r="E119" s="229"/>
      <c r="F119" s="230">
        <f>SUM(F120:F121)</f>
        <v>1301983.6005993963</v>
      </c>
      <c r="G119" s="231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</row>
    <row r="120" spans="1:27" s="198" customFormat="1" ht="19.5" x14ac:dyDescent="0.55000000000000004">
      <c r="A120" s="233" t="s">
        <v>2667</v>
      </c>
      <c r="B120" s="234" t="s">
        <v>2668</v>
      </c>
      <c r="C120" s="225">
        <v>21698.714070000002</v>
      </c>
      <c r="D120" s="225" t="s">
        <v>44</v>
      </c>
      <c r="E120" s="218">
        <f t="shared" ref="E120:E124" si="11">F120/C120</f>
        <v>4.95</v>
      </c>
      <c r="F120" s="235">
        <v>107408.63464650001</v>
      </c>
      <c r="G120" s="220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</row>
    <row r="121" spans="1:27" s="198" customFormat="1" ht="19.5" x14ac:dyDescent="0.55000000000000004">
      <c r="A121" s="233" t="s">
        <v>2669</v>
      </c>
      <c r="B121" s="234" t="s">
        <v>2670</v>
      </c>
      <c r="C121" s="225">
        <v>21698.714070000002</v>
      </c>
      <c r="D121" s="225" t="s">
        <v>44</v>
      </c>
      <c r="E121" s="218">
        <f t="shared" si="11"/>
        <v>55.052800000000005</v>
      </c>
      <c r="F121" s="235">
        <v>1194574.9659528963</v>
      </c>
      <c r="G121" s="220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</row>
    <row r="122" spans="1:27" s="198" customFormat="1" ht="19.5" x14ac:dyDescent="0.55000000000000004">
      <c r="A122" s="227" t="s">
        <v>2671</v>
      </c>
      <c r="B122" s="228" t="s">
        <v>2672</v>
      </c>
      <c r="C122" s="229"/>
      <c r="D122" s="229"/>
      <c r="E122" s="229"/>
      <c r="F122" s="230">
        <f>SUM(F123:F124)</f>
        <v>680412.81</v>
      </c>
      <c r="G122" s="231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</row>
    <row r="123" spans="1:27" s="198" customFormat="1" ht="19.5" x14ac:dyDescent="0.55000000000000004">
      <c r="A123" s="233" t="s">
        <v>2673</v>
      </c>
      <c r="B123" s="234" t="s">
        <v>1584</v>
      </c>
      <c r="C123" s="225">
        <v>654.36</v>
      </c>
      <c r="D123" s="225" t="s">
        <v>44</v>
      </c>
      <c r="E123" s="218">
        <f t="shared" si="11"/>
        <v>93.5</v>
      </c>
      <c r="F123" s="235">
        <v>61182.66</v>
      </c>
      <c r="G123" s="220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</row>
    <row r="124" spans="1:27" s="198" customFormat="1" ht="39" x14ac:dyDescent="0.55000000000000004">
      <c r="A124" s="233" t="s">
        <v>2674</v>
      </c>
      <c r="B124" s="234" t="s">
        <v>2675</v>
      </c>
      <c r="C124" s="225">
        <v>3042.9</v>
      </c>
      <c r="D124" s="225" t="s">
        <v>44</v>
      </c>
      <c r="E124" s="218">
        <f t="shared" si="11"/>
        <v>203.5</v>
      </c>
      <c r="F124" s="235">
        <v>619230.15</v>
      </c>
      <c r="G124" s="220" t="s">
        <v>2676</v>
      </c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</row>
    <row r="125" spans="1:27" s="198" customFormat="1" ht="19.5" x14ac:dyDescent="0.55000000000000004">
      <c r="A125" s="221">
        <v>11</v>
      </c>
      <c r="B125" s="222" t="s">
        <v>111</v>
      </c>
      <c r="C125" s="223"/>
      <c r="D125" s="223"/>
      <c r="E125" s="223"/>
      <c r="F125" s="224">
        <f>F126+F132</f>
        <v>596305.92559999996</v>
      </c>
      <c r="G125" s="236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</row>
    <row r="126" spans="1:27" s="198" customFormat="1" ht="19.5" x14ac:dyDescent="0.55000000000000004">
      <c r="A126" s="227" t="s">
        <v>2677</v>
      </c>
      <c r="B126" s="228" t="s">
        <v>2666</v>
      </c>
      <c r="C126" s="229"/>
      <c r="D126" s="229"/>
      <c r="E126" s="229"/>
      <c r="F126" s="230">
        <f>SUM(F127:F131)</f>
        <v>427268.71</v>
      </c>
      <c r="G126" s="231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</row>
    <row r="127" spans="1:27" s="198" customFormat="1" ht="19.5" x14ac:dyDescent="0.55000000000000004">
      <c r="A127" s="233" t="s">
        <v>2678</v>
      </c>
      <c r="B127" s="234" t="s">
        <v>2679</v>
      </c>
      <c r="C127" s="238">
        <v>227.8</v>
      </c>
      <c r="D127" s="238" t="s">
        <v>44</v>
      </c>
      <c r="E127" s="218">
        <f t="shared" ref="E127:E131" si="12">F127/C127</f>
        <v>27.500000000000004</v>
      </c>
      <c r="F127" s="239">
        <v>6264.5000000000009</v>
      </c>
      <c r="G127" s="240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</row>
    <row r="128" spans="1:27" s="198" customFormat="1" ht="19.5" x14ac:dyDescent="0.55000000000000004">
      <c r="A128" s="233" t="s">
        <v>2680</v>
      </c>
      <c r="B128" s="234" t="s">
        <v>2681</v>
      </c>
      <c r="C128" s="238">
        <v>71.900000000000006</v>
      </c>
      <c r="D128" s="238" t="s">
        <v>44</v>
      </c>
      <c r="E128" s="218">
        <f t="shared" si="12"/>
        <v>27.500000000000004</v>
      </c>
      <c r="F128" s="239">
        <v>1977.2500000000005</v>
      </c>
      <c r="G128" s="240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</row>
    <row r="129" spans="1:27" s="198" customFormat="1" ht="19.5" x14ac:dyDescent="0.55000000000000004">
      <c r="A129" s="233" t="s">
        <v>2682</v>
      </c>
      <c r="B129" s="234" t="s">
        <v>2683</v>
      </c>
      <c r="C129" s="238">
        <v>6046.33</v>
      </c>
      <c r="D129" s="238" t="s">
        <v>44</v>
      </c>
      <c r="E129" s="218">
        <f t="shared" si="12"/>
        <v>66</v>
      </c>
      <c r="F129" s="239">
        <v>399057.78</v>
      </c>
      <c r="G129" s="240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</row>
    <row r="130" spans="1:27" s="198" customFormat="1" ht="19.5" x14ac:dyDescent="0.55000000000000004">
      <c r="A130" s="233" t="s">
        <v>2684</v>
      </c>
      <c r="B130" s="234" t="s">
        <v>2685</v>
      </c>
      <c r="C130" s="238">
        <v>376.93</v>
      </c>
      <c r="D130" s="238" t="s">
        <v>44</v>
      </c>
      <c r="E130" s="218">
        <f t="shared" si="12"/>
        <v>38.500000000000007</v>
      </c>
      <c r="F130" s="239">
        <v>14511.805000000002</v>
      </c>
      <c r="G130" s="240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</row>
    <row r="131" spans="1:27" s="198" customFormat="1" ht="19.5" x14ac:dyDescent="0.55000000000000004">
      <c r="A131" s="233" t="s">
        <v>2686</v>
      </c>
      <c r="B131" s="234" t="s">
        <v>2687</v>
      </c>
      <c r="C131" s="238">
        <v>141.75</v>
      </c>
      <c r="D131" s="238" t="s">
        <v>44</v>
      </c>
      <c r="E131" s="218">
        <f t="shared" si="12"/>
        <v>38.5</v>
      </c>
      <c r="F131" s="239">
        <v>5457.375</v>
      </c>
      <c r="G131" s="240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</row>
    <row r="132" spans="1:27" s="198" customFormat="1" ht="19.5" x14ac:dyDescent="0.55000000000000004">
      <c r="A132" s="227" t="s">
        <v>2688</v>
      </c>
      <c r="B132" s="228" t="s">
        <v>2689</v>
      </c>
      <c r="C132" s="229"/>
      <c r="D132" s="229"/>
      <c r="E132" s="229"/>
      <c r="F132" s="230">
        <f>SUM(F133:F139)</f>
        <v>169037.2156</v>
      </c>
      <c r="G132" s="231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</row>
    <row r="133" spans="1:27" s="198" customFormat="1" ht="19.5" x14ac:dyDescent="0.55000000000000004">
      <c r="A133" s="233" t="s">
        <v>2690</v>
      </c>
      <c r="B133" s="234" t="s">
        <v>2691</v>
      </c>
      <c r="C133" s="238">
        <v>261.62</v>
      </c>
      <c r="D133" s="238" t="s">
        <v>44</v>
      </c>
      <c r="E133" s="218">
        <f t="shared" ref="E133:E139" si="13">F133/C133</f>
        <v>137.5</v>
      </c>
      <c r="F133" s="239">
        <v>35972.75</v>
      </c>
      <c r="G133" s="240" t="s">
        <v>2692</v>
      </c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</row>
    <row r="134" spans="1:27" s="198" customFormat="1" ht="19.5" x14ac:dyDescent="0.55000000000000004">
      <c r="A134" s="233" t="s">
        <v>2693</v>
      </c>
      <c r="B134" s="234" t="s">
        <v>2694</v>
      </c>
      <c r="C134" s="238">
        <v>116.3</v>
      </c>
      <c r="D134" s="238" t="s">
        <v>44</v>
      </c>
      <c r="E134" s="218">
        <f t="shared" si="13"/>
        <v>308</v>
      </c>
      <c r="F134" s="239">
        <v>35820.400000000001</v>
      </c>
      <c r="G134" s="240" t="s">
        <v>2695</v>
      </c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</row>
    <row r="135" spans="1:27" s="198" customFormat="1" ht="19.5" x14ac:dyDescent="0.55000000000000004">
      <c r="A135" s="233" t="s">
        <v>2696</v>
      </c>
      <c r="B135" s="234" t="s">
        <v>2697</v>
      </c>
      <c r="C135" s="238">
        <v>52</v>
      </c>
      <c r="D135" s="238" t="s">
        <v>2698</v>
      </c>
      <c r="E135" s="218">
        <f t="shared" si="13"/>
        <v>495.00000000000006</v>
      </c>
      <c r="F135" s="239">
        <v>25740.000000000004</v>
      </c>
      <c r="G135" s="240" t="s">
        <v>2699</v>
      </c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</row>
    <row r="136" spans="1:27" s="198" customFormat="1" ht="19.5" x14ac:dyDescent="0.55000000000000004">
      <c r="A136" s="233" t="s">
        <v>2700</v>
      </c>
      <c r="B136" s="234" t="s">
        <v>2701</v>
      </c>
      <c r="C136" s="238">
        <v>137.53</v>
      </c>
      <c r="D136" s="238" t="s">
        <v>2698</v>
      </c>
      <c r="E136" s="218">
        <f t="shared" si="13"/>
        <v>66</v>
      </c>
      <c r="F136" s="239">
        <v>9076.98</v>
      </c>
      <c r="G136" s="240" t="s">
        <v>2702</v>
      </c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</row>
    <row r="137" spans="1:27" s="198" customFormat="1" ht="19.5" x14ac:dyDescent="0.55000000000000004">
      <c r="A137" s="233" t="s">
        <v>2703</v>
      </c>
      <c r="B137" s="234" t="s">
        <v>2704</v>
      </c>
      <c r="C137" s="238">
        <v>129.18199999999999</v>
      </c>
      <c r="D137" s="238" t="s">
        <v>2698</v>
      </c>
      <c r="E137" s="218">
        <f t="shared" si="13"/>
        <v>275</v>
      </c>
      <c r="F137" s="239">
        <v>35525.049999999996</v>
      </c>
      <c r="G137" s="240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</row>
    <row r="138" spans="1:27" s="198" customFormat="1" ht="19.5" x14ac:dyDescent="0.55000000000000004">
      <c r="A138" s="233" t="s">
        <v>2705</v>
      </c>
      <c r="B138" s="234" t="s">
        <v>112</v>
      </c>
      <c r="C138" s="238">
        <v>453.50400000000002</v>
      </c>
      <c r="D138" s="238" t="s">
        <v>90</v>
      </c>
      <c r="E138" s="218">
        <f t="shared" si="13"/>
        <v>53.9</v>
      </c>
      <c r="F138" s="239">
        <v>24443.865600000001</v>
      </c>
      <c r="G138" s="240" t="s">
        <v>2706</v>
      </c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</row>
    <row r="139" spans="1:27" s="198" customFormat="1" ht="19.5" x14ac:dyDescent="0.55000000000000004">
      <c r="A139" s="233" t="s">
        <v>2707</v>
      </c>
      <c r="B139" s="234" t="s">
        <v>2708</v>
      </c>
      <c r="C139" s="238">
        <v>24.830000000000002</v>
      </c>
      <c r="D139" s="238" t="s">
        <v>90</v>
      </c>
      <c r="E139" s="218">
        <f t="shared" si="13"/>
        <v>99.000000000000014</v>
      </c>
      <c r="F139" s="239">
        <v>2458.1700000000005</v>
      </c>
      <c r="G139" s="240" t="s">
        <v>2709</v>
      </c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</row>
    <row r="140" spans="1:27" s="198" customFormat="1" ht="19.5" x14ac:dyDescent="0.55000000000000004">
      <c r="A140" s="221">
        <v>12</v>
      </c>
      <c r="B140" s="222" t="s">
        <v>37</v>
      </c>
      <c r="C140" s="223"/>
      <c r="D140" s="223"/>
      <c r="E140" s="223"/>
      <c r="F140" s="224">
        <f>F141</f>
        <v>375431.17260000005</v>
      </c>
      <c r="G140" s="236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</row>
    <row r="141" spans="1:27" s="198" customFormat="1" ht="19.5" x14ac:dyDescent="0.55000000000000004">
      <c r="A141" s="227" t="s">
        <v>2710</v>
      </c>
      <c r="B141" s="228" t="s">
        <v>2711</v>
      </c>
      <c r="C141" s="229"/>
      <c r="D141" s="229"/>
      <c r="E141" s="229"/>
      <c r="F141" s="230">
        <f>SUM(F142:F145)</f>
        <v>375431.17260000005</v>
      </c>
      <c r="G141" s="231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</row>
    <row r="142" spans="1:27" s="198" customFormat="1" ht="19.5" x14ac:dyDescent="0.55000000000000004">
      <c r="A142" s="233" t="s">
        <v>2712</v>
      </c>
      <c r="B142" s="234" t="s">
        <v>2713</v>
      </c>
      <c r="C142" s="238">
        <v>1739.27</v>
      </c>
      <c r="D142" s="238" t="s">
        <v>44</v>
      </c>
      <c r="E142" s="218">
        <f t="shared" ref="E142:E145" si="14">F142/C142</f>
        <v>82.500000000000014</v>
      </c>
      <c r="F142" s="239">
        <v>143489.77500000002</v>
      </c>
      <c r="G142" s="240" t="s">
        <v>2714</v>
      </c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</row>
    <row r="143" spans="1:27" s="198" customFormat="1" ht="19.5" x14ac:dyDescent="0.55000000000000004">
      <c r="A143" s="233" t="s">
        <v>2715</v>
      </c>
      <c r="B143" s="234" t="s">
        <v>2716</v>
      </c>
      <c r="C143" s="238">
        <v>548.91999999999996</v>
      </c>
      <c r="D143" s="238" t="s">
        <v>44</v>
      </c>
      <c r="E143" s="218">
        <f t="shared" si="14"/>
        <v>99.000000000000014</v>
      </c>
      <c r="F143" s="239">
        <v>54343.08</v>
      </c>
      <c r="G143" s="240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</row>
    <row r="144" spans="1:27" s="198" customFormat="1" ht="19.5" x14ac:dyDescent="0.55000000000000004">
      <c r="A144" s="233" t="s">
        <v>2717</v>
      </c>
      <c r="B144" s="234" t="s">
        <v>2718</v>
      </c>
      <c r="C144" s="238">
        <v>2745.828</v>
      </c>
      <c r="D144" s="238" t="s">
        <v>44</v>
      </c>
      <c r="E144" s="218">
        <f t="shared" si="14"/>
        <v>24.200000000000003</v>
      </c>
      <c r="F144" s="239">
        <v>66449.037600000011</v>
      </c>
      <c r="G144" s="240" t="s">
        <v>2719</v>
      </c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</row>
    <row r="145" spans="1:27" s="198" customFormat="1" ht="19.5" x14ac:dyDescent="0.55000000000000004">
      <c r="A145" s="233" t="s">
        <v>2720</v>
      </c>
      <c r="B145" s="234" t="s">
        <v>2721</v>
      </c>
      <c r="C145" s="238">
        <v>4210.2000000000007</v>
      </c>
      <c r="D145" s="238" t="s">
        <v>44</v>
      </c>
      <c r="E145" s="218">
        <f t="shared" si="14"/>
        <v>26.400000000000002</v>
      </c>
      <c r="F145" s="239">
        <v>111149.28000000003</v>
      </c>
      <c r="G145" s="240" t="s">
        <v>2722</v>
      </c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</row>
    <row r="146" spans="1:27" s="198" customFormat="1" ht="19.5" x14ac:dyDescent="0.55000000000000004">
      <c r="A146" s="221">
        <v>13</v>
      </c>
      <c r="B146" s="222" t="s">
        <v>11</v>
      </c>
      <c r="C146" s="223"/>
      <c r="D146" s="223"/>
      <c r="E146" s="223"/>
      <c r="F146" s="224">
        <f>F147</f>
        <v>1111119.257094</v>
      </c>
      <c r="G146" s="236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</row>
    <row r="147" spans="1:27" s="198" customFormat="1" ht="19.5" x14ac:dyDescent="0.55000000000000004">
      <c r="A147" s="227" t="s">
        <v>2723</v>
      </c>
      <c r="B147" s="228" t="s">
        <v>11</v>
      </c>
      <c r="C147" s="229"/>
      <c r="D147" s="229"/>
      <c r="E147" s="229"/>
      <c r="F147" s="230">
        <f>SUM(F148:F152)</f>
        <v>1111119.257094</v>
      </c>
      <c r="G147" s="231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</row>
    <row r="148" spans="1:27" s="198" customFormat="1" ht="19.5" x14ac:dyDescent="0.55000000000000004">
      <c r="A148" s="233" t="s">
        <v>2724</v>
      </c>
      <c r="B148" s="243" t="s">
        <v>2725</v>
      </c>
      <c r="C148" s="238">
        <v>299.70000000000005</v>
      </c>
      <c r="D148" s="238" t="s">
        <v>44</v>
      </c>
      <c r="E148" s="218">
        <f t="shared" ref="E148:E152" si="15">F148/C148</f>
        <v>53.350000000000009</v>
      </c>
      <c r="F148" s="239">
        <v>15988.995000000004</v>
      </c>
      <c r="G148" s="240" t="s">
        <v>2726</v>
      </c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</row>
    <row r="149" spans="1:27" s="198" customFormat="1" ht="19.5" x14ac:dyDescent="0.55000000000000004">
      <c r="A149" s="233" t="s">
        <v>2727</v>
      </c>
      <c r="B149" s="243" t="s">
        <v>2728</v>
      </c>
      <c r="C149" s="238">
        <v>4210.2000000000007</v>
      </c>
      <c r="D149" s="238" t="s">
        <v>44</v>
      </c>
      <c r="E149" s="218">
        <f t="shared" si="15"/>
        <v>36.079999999999991</v>
      </c>
      <c r="F149" s="239">
        <v>151904.016</v>
      </c>
      <c r="G149" s="240" t="s">
        <v>2726</v>
      </c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</row>
    <row r="150" spans="1:27" s="198" customFormat="1" ht="19.5" x14ac:dyDescent="0.55000000000000004">
      <c r="A150" s="233" t="s">
        <v>2729</v>
      </c>
      <c r="B150" s="243" t="s">
        <v>2730</v>
      </c>
      <c r="C150" s="238">
        <v>2288.19</v>
      </c>
      <c r="D150" s="238" t="s">
        <v>44</v>
      </c>
      <c r="E150" s="218">
        <f t="shared" si="15"/>
        <v>41.800000000000004</v>
      </c>
      <c r="F150" s="239">
        <v>95646.342000000004</v>
      </c>
      <c r="G150" s="240" t="s">
        <v>2731</v>
      </c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</row>
    <row r="151" spans="1:27" s="198" customFormat="1" ht="19.5" x14ac:dyDescent="0.55000000000000004">
      <c r="A151" s="233" t="s">
        <v>2732</v>
      </c>
      <c r="B151" s="243" t="s">
        <v>2733</v>
      </c>
      <c r="C151" s="238">
        <v>2099.5169999999998</v>
      </c>
      <c r="D151" s="238" t="s">
        <v>44</v>
      </c>
      <c r="E151" s="218">
        <f t="shared" si="15"/>
        <v>39.379999999999995</v>
      </c>
      <c r="F151" s="239">
        <v>82678.979459999988</v>
      </c>
      <c r="G151" s="240" t="s">
        <v>2726</v>
      </c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</row>
    <row r="152" spans="1:27" s="198" customFormat="1" ht="19.5" x14ac:dyDescent="0.55000000000000004">
      <c r="A152" s="233" t="s">
        <v>2734</v>
      </c>
      <c r="B152" s="243" t="s">
        <v>2735</v>
      </c>
      <c r="C152" s="238">
        <v>16556.297070000001</v>
      </c>
      <c r="D152" s="238" t="s">
        <v>44</v>
      </c>
      <c r="E152" s="218">
        <f t="shared" si="15"/>
        <v>46.2</v>
      </c>
      <c r="F152" s="239">
        <v>764900.92463400005</v>
      </c>
      <c r="G152" s="240" t="s">
        <v>2731</v>
      </c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</row>
    <row r="153" spans="1:27" s="198" customFormat="1" ht="19.5" x14ac:dyDescent="0.55000000000000004">
      <c r="A153" s="221">
        <v>14</v>
      </c>
      <c r="B153" s="222" t="s">
        <v>2736</v>
      </c>
      <c r="C153" s="223"/>
      <c r="D153" s="223"/>
      <c r="E153" s="223"/>
      <c r="F153" s="224">
        <f>F154+F159+F165</f>
        <v>2919524.1240000003</v>
      </c>
      <c r="G153" s="236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</row>
    <row r="154" spans="1:27" s="198" customFormat="1" ht="19.5" x14ac:dyDescent="0.55000000000000004">
      <c r="A154" s="227" t="s">
        <v>2737</v>
      </c>
      <c r="B154" s="228" t="s">
        <v>115</v>
      </c>
      <c r="C154" s="229"/>
      <c r="D154" s="229"/>
      <c r="E154" s="229"/>
      <c r="F154" s="230">
        <f>SUM(F155:F158)</f>
        <v>2292063.1580000003</v>
      </c>
      <c r="G154" s="231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</row>
    <row r="155" spans="1:27" s="198" customFormat="1" ht="19.5" x14ac:dyDescent="0.55000000000000004">
      <c r="A155" s="244" t="s">
        <v>2738</v>
      </c>
      <c r="B155" s="245" t="s">
        <v>2006</v>
      </c>
      <c r="C155" s="246">
        <v>1969.3500000000001</v>
      </c>
      <c r="D155" s="246" t="s">
        <v>44</v>
      </c>
      <c r="E155" s="218">
        <f t="shared" ref="E155:E158" si="16">F155/C155</f>
        <v>781</v>
      </c>
      <c r="F155" s="242">
        <v>1538062.35</v>
      </c>
      <c r="G155" s="247" t="s">
        <v>2739</v>
      </c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</row>
    <row r="156" spans="1:27" s="198" customFormat="1" ht="19.5" x14ac:dyDescent="0.55000000000000004">
      <c r="A156" s="244" t="s">
        <v>2740</v>
      </c>
      <c r="B156" s="245" t="s">
        <v>2741</v>
      </c>
      <c r="C156" s="246">
        <v>105.28</v>
      </c>
      <c r="D156" s="246" t="s">
        <v>44</v>
      </c>
      <c r="E156" s="218">
        <f t="shared" si="16"/>
        <v>1078</v>
      </c>
      <c r="F156" s="242">
        <v>113491.84</v>
      </c>
      <c r="G156" s="247" t="s">
        <v>2742</v>
      </c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</row>
    <row r="157" spans="1:27" s="198" customFormat="1" ht="19.5" x14ac:dyDescent="0.55000000000000004">
      <c r="A157" s="244" t="s">
        <v>2743</v>
      </c>
      <c r="B157" s="245" t="s">
        <v>2744</v>
      </c>
      <c r="C157" s="246">
        <v>190.35999999999999</v>
      </c>
      <c r="D157" s="246" t="s">
        <v>44</v>
      </c>
      <c r="E157" s="218">
        <f t="shared" si="16"/>
        <v>1320</v>
      </c>
      <c r="F157" s="242">
        <v>251275.19999999998</v>
      </c>
      <c r="G157" s="247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</row>
    <row r="158" spans="1:27" s="198" customFormat="1" ht="19.5" x14ac:dyDescent="0.55000000000000004">
      <c r="A158" s="244" t="s">
        <v>2745</v>
      </c>
      <c r="B158" s="245" t="s">
        <v>2746</v>
      </c>
      <c r="C158" s="246">
        <v>520.3660000000001</v>
      </c>
      <c r="D158" s="246" t="s">
        <v>44</v>
      </c>
      <c r="E158" s="218">
        <f t="shared" si="16"/>
        <v>748</v>
      </c>
      <c r="F158" s="242">
        <v>389233.7680000001</v>
      </c>
      <c r="G158" s="247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</row>
    <row r="159" spans="1:27" s="198" customFormat="1" ht="19.5" x14ac:dyDescent="0.55000000000000004">
      <c r="A159" s="227" t="s">
        <v>2747</v>
      </c>
      <c r="B159" s="228" t="s">
        <v>2748</v>
      </c>
      <c r="C159" s="229"/>
      <c r="D159" s="229"/>
      <c r="E159" s="229"/>
      <c r="F159" s="230">
        <f>SUM(F160:F164)</f>
        <v>209377.36600000001</v>
      </c>
      <c r="G159" s="248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</row>
    <row r="160" spans="1:27" s="198" customFormat="1" ht="19.5" x14ac:dyDescent="0.55000000000000004">
      <c r="A160" s="244" t="s">
        <v>2749</v>
      </c>
      <c r="B160" s="245" t="s">
        <v>2750</v>
      </c>
      <c r="C160" s="246">
        <v>83.66</v>
      </c>
      <c r="D160" s="246" t="s">
        <v>90</v>
      </c>
      <c r="E160" s="218">
        <f t="shared" ref="E160:E164" si="17">F160/C160</f>
        <v>495.00000000000006</v>
      </c>
      <c r="F160" s="242">
        <v>41411.700000000004</v>
      </c>
      <c r="G160" s="247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</row>
    <row r="161" spans="1:27" s="198" customFormat="1" ht="19.5" x14ac:dyDescent="0.55000000000000004">
      <c r="A161" s="244" t="s">
        <v>2751</v>
      </c>
      <c r="B161" s="245" t="s">
        <v>2752</v>
      </c>
      <c r="C161" s="246">
        <v>289.03999999999996</v>
      </c>
      <c r="D161" s="246" t="s">
        <v>90</v>
      </c>
      <c r="E161" s="218">
        <f t="shared" si="17"/>
        <v>165.00000000000003</v>
      </c>
      <c r="F161" s="242">
        <v>47691.6</v>
      </c>
      <c r="G161" s="247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</row>
    <row r="162" spans="1:27" s="198" customFormat="1" ht="19.5" x14ac:dyDescent="0.55000000000000004">
      <c r="A162" s="244" t="s">
        <v>2753</v>
      </c>
      <c r="B162" s="245" t="s">
        <v>2754</v>
      </c>
      <c r="C162" s="246">
        <v>5.77</v>
      </c>
      <c r="D162" s="246" t="s">
        <v>90</v>
      </c>
      <c r="E162" s="218">
        <f t="shared" si="17"/>
        <v>495.00000000000006</v>
      </c>
      <c r="F162" s="242">
        <v>2856.15</v>
      </c>
      <c r="G162" s="247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</row>
    <row r="163" spans="1:27" s="198" customFormat="1" ht="19.5" x14ac:dyDescent="0.55000000000000004">
      <c r="A163" s="244" t="s">
        <v>2755</v>
      </c>
      <c r="B163" s="245" t="s">
        <v>2756</v>
      </c>
      <c r="C163" s="246">
        <v>1</v>
      </c>
      <c r="D163" s="246" t="s">
        <v>86</v>
      </c>
      <c r="E163" s="218">
        <f t="shared" si="17"/>
        <v>30792.916000000005</v>
      </c>
      <c r="F163" s="242">
        <v>30792.916000000005</v>
      </c>
      <c r="G163" s="247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</row>
    <row r="164" spans="1:27" s="198" customFormat="1" ht="19.5" x14ac:dyDescent="0.55000000000000004">
      <c r="A164" s="244" t="s">
        <v>2757</v>
      </c>
      <c r="B164" s="245" t="s">
        <v>2758</v>
      </c>
      <c r="C164" s="246">
        <v>45</v>
      </c>
      <c r="D164" s="246" t="s">
        <v>100</v>
      </c>
      <c r="E164" s="218">
        <f t="shared" si="17"/>
        <v>1925</v>
      </c>
      <c r="F164" s="242">
        <v>86625</v>
      </c>
      <c r="G164" s="247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</row>
    <row r="165" spans="1:27" s="198" customFormat="1" ht="19.5" x14ac:dyDescent="0.55000000000000004">
      <c r="A165" s="227" t="s">
        <v>2759</v>
      </c>
      <c r="B165" s="249" t="s">
        <v>117</v>
      </c>
      <c r="C165" s="250"/>
      <c r="D165" s="250"/>
      <c r="E165" s="250"/>
      <c r="F165" s="251">
        <f>F166+F167</f>
        <v>418083.60000000003</v>
      </c>
      <c r="G165" s="248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</row>
    <row r="166" spans="1:27" s="198" customFormat="1" ht="39" x14ac:dyDescent="0.55000000000000004">
      <c r="A166" s="244" t="s">
        <v>2760</v>
      </c>
      <c r="B166" s="245" t="s">
        <v>2761</v>
      </c>
      <c r="C166" s="246">
        <v>116</v>
      </c>
      <c r="D166" s="246" t="s">
        <v>100</v>
      </c>
      <c r="E166" s="218">
        <f t="shared" ref="E166:E167" si="18">F166/C166</f>
        <v>940.50000000000011</v>
      </c>
      <c r="F166" s="242">
        <v>109098.00000000001</v>
      </c>
      <c r="G166" s="247" t="s">
        <v>2762</v>
      </c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</row>
    <row r="167" spans="1:27" s="198" customFormat="1" ht="39" x14ac:dyDescent="0.55000000000000004">
      <c r="A167" s="244" t="s">
        <v>2763</v>
      </c>
      <c r="B167" s="252" t="s">
        <v>2012</v>
      </c>
      <c r="C167" s="253">
        <v>418</v>
      </c>
      <c r="D167" s="253" t="s">
        <v>100</v>
      </c>
      <c r="E167" s="218">
        <f t="shared" si="18"/>
        <v>739.2</v>
      </c>
      <c r="F167" s="254">
        <v>308985.60000000003</v>
      </c>
      <c r="G167" s="247" t="s">
        <v>2762</v>
      </c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</row>
    <row r="168" spans="1:27" s="198" customFormat="1" ht="19.5" x14ac:dyDescent="0.55000000000000004">
      <c r="A168" s="221">
        <v>15</v>
      </c>
      <c r="B168" s="222" t="s">
        <v>13</v>
      </c>
      <c r="C168" s="223"/>
      <c r="D168" s="223"/>
      <c r="E168" s="223"/>
      <c r="F168" s="224">
        <f>F169+F171+F173</f>
        <v>925738.82476358803</v>
      </c>
      <c r="G168" s="25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</row>
    <row r="169" spans="1:27" s="198" customFormat="1" ht="19.5" x14ac:dyDescent="0.55000000000000004">
      <c r="A169" s="227" t="s">
        <v>2764</v>
      </c>
      <c r="B169" s="228" t="s">
        <v>2765</v>
      </c>
      <c r="C169" s="229"/>
      <c r="D169" s="229"/>
      <c r="E169" s="229"/>
      <c r="F169" s="230">
        <f>F170</f>
        <v>571128.60794338805</v>
      </c>
      <c r="G169" s="231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</row>
    <row r="170" spans="1:27" s="198" customFormat="1" ht="19.5" x14ac:dyDescent="0.55000000000000004">
      <c r="A170" s="233" t="s">
        <v>2766</v>
      </c>
      <c r="B170" s="243" t="s">
        <v>2767</v>
      </c>
      <c r="C170" s="256">
        <v>5597.5659299999998</v>
      </c>
      <c r="D170" s="256" t="s">
        <v>44</v>
      </c>
      <c r="E170" s="218">
        <f t="shared" ref="E170" si="19">F170/C170</f>
        <v>102.03160000000001</v>
      </c>
      <c r="F170" s="257">
        <v>571128.60794338805</v>
      </c>
      <c r="G170" s="258" t="s">
        <v>2768</v>
      </c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</row>
    <row r="171" spans="1:27" s="198" customFormat="1" ht="19.5" x14ac:dyDescent="0.55000000000000004">
      <c r="A171" s="227" t="s">
        <v>2769</v>
      </c>
      <c r="B171" s="228" t="s">
        <v>2770</v>
      </c>
      <c r="C171" s="229"/>
      <c r="D171" s="229"/>
      <c r="E171" s="229"/>
      <c r="F171" s="230">
        <f>F172</f>
        <v>353430.31282019999</v>
      </c>
      <c r="G171" s="231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</row>
    <row r="172" spans="1:27" s="198" customFormat="1" ht="19.5" x14ac:dyDescent="0.55000000000000004">
      <c r="A172" s="233" t="s">
        <v>2771</v>
      </c>
      <c r="B172" s="243" t="s">
        <v>2772</v>
      </c>
      <c r="C172" s="256">
        <v>5597.5659299999998</v>
      </c>
      <c r="D172" s="256" t="s">
        <v>44</v>
      </c>
      <c r="E172" s="218">
        <f>F172/C172</f>
        <v>63.14</v>
      </c>
      <c r="F172" s="257">
        <v>353430.31282019999</v>
      </c>
      <c r="G172" s="258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</row>
    <row r="173" spans="1:27" s="198" customFormat="1" ht="19.5" x14ac:dyDescent="0.55000000000000004">
      <c r="A173" s="227" t="s">
        <v>2773</v>
      </c>
      <c r="B173" s="228" t="s">
        <v>14</v>
      </c>
      <c r="C173" s="229"/>
      <c r="D173" s="229"/>
      <c r="E173" s="229"/>
      <c r="F173" s="230">
        <f>F174</f>
        <v>1179.9040000000002</v>
      </c>
      <c r="G173" s="231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</row>
    <row r="174" spans="1:27" s="198" customFormat="1" ht="19.5" x14ac:dyDescent="0.55000000000000004">
      <c r="A174" s="233" t="s">
        <v>2774</v>
      </c>
      <c r="B174" s="243" t="s">
        <v>2775</v>
      </c>
      <c r="C174" s="256">
        <v>33.520000000000003</v>
      </c>
      <c r="D174" s="256" t="s">
        <v>90</v>
      </c>
      <c r="E174" s="218">
        <f t="shared" ref="E174" si="20">F174/C174</f>
        <v>35.200000000000003</v>
      </c>
      <c r="F174" s="257">
        <v>1179.9040000000002</v>
      </c>
      <c r="G174" s="258" t="s">
        <v>2776</v>
      </c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</row>
    <row r="175" spans="1:27" s="198" customFormat="1" ht="19.5" x14ac:dyDescent="0.55000000000000004">
      <c r="A175" s="221">
        <v>16</v>
      </c>
      <c r="B175" s="222" t="s">
        <v>14</v>
      </c>
      <c r="C175" s="223"/>
      <c r="D175" s="223"/>
      <c r="E175" s="223"/>
      <c r="F175" s="224">
        <f>F176</f>
        <v>1251961.6340000003</v>
      </c>
      <c r="G175" s="236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</row>
    <row r="176" spans="1:27" s="198" customFormat="1" ht="19.5" x14ac:dyDescent="0.55000000000000004">
      <c r="A176" s="227" t="s">
        <v>2777</v>
      </c>
      <c r="B176" s="228" t="s">
        <v>14</v>
      </c>
      <c r="C176" s="229"/>
      <c r="D176" s="229"/>
      <c r="E176" s="229"/>
      <c r="F176" s="230">
        <f>SUM(F177:F182)</f>
        <v>1251961.6340000003</v>
      </c>
      <c r="G176" s="231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</row>
    <row r="177" spans="1:27" s="198" customFormat="1" ht="19.5" x14ac:dyDescent="0.55000000000000004">
      <c r="A177" s="233" t="s">
        <v>2778</v>
      </c>
      <c r="B177" s="243" t="s">
        <v>2779</v>
      </c>
      <c r="C177" s="256">
        <v>480.13</v>
      </c>
      <c r="D177" s="256" t="s">
        <v>44</v>
      </c>
      <c r="E177" s="218">
        <f t="shared" ref="E177:E182" si="21">F177/C177</f>
        <v>1870.0000000000002</v>
      </c>
      <c r="F177" s="257">
        <v>897843.10000000009</v>
      </c>
      <c r="G177" s="258" t="s">
        <v>2780</v>
      </c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</row>
    <row r="178" spans="1:27" s="198" customFormat="1" ht="19.5" x14ac:dyDescent="0.55000000000000004">
      <c r="A178" s="233" t="s">
        <v>2781</v>
      </c>
      <c r="B178" s="243" t="s">
        <v>125</v>
      </c>
      <c r="C178" s="256">
        <v>1</v>
      </c>
      <c r="D178" s="256" t="s">
        <v>86</v>
      </c>
      <c r="E178" s="218">
        <f t="shared" si="21"/>
        <v>76982.290000000023</v>
      </c>
      <c r="F178" s="257">
        <v>76982.290000000023</v>
      </c>
      <c r="G178" s="258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</row>
    <row r="179" spans="1:27" s="198" customFormat="1" ht="19.5" x14ac:dyDescent="0.55000000000000004">
      <c r="A179" s="233" t="s">
        <v>2782</v>
      </c>
      <c r="B179" s="243" t="s">
        <v>124</v>
      </c>
      <c r="C179" s="256">
        <v>1</v>
      </c>
      <c r="D179" s="256" t="s">
        <v>86</v>
      </c>
      <c r="E179" s="218">
        <f t="shared" si="21"/>
        <v>92378.748000000021</v>
      </c>
      <c r="F179" s="257">
        <v>92378.748000000021</v>
      </c>
      <c r="G179" s="258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</row>
    <row r="180" spans="1:27" s="198" customFormat="1" ht="19.5" x14ac:dyDescent="0.55000000000000004">
      <c r="A180" s="233" t="s">
        <v>2783</v>
      </c>
      <c r="B180" s="243" t="s">
        <v>129</v>
      </c>
      <c r="C180" s="256">
        <v>1</v>
      </c>
      <c r="D180" s="256" t="s">
        <v>86</v>
      </c>
      <c r="E180" s="218">
        <f t="shared" si="21"/>
        <v>30792.916000000005</v>
      </c>
      <c r="F180" s="257">
        <v>30792.916000000005</v>
      </c>
      <c r="G180" s="258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</row>
    <row r="181" spans="1:27" s="198" customFormat="1" ht="19.5" x14ac:dyDescent="0.55000000000000004">
      <c r="A181" s="233" t="s">
        <v>2784</v>
      </c>
      <c r="B181" s="243" t="s">
        <v>128</v>
      </c>
      <c r="C181" s="256">
        <v>1</v>
      </c>
      <c r="D181" s="256" t="s">
        <v>86</v>
      </c>
      <c r="E181" s="218">
        <f t="shared" si="21"/>
        <v>38491.145000000011</v>
      </c>
      <c r="F181" s="257">
        <v>38491.145000000011</v>
      </c>
      <c r="G181" s="258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</row>
    <row r="182" spans="1:27" s="198" customFormat="1" ht="19.5" x14ac:dyDescent="0.55000000000000004">
      <c r="A182" s="233" t="s">
        <v>2785</v>
      </c>
      <c r="B182" s="243" t="s">
        <v>2786</v>
      </c>
      <c r="C182" s="256">
        <v>1</v>
      </c>
      <c r="D182" s="256" t="s">
        <v>86</v>
      </c>
      <c r="E182" s="218">
        <f t="shared" si="21"/>
        <v>115473.43500000001</v>
      </c>
      <c r="F182" s="257">
        <v>115473.43500000001</v>
      </c>
      <c r="G182" s="258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</row>
    <row r="183" spans="1:27" s="198" customFormat="1" ht="20.25" thickBot="1" x14ac:dyDescent="0.6">
      <c r="A183" s="221">
        <v>17</v>
      </c>
      <c r="B183" s="222" t="s">
        <v>138</v>
      </c>
      <c r="C183" s="223"/>
      <c r="D183" s="223"/>
      <c r="E183" s="223"/>
      <c r="F183" s="224">
        <f t="shared" ref="F183:F184" si="22">F184</f>
        <v>823269.56308335625</v>
      </c>
      <c r="G183" s="236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</row>
    <row r="184" spans="1:27" s="198" customFormat="1" ht="19.5" x14ac:dyDescent="0.55000000000000004">
      <c r="A184" s="211" t="s">
        <v>2787</v>
      </c>
      <c r="B184" s="212" t="s">
        <v>138</v>
      </c>
      <c r="C184" s="213"/>
      <c r="D184" s="213"/>
      <c r="E184" s="213"/>
      <c r="F184" s="214">
        <f t="shared" si="22"/>
        <v>823269.56308335625</v>
      </c>
      <c r="G184" s="21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</row>
    <row r="185" spans="1:27" s="198" customFormat="1" ht="20.25" thickBot="1" x14ac:dyDescent="0.6">
      <c r="A185" s="259" t="s">
        <v>2788</v>
      </c>
      <c r="B185" s="217" t="s">
        <v>130</v>
      </c>
      <c r="C185" s="218">
        <v>1</v>
      </c>
      <c r="D185" s="218" t="s">
        <v>86</v>
      </c>
      <c r="E185" s="218">
        <f t="shared" ref="E185" si="23">F185/C185</f>
        <v>823269.56308335625</v>
      </c>
      <c r="F185" s="219">
        <f>[7]OBRA!C33</f>
        <v>823269.56308335625</v>
      </c>
      <c r="G185" s="258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</row>
    <row r="186" spans="1:27" s="198" customFormat="1" ht="20.25" thickBot="1" x14ac:dyDescent="0.6">
      <c r="A186" s="423" t="s">
        <v>15</v>
      </c>
      <c r="B186" s="424"/>
      <c r="C186" s="204"/>
      <c r="D186" s="204"/>
      <c r="E186" s="204"/>
      <c r="F186" s="260">
        <f>F175+F168+F153+F146+F140+F125+F118+F108+F88+F68+F62+F49+F22+F13+F10+F183+F42</f>
        <v>33238209.749024399</v>
      </c>
      <c r="G186" s="261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</row>
    <row r="187" spans="1:27" s="198" customFormat="1" ht="19.5" x14ac:dyDescent="0.55000000000000004">
      <c r="A187" s="262"/>
      <c r="B187" s="205"/>
      <c r="C187" s="263"/>
      <c r="D187" s="263"/>
      <c r="E187" s="263"/>
      <c r="F187" s="264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</row>
    <row r="188" spans="1:27" s="198" customFormat="1" ht="19.5" x14ac:dyDescent="0.55000000000000004">
      <c r="A188" s="262"/>
      <c r="B188" s="205"/>
      <c r="C188" s="263"/>
      <c r="D188" s="263"/>
      <c r="E188" s="263"/>
      <c r="F188" s="264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</row>
    <row r="189" spans="1:27" s="198" customFormat="1" ht="19.5" x14ac:dyDescent="0.55000000000000004">
      <c r="A189" s="262"/>
      <c r="B189" s="205"/>
      <c r="C189" s="263"/>
      <c r="D189" s="263"/>
      <c r="E189" s="263"/>
      <c r="F189" s="264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</row>
    <row r="190" spans="1:27" s="198" customFormat="1" ht="19.5" x14ac:dyDescent="0.55000000000000004">
      <c r="A190" s="262"/>
      <c r="B190" s="205"/>
      <c r="C190" s="263"/>
      <c r="D190" s="263"/>
      <c r="E190" s="263"/>
      <c r="F190" s="264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</row>
    <row r="191" spans="1:27" x14ac:dyDescent="0.6">
      <c r="A191" s="265"/>
      <c r="B191" s="266"/>
      <c r="C191" s="267"/>
      <c r="D191" s="267"/>
      <c r="E191" s="267"/>
      <c r="F191" s="268"/>
      <c r="G191" s="266"/>
      <c r="H191" s="266"/>
      <c r="I191" s="266"/>
      <c r="J191" s="266"/>
      <c r="K191" s="266"/>
      <c r="L191" s="266"/>
      <c r="M191" s="266"/>
      <c r="N191" s="266"/>
      <c r="O191" s="266"/>
      <c r="P191" s="266"/>
      <c r="Q191" s="266"/>
      <c r="R191" s="266"/>
      <c r="S191" s="266"/>
      <c r="T191" s="266"/>
      <c r="U191" s="266"/>
      <c r="V191" s="266"/>
      <c r="W191" s="266"/>
      <c r="X191" s="266"/>
      <c r="Y191" s="266"/>
      <c r="Z191" s="266"/>
      <c r="AA191" s="266"/>
    </row>
    <row r="192" spans="1:27" x14ac:dyDescent="0.6">
      <c r="A192" s="265"/>
      <c r="B192" s="266"/>
      <c r="C192" s="267"/>
      <c r="D192" s="267"/>
      <c r="E192" s="267"/>
      <c r="F192" s="268"/>
      <c r="G192" s="266"/>
      <c r="H192" s="266"/>
      <c r="I192" s="266"/>
      <c r="J192" s="266"/>
      <c r="K192" s="266"/>
      <c r="L192" s="266"/>
      <c r="M192" s="266"/>
      <c r="N192" s="266"/>
      <c r="O192" s="266"/>
      <c r="P192" s="266"/>
      <c r="Q192" s="266"/>
      <c r="R192" s="266"/>
      <c r="S192" s="266"/>
      <c r="T192" s="266"/>
      <c r="U192" s="266"/>
      <c r="V192" s="266"/>
      <c r="W192" s="266"/>
      <c r="X192" s="266"/>
      <c r="Y192" s="266"/>
      <c r="Z192" s="266"/>
      <c r="AA192" s="266"/>
    </row>
    <row r="193" spans="1:27" x14ac:dyDescent="0.6">
      <c r="A193" s="265"/>
      <c r="B193" s="266"/>
      <c r="C193" s="267"/>
      <c r="D193" s="267"/>
      <c r="E193" s="267"/>
      <c r="F193" s="268"/>
      <c r="G193" s="266"/>
      <c r="H193" s="266"/>
      <c r="I193" s="266"/>
      <c r="J193" s="266"/>
      <c r="K193" s="266"/>
      <c r="L193" s="266"/>
      <c r="M193" s="266"/>
      <c r="N193" s="266"/>
      <c r="O193" s="266"/>
      <c r="P193" s="266"/>
      <c r="Q193" s="266"/>
      <c r="R193" s="266"/>
      <c r="S193" s="266"/>
      <c r="T193" s="266"/>
      <c r="U193" s="266"/>
      <c r="V193" s="266"/>
      <c r="W193" s="266"/>
      <c r="X193" s="266"/>
      <c r="Y193" s="266"/>
      <c r="Z193" s="266"/>
      <c r="AA193" s="266"/>
    </row>
    <row r="194" spans="1:27" x14ac:dyDescent="0.6">
      <c r="A194" s="265"/>
      <c r="B194" s="266"/>
      <c r="C194" s="267"/>
      <c r="D194" s="267"/>
      <c r="E194" s="267"/>
      <c r="F194" s="268"/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266"/>
      <c r="R194" s="266"/>
      <c r="S194" s="266"/>
      <c r="T194" s="266"/>
      <c r="U194" s="266"/>
      <c r="V194" s="266"/>
      <c r="W194" s="266"/>
      <c r="X194" s="266"/>
      <c r="Y194" s="266"/>
      <c r="Z194" s="266"/>
      <c r="AA194" s="266"/>
    </row>
    <row r="195" spans="1:27" x14ac:dyDescent="0.6">
      <c r="A195" s="265"/>
      <c r="B195" s="266"/>
      <c r="C195" s="267"/>
      <c r="D195" s="267"/>
      <c r="E195" s="267"/>
      <c r="F195" s="268"/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266"/>
      <c r="R195" s="266"/>
      <c r="S195" s="266"/>
      <c r="T195" s="266"/>
      <c r="U195" s="266"/>
      <c r="V195" s="266"/>
      <c r="W195" s="266"/>
      <c r="X195" s="266"/>
      <c r="Y195" s="266"/>
      <c r="Z195" s="266"/>
      <c r="AA195" s="266"/>
    </row>
    <row r="196" spans="1:27" x14ac:dyDescent="0.6">
      <c r="A196" s="265"/>
      <c r="B196" s="266"/>
      <c r="C196" s="267"/>
      <c r="D196" s="267"/>
      <c r="E196" s="267"/>
      <c r="F196" s="268"/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266"/>
      <c r="R196" s="266"/>
      <c r="S196" s="266"/>
      <c r="T196" s="266"/>
      <c r="U196" s="266"/>
      <c r="V196" s="266"/>
      <c r="W196" s="266"/>
      <c r="X196" s="266"/>
      <c r="Y196" s="266"/>
      <c r="Z196" s="266"/>
      <c r="AA196" s="266"/>
    </row>
    <row r="197" spans="1:27" x14ac:dyDescent="0.6">
      <c r="A197" s="265"/>
      <c r="B197" s="266"/>
      <c r="C197" s="267"/>
      <c r="D197" s="267"/>
      <c r="E197" s="267"/>
      <c r="F197" s="268"/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266"/>
      <c r="R197" s="266"/>
      <c r="S197" s="266"/>
      <c r="T197" s="266"/>
      <c r="U197" s="266"/>
      <c r="V197" s="266"/>
      <c r="W197" s="266"/>
      <c r="X197" s="266"/>
      <c r="Y197" s="266"/>
      <c r="Z197" s="266"/>
      <c r="AA197" s="266"/>
    </row>
    <row r="198" spans="1:27" x14ac:dyDescent="0.6">
      <c r="A198" s="265"/>
      <c r="B198" s="266"/>
      <c r="C198" s="267"/>
      <c r="D198" s="267"/>
      <c r="E198" s="267"/>
      <c r="F198" s="268"/>
      <c r="G198" s="266"/>
      <c r="H198" s="266"/>
      <c r="I198" s="266"/>
      <c r="J198" s="266"/>
      <c r="K198" s="266"/>
      <c r="L198" s="266"/>
      <c r="M198" s="266"/>
      <c r="N198" s="266"/>
      <c r="O198" s="266"/>
      <c r="P198" s="266"/>
      <c r="Q198" s="266"/>
      <c r="R198" s="266"/>
      <c r="S198" s="266"/>
      <c r="T198" s="266"/>
      <c r="U198" s="266"/>
      <c r="V198" s="266"/>
      <c r="W198" s="266"/>
      <c r="X198" s="266"/>
      <c r="Y198" s="266"/>
      <c r="Z198" s="266"/>
      <c r="AA198" s="266"/>
    </row>
    <row r="199" spans="1:27" x14ac:dyDescent="0.6">
      <c r="A199" s="265"/>
      <c r="B199" s="266"/>
      <c r="C199" s="267"/>
      <c r="D199" s="267"/>
      <c r="E199" s="267"/>
      <c r="F199" s="268"/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266"/>
      <c r="R199" s="266"/>
      <c r="S199" s="266"/>
      <c r="T199" s="266"/>
      <c r="U199" s="266"/>
      <c r="V199" s="266"/>
      <c r="W199" s="266"/>
      <c r="X199" s="266"/>
      <c r="Y199" s="266"/>
      <c r="Z199" s="266"/>
      <c r="AA199" s="266"/>
    </row>
    <row r="200" spans="1:27" x14ac:dyDescent="0.6">
      <c r="A200" s="265"/>
      <c r="B200" s="266"/>
      <c r="C200" s="267"/>
      <c r="D200" s="267"/>
      <c r="E200" s="267"/>
      <c r="F200" s="268"/>
      <c r="G200" s="266"/>
      <c r="H200" s="266"/>
      <c r="I200" s="266"/>
      <c r="J200" s="266"/>
      <c r="K200" s="266"/>
      <c r="L200" s="266"/>
      <c r="M200" s="266"/>
      <c r="N200" s="266"/>
      <c r="O200" s="266"/>
      <c r="P200" s="266"/>
      <c r="Q200" s="266"/>
      <c r="R200" s="266"/>
      <c r="S200" s="266"/>
      <c r="T200" s="266"/>
      <c r="U200" s="266"/>
      <c r="V200" s="266"/>
      <c r="W200" s="266"/>
      <c r="X200" s="266"/>
      <c r="Y200" s="266"/>
      <c r="Z200" s="266"/>
      <c r="AA200" s="266"/>
    </row>
    <row r="201" spans="1:27" x14ac:dyDescent="0.6">
      <c r="A201" s="265"/>
      <c r="B201" s="266"/>
      <c r="C201" s="267"/>
      <c r="D201" s="267"/>
      <c r="E201" s="267"/>
      <c r="F201" s="268"/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266"/>
      <c r="R201" s="266"/>
      <c r="S201" s="266"/>
      <c r="T201" s="266"/>
      <c r="U201" s="266"/>
      <c r="V201" s="266"/>
      <c r="W201" s="266"/>
      <c r="X201" s="266"/>
      <c r="Y201" s="266"/>
      <c r="Z201" s="266"/>
      <c r="AA201" s="266"/>
    </row>
    <row r="202" spans="1:27" x14ac:dyDescent="0.6">
      <c r="A202" s="265"/>
      <c r="B202" s="266"/>
      <c r="C202" s="267"/>
      <c r="D202" s="267"/>
      <c r="E202" s="267"/>
      <c r="F202" s="268"/>
      <c r="G202" s="266"/>
      <c r="H202" s="266"/>
      <c r="I202" s="266"/>
      <c r="J202" s="266"/>
      <c r="K202" s="266"/>
      <c r="L202" s="266"/>
      <c r="M202" s="266"/>
      <c r="N202" s="266"/>
      <c r="O202" s="266"/>
      <c r="P202" s="266"/>
      <c r="Q202" s="266"/>
      <c r="R202" s="266"/>
      <c r="S202" s="266"/>
      <c r="T202" s="266"/>
      <c r="U202" s="266"/>
      <c r="V202" s="266"/>
      <c r="W202" s="266"/>
      <c r="X202" s="266"/>
      <c r="Y202" s="266"/>
      <c r="Z202" s="266"/>
      <c r="AA202" s="266"/>
    </row>
    <row r="203" spans="1:27" x14ac:dyDescent="0.6">
      <c r="A203" s="265"/>
      <c r="B203" s="266"/>
      <c r="C203" s="267"/>
      <c r="D203" s="267"/>
      <c r="E203" s="267"/>
      <c r="F203" s="268"/>
      <c r="G203" s="266"/>
      <c r="H203" s="266"/>
      <c r="I203" s="266"/>
      <c r="J203" s="266"/>
      <c r="K203" s="266"/>
      <c r="L203" s="266"/>
      <c r="M203" s="266"/>
      <c r="N203" s="266"/>
      <c r="O203" s="266"/>
      <c r="P203" s="266"/>
      <c r="Q203" s="266"/>
      <c r="R203" s="266"/>
      <c r="S203" s="266"/>
      <c r="T203" s="266"/>
      <c r="U203" s="266"/>
      <c r="V203" s="266"/>
      <c r="W203" s="266"/>
      <c r="X203" s="266"/>
      <c r="Y203" s="266"/>
      <c r="Z203" s="266"/>
      <c r="AA203" s="266"/>
    </row>
    <row r="204" spans="1:27" x14ac:dyDescent="0.6">
      <c r="A204" s="265"/>
      <c r="B204" s="266"/>
      <c r="C204" s="267"/>
      <c r="D204" s="267"/>
      <c r="E204" s="267"/>
      <c r="F204" s="268"/>
      <c r="G204" s="266"/>
      <c r="H204" s="266"/>
      <c r="I204" s="266"/>
      <c r="J204" s="266"/>
      <c r="K204" s="266"/>
      <c r="L204" s="266"/>
      <c r="M204" s="266"/>
      <c r="N204" s="266"/>
      <c r="O204" s="266"/>
      <c r="P204" s="266"/>
      <c r="Q204" s="266"/>
      <c r="R204" s="266"/>
      <c r="S204" s="266"/>
      <c r="T204" s="266"/>
      <c r="U204" s="266"/>
      <c r="V204" s="266"/>
      <c r="W204" s="266"/>
      <c r="X204" s="266"/>
      <c r="Y204" s="266"/>
      <c r="Z204" s="266"/>
      <c r="AA204" s="266"/>
    </row>
    <row r="205" spans="1:27" x14ac:dyDescent="0.6">
      <c r="A205" s="265"/>
      <c r="B205" s="266"/>
      <c r="C205" s="267"/>
      <c r="D205" s="267"/>
      <c r="E205" s="267"/>
      <c r="F205" s="268"/>
      <c r="G205" s="266"/>
      <c r="H205" s="266"/>
      <c r="I205" s="266"/>
      <c r="J205" s="266"/>
      <c r="K205" s="266"/>
      <c r="L205" s="266"/>
      <c r="M205" s="266"/>
      <c r="N205" s="266"/>
      <c r="O205" s="266"/>
      <c r="P205" s="266"/>
      <c r="Q205" s="266"/>
      <c r="R205" s="266"/>
      <c r="S205" s="266"/>
      <c r="T205" s="266"/>
      <c r="U205" s="266"/>
      <c r="V205" s="266"/>
      <c r="W205" s="266"/>
      <c r="X205" s="266"/>
      <c r="Y205" s="266"/>
      <c r="Z205" s="266"/>
      <c r="AA205" s="266"/>
    </row>
    <row r="206" spans="1:27" x14ac:dyDescent="0.6">
      <c r="A206" s="265"/>
      <c r="B206" s="266"/>
      <c r="C206" s="267"/>
      <c r="D206" s="267"/>
      <c r="E206" s="267"/>
      <c r="F206" s="268"/>
      <c r="G206" s="266"/>
      <c r="H206" s="266"/>
      <c r="I206" s="266"/>
      <c r="J206" s="266"/>
      <c r="K206" s="266"/>
      <c r="L206" s="266"/>
      <c r="M206" s="266"/>
      <c r="N206" s="266"/>
      <c r="O206" s="266"/>
      <c r="P206" s="266"/>
      <c r="Q206" s="266"/>
      <c r="R206" s="266"/>
      <c r="S206" s="266"/>
      <c r="T206" s="266"/>
      <c r="U206" s="266"/>
      <c r="V206" s="266"/>
      <c r="W206" s="266"/>
      <c r="X206" s="266"/>
      <c r="Y206" s="266"/>
      <c r="Z206" s="266"/>
      <c r="AA206" s="266"/>
    </row>
    <row r="207" spans="1:27" x14ac:dyDescent="0.6">
      <c r="A207" s="265"/>
      <c r="B207" s="266"/>
      <c r="C207" s="267"/>
      <c r="D207" s="267"/>
      <c r="E207" s="267"/>
      <c r="F207" s="268"/>
      <c r="G207" s="266"/>
      <c r="H207" s="266"/>
      <c r="I207" s="266"/>
      <c r="J207" s="266"/>
      <c r="K207" s="266"/>
      <c r="L207" s="266"/>
      <c r="M207" s="266"/>
      <c r="N207" s="266"/>
      <c r="O207" s="266"/>
      <c r="P207" s="266"/>
      <c r="Q207" s="266"/>
      <c r="R207" s="266"/>
      <c r="S207" s="266"/>
      <c r="T207" s="266"/>
      <c r="U207" s="266"/>
      <c r="V207" s="266"/>
      <c r="W207" s="266"/>
      <c r="X207" s="266"/>
      <c r="Y207" s="266"/>
      <c r="Z207" s="266"/>
      <c r="AA207" s="266"/>
    </row>
    <row r="208" spans="1:27" x14ac:dyDescent="0.6">
      <c r="A208" s="265"/>
      <c r="B208" s="266"/>
      <c r="C208" s="267"/>
      <c r="D208" s="267"/>
      <c r="E208" s="267"/>
      <c r="F208" s="268"/>
      <c r="G208" s="266"/>
      <c r="H208" s="266"/>
      <c r="I208" s="266"/>
      <c r="J208" s="266"/>
      <c r="K208" s="266"/>
      <c r="L208" s="266"/>
      <c r="M208" s="266"/>
      <c r="N208" s="266"/>
      <c r="O208" s="266"/>
      <c r="P208" s="266"/>
      <c r="Q208" s="266"/>
      <c r="R208" s="266"/>
      <c r="S208" s="266"/>
      <c r="T208" s="266"/>
      <c r="U208" s="266"/>
      <c r="V208" s="266"/>
      <c r="W208" s="266"/>
      <c r="X208" s="266"/>
      <c r="Y208" s="266"/>
      <c r="Z208" s="266"/>
      <c r="AA208" s="266"/>
    </row>
    <row r="209" spans="1:27" x14ac:dyDescent="0.6">
      <c r="A209" s="265"/>
      <c r="B209" s="266"/>
      <c r="C209" s="267"/>
      <c r="D209" s="267"/>
      <c r="E209" s="267"/>
      <c r="F209" s="268"/>
      <c r="G209" s="266"/>
      <c r="H209" s="266"/>
      <c r="I209" s="266"/>
      <c r="J209" s="266"/>
      <c r="K209" s="266"/>
      <c r="L209" s="266"/>
      <c r="M209" s="266"/>
      <c r="N209" s="266"/>
      <c r="O209" s="266"/>
      <c r="P209" s="266"/>
      <c r="Q209" s="266"/>
      <c r="R209" s="266"/>
      <c r="S209" s="266"/>
      <c r="T209" s="266"/>
      <c r="U209" s="266"/>
      <c r="V209" s="266"/>
      <c r="W209" s="266"/>
      <c r="X209" s="266"/>
      <c r="Y209" s="266"/>
      <c r="Z209" s="266"/>
      <c r="AA209" s="266"/>
    </row>
    <row r="210" spans="1:27" x14ac:dyDescent="0.6">
      <c r="A210" s="265"/>
      <c r="B210" s="266"/>
      <c r="C210" s="267"/>
      <c r="D210" s="267"/>
      <c r="E210" s="267"/>
      <c r="F210" s="268"/>
      <c r="G210" s="266"/>
      <c r="H210" s="266"/>
      <c r="I210" s="266"/>
      <c r="J210" s="266"/>
      <c r="K210" s="266"/>
      <c r="L210" s="266"/>
      <c r="M210" s="266"/>
      <c r="N210" s="266"/>
      <c r="O210" s="266"/>
      <c r="P210" s="266"/>
      <c r="Q210" s="266"/>
      <c r="R210" s="266"/>
      <c r="S210" s="266"/>
      <c r="T210" s="266"/>
      <c r="U210" s="266"/>
      <c r="V210" s="266"/>
      <c r="W210" s="266"/>
      <c r="X210" s="266"/>
      <c r="Y210" s="266"/>
      <c r="Z210" s="266"/>
      <c r="AA210" s="266"/>
    </row>
    <row r="211" spans="1:27" x14ac:dyDescent="0.6">
      <c r="A211" s="265"/>
      <c r="B211" s="266"/>
      <c r="C211" s="267"/>
      <c r="D211" s="267"/>
      <c r="E211" s="267"/>
      <c r="F211" s="268"/>
      <c r="G211" s="266"/>
      <c r="H211" s="266"/>
      <c r="I211" s="266"/>
      <c r="J211" s="266"/>
      <c r="K211" s="266"/>
      <c r="L211" s="266"/>
      <c r="M211" s="266"/>
      <c r="N211" s="266"/>
      <c r="O211" s="266"/>
      <c r="P211" s="266"/>
      <c r="Q211" s="266"/>
      <c r="R211" s="266"/>
      <c r="S211" s="266"/>
      <c r="T211" s="266"/>
      <c r="U211" s="266"/>
      <c r="V211" s="266"/>
      <c r="W211" s="266"/>
      <c r="X211" s="266"/>
      <c r="Y211" s="266"/>
      <c r="Z211" s="266"/>
      <c r="AA211" s="266"/>
    </row>
    <row r="212" spans="1:27" x14ac:dyDescent="0.6">
      <c r="A212" s="265"/>
      <c r="B212" s="266"/>
      <c r="C212" s="267"/>
      <c r="D212" s="267"/>
      <c r="E212" s="267"/>
      <c r="F212" s="268"/>
      <c r="G212" s="266"/>
      <c r="H212" s="266"/>
      <c r="I212" s="266"/>
      <c r="J212" s="266"/>
      <c r="K212" s="266"/>
      <c r="L212" s="266"/>
      <c r="M212" s="266"/>
      <c r="N212" s="266"/>
      <c r="O212" s="266"/>
      <c r="P212" s="266"/>
      <c r="Q212" s="266"/>
      <c r="R212" s="266"/>
      <c r="S212" s="266"/>
      <c r="T212" s="266"/>
      <c r="U212" s="266"/>
      <c r="V212" s="266"/>
      <c r="W212" s="266"/>
      <c r="X212" s="266"/>
      <c r="Y212" s="266"/>
      <c r="Z212" s="266"/>
      <c r="AA212" s="266"/>
    </row>
    <row r="213" spans="1:27" x14ac:dyDescent="0.6">
      <c r="A213" s="265"/>
      <c r="B213" s="266"/>
      <c r="C213" s="267"/>
      <c r="D213" s="267"/>
      <c r="E213" s="267"/>
      <c r="F213" s="268"/>
      <c r="G213" s="266"/>
      <c r="H213" s="266"/>
      <c r="I213" s="266"/>
      <c r="J213" s="266"/>
      <c r="K213" s="266"/>
      <c r="L213" s="266"/>
      <c r="M213" s="266"/>
      <c r="N213" s="266"/>
      <c r="O213" s="266"/>
      <c r="P213" s="266"/>
      <c r="Q213" s="266"/>
      <c r="R213" s="266"/>
      <c r="S213" s="266"/>
      <c r="T213" s="266"/>
      <c r="U213" s="266"/>
      <c r="V213" s="266"/>
      <c r="W213" s="266"/>
      <c r="X213" s="266"/>
      <c r="Y213" s="266"/>
      <c r="Z213" s="266"/>
      <c r="AA213" s="266"/>
    </row>
    <row r="214" spans="1:27" x14ac:dyDescent="0.6">
      <c r="A214" s="265"/>
      <c r="B214" s="266"/>
      <c r="C214" s="267"/>
      <c r="D214" s="267"/>
      <c r="E214" s="267"/>
      <c r="F214" s="268"/>
      <c r="G214" s="266"/>
      <c r="H214" s="266"/>
      <c r="I214" s="266"/>
      <c r="J214" s="266"/>
      <c r="K214" s="266"/>
      <c r="L214" s="266"/>
      <c r="M214" s="266"/>
      <c r="N214" s="266"/>
      <c r="O214" s="266"/>
      <c r="P214" s="266"/>
      <c r="Q214" s="266"/>
      <c r="R214" s="266"/>
      <c r="S214" s="266"/>
      <c r="T214" s="266"/>
      <c r="U214" s="266"/>
      <c r="V214" s="266"/>
      <c r="W214" s="266"/>
      <c r="X214" s="266"/>
      <c r="Y214" s="266"/>
      <c r="Z214" s="266"/>
      <c r="AA214" s="266"/>
    </row>
    <row r="215" spans="1:27" x14ac:dyDescent="0.6">
      <c r="A215" s="265"/>
      <c r="B215" s="266"/>
      <c r="C215" s="267"/>
      <c r="D215" s="267"/>
      <c r="E215" s="267"/>
      <c r="F215" s="268"/>
      <c r="G215" s="266"/>
      <c r="H215" s="266"/>
      <c r="I215" s="266"/>
      <c r="J215" s="266"/>
      <c r="K215" s="266"/>
      <c r="L215" s="266"/>
      <c r="M215" s="266"/>
      <c r="N215" s="266"/>
      <c r="O215" s="266"/>
      <c r="P215" s="266"/>
      <c r="Q215" s="266"/>
      <c r="R215" s="266"/>
      <c r="S215" s="266"/>
      <c r="T215" s="266"/>
      <c r="U215" s="266"/>
      <c r="V215" s="266"/>
      <c r="W215" s="266"/>
      <c r="X215" s="266"/>
      <c r="Y215" s="266"/>
      <c r="Z215" s="266"/>
      <c r="AA215" s="266"/>
    </row>
    <row r="216" spans="1:27" x14ac:dyDescent="0.6">
      <c r="A216" s="265"/>
      <c r="B216" s="266"/>
      <c r="C216" s="267"/>
      <c r="D216" s="267"/>
      <c r="E216" s="267"/>
      <c r="F216" s="268"/>
      <c r="G216" s="266"/>
      <c r="H216" s="266"/>
      <c r="I216" s="266"/>
      <c r="J216" s="266"/>
      <c r="K216" s="266"/>
      <c r="L216" s="266"/>
      <c r="M216" s="266"/>
      <c r="N216" s="266"/>
      <c r="O216" s="266"/>
      <c r="P216" s="266"/>
      <c r="Q216" s="266"/>
      <c r="R216" s="266"/>
      <c r="S216" s="266"/>
      <c r="T216" s="266"/>
      <c r="U216" s="266"/>
      <c r="V216" s="266"/>
      <c r="W216" s="266"/>
      <c r="X216" s="266"/>
      <c r="Y216" s="266"/>
      <c r="Z216" s="266"/>
      <c r="AA216" s="266"/>
    </row>
    <row r="217" spans="1:27" x14ac:dyDescent="0.6">
      <c r="A217" s="265"/>
      <c r="B217" s="266"/>
      <c r="C217" s="267"/>
      <c r="D217" s="267"/>
      <c r="E217" s="267"/>
      <c r="F217" s="268"/>
      <c r="G217" s="266"/>
      <c r="H217" s="266"/>
      <c r="I217" s="266"/>
      <c r="J217" s="266"/>
      <c r="K217" s="266"/>
      <c r="L217" s="266"/>
      <c r="M217" s="266"/>
      <c r="N217" s="266"/>
      <c r="O217" s="266"/>
      <c r="P217" s="266"/>
      <c r="Q217" s="266"/>
      <c r="R217" s="266"/>
      <c r="S217" s="266"/>
      <c r="T217" s="266"/>
      <c r="U217" s="266"/>
      <c r="V217" s="266"/>
      <c r="W217" s="266"/>
      <c r="X217" s="266"/>
      <c r="Y217" s="266"/>
      <c r="Z217" s="266"/>
      <c r="AA217" s="266"/>
    </row>
    <row r="218" spans="1:27" x14ac:dyDescent="0.6">
      <c r="A218" s="265"/>
      <c r="B218" s="266"/>
      <c r="C218" s="267"/>
      <c r="D218" s="267"/>
      <c r="E218" s="267"/>
      <c r="F218" s="268"/>
      <c r="G218" s="266"/>
      <c r="H218" s="266"/>
      <c r="I218" s="266"/>
      <c r="J218" s="266"/>
      <c r="K218" s="266"/>
      <c r="L218" s="266"/>
      <c r="M218" s="266"/>
      <c r="N218" s="266"/>
      <c r="O218" s="266"/>
      <c r="P218" s="266"/>
      <c r="Q218" s="266"/>
      <c r="R218" s="266"/>
      <c r="S218" s="266"/>
      <c r="T218" s="266"/>
      <c r="U218" s="266"/>
      <c r="V218" s="266"/>
      <c r="W218" s="266"/>
      <c r="X218" s="266"/>
      <c r="Y218" s="266"/>
      <c r="Z218" s="266"/>
      <c r="AA218" s="266"/>
    </row>
    <row r="219" spans="1:27" x14ac:dyDescent="0.6">
      <c r="A219" s="265"/>
      <c r="B219" s="266"/>
      <c r="C219" s="267"/>
      <c r="D219" s="267"/>
      <c r="E219" s="267"/>
      <c r="F219" s="268"/>
      <c r="G219" s="266"/>
      <c r="H219" s="266"/>
      <c r="I219" s="266"/>
      <c r="J219" s="266"/>
      <c r="K219" s="266"/>
      <c r="L219" s="266"/>
      <c r="M219" s="266"/>
      <c r="N219" s="266"/>
      <c r="O219" s="266"/>
      <c r="P219" s="266"/>
      <c r="Q219" s="266"/>
      <c r="R219" s="266"/>
      <c r="S219" s="266"/>
      <c r="T219" s="266"/>
      <c r="U219" s="266"/>
      <c r="V219" s="266"/>
      <c r="W219" s="266"/>
      <c r="X219" s="266"/>
      <c r="Y219" s="266"/>
      <c r="Z219" s="266"/>
      <c r="AA219" s="266"/>
    </row>
    <row r="220" spans="1:27" x14ac:dyDescent="0.6">
      <c r="A220" s="265"/>
      <c r="B220" s="266"/>
      <c r="C220" s="267"/>
      <c r="D220" s="267"/>
      <c r="E220" s="267"/>
      <c r="F220" s="268"/>
      <c r="G220" s="266"/>
      <c r="H220" s="266"/>
      <c r="I220" s="266"/>
      <c r="J220" s="266"/>
      <c r="K220" s="266"/>
      <c r="L220" s="266"/>
      <c r="M220" s="266"/>
      <c r="N220" s="266"/>
      <c r="O220" s="266"/>
      <c r="P220" s="266"/>
      <c r="Q220" s="266"/>
      <c r="R220" s="266"/>
      <c r="S220" s="266"/>
      <c r="T220" s="266"/>
      <c r="U220" s="266"/>
      <c r="V220" s="266"/>
      <c r="W220" s="266"/>
      <c r="X220" s="266"/>
      <c r="Y220" s="266"/>
      <c r="Z220" s="266"/>
      <c r="AA220" s="266"/>
    </row>
    <row r="221" spans="1:27" x14ac:dyDescent="0.6">
      <c r="A221" s="265"/>
      <c r="B221" s="266"/>
      <c r="C221" s="267"/>
      <c r="D221" s="267"/>
      <c r="E221" s="267"/>
      <c r="F221" s="268"/>
      <c r="G221" s="266"/>
      <c r="H221" s="266"/>
      <c r="I221" s="266"/>
      <c r="J221" s="266"/>
      <c r="K221" s="266"/>
      <c r="L221" s="266"/>
      <c r="M221" s="266"/>
      <c r="N221" s="266"/>
      <c r="O221" s="266"/>
      <c r="P221" s="266"/>
      <c r="Q221" s="266"/>
      <c r="R221" s="266"/>
      <c r="S221" s="266"/>
      <c r="T221" s="266"/>
      <c r="U221" s="266"/>
      <c r="V221" s="266"/>
      <c r="W221" s="266"/>
      <c r="X221" s="266"/>
      <c r="Y221" s="266"/>
      <c r="Z221" s="266"/>
      <c r="AA221" s="266"/>
    </row>
    <row r="222" spans="1:27" x14ac:dyDescent="0.6">
      <c r="A222" s="265"/>
      <c r="B222" s="266"/>
      <c r="C222" s="267"/>
      <c r="D222" s="267"/>
      <c r="E222" s="267"/>
      <c r="F222" s="268"/>
      <c r="G222" s="266"/>
      <c r="H222" s="266"/>
      <c r="I222" s="266"/>
      <c r="J222" s="266"/>
      <c r="K222" s="266"/>
      <c r="L222" s="266"/>
      <c r="M222" s="266"/>
      <c r="N222" s="266"/>
      <c r="O222" s="266"/>
      <c r="P222" s="266"/>
      <c r="Q222" s="266"/>
      <c r="R222" s="266"/>
      <c r="S222" s="266"/>
      <c r="T222" s="266"/>
      <c r="U222" s="266"/>
      <c r="V222" s="266"/>
      <c r="W222" s="266"/>
      <c r="X222" s="266"/>
      <c r="Y222" s="266"/>
      <c r="Z222" s="266"/>
      <c r="AA222" s="266"/>
    </row>
    <row r="223" spans="1:27" x14ac:dyDescent="0.6">
      <c r="A223" s="265"/>
      <c r="B223" s="266"/>
      <c r="C223" s="267"/>
      <c r="D223" s="267"/>
      <c r="E223" s="267"/>
      <c r="F223" s="268"/>
      <c r="G223" s="266"/>
      <c r="H223" s="266"/>
      <c r="I223" s="266"/>
      <c r="J223" s="266"/>
      <c r="K223" s="266"/>
      <c r="L223" s="266"/>
      <c r="M223" s="266"/>
      <c r="N223" s="266"/>
      <c r="O223" s="266"/>
      <c r="P223" s="266"/>
      <c r="Q223" s="266"/>
      <c r="R223" s="266"/>
      <c r="S223" s="266"/>
      <c r="T223" s="266"/>
      <c r="U223" s="266"/>
      <c r="V223" s="266"/>
      <c r="W223" s="266"/>
      <c r="X223" s="266"/>
      <c r="Y223" s="266"/>
      <c r="Z223" s="266"/>
      <c r="AA223" s="266"/>
    </row>
    <row r="224" spans="1:27" x14ac:dyDescent="0.6">
      <c r="A224" s="265"/>
      <c r="B224" s="266"/>
      <c r="C224" s="267"/>
      <c r="D224" s="267"/>
      <c r="E224" s="267"/>
      <c r="F224" s="268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  <c r="W224" s="266"/>
      <c r="X224" s="266"/>
      <c r="Y224" s="266"/>
      <c r="Z224" s="266"/>
      <c r="AA224" s="266"/>
    </row>
    <row r="225" spans="1:27" x14ac:dyDescent="0.6">
      <c r="A225" s="265"/>
      <c r="B225" s="266"/>
      <c r="C225" s="267"/>
      <c r="D225" s="267"/>
      <c r="E225" s="267"/>
      <c r="F225" s="268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  <c r="Z225" s="266"/>
      <c r="AA225" s="266"/>
    </row>
    <row r="226" spans="1:27" x14ac:dyDescent="0.6">
      <c r="A226" s="265"/>
      <c r="B226" s="266"/>
      <c r="C226" s="267"/>
      <c r="D226" s="267"/>
      <c r="E226" s="267"/>
      <c r="F226" s="268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  <c r="Z226" s="266"/>
      <c r="AA226" s="266"/>
    </row>
    <row r="227" spans="1:27" x14ac:dyDescent="0.6">
      <c r="A227" s="265"/>
      <c r="B227" s="266"/>
      <c r="C227" s="267"/>
      <c r="D227" s="267"/>
      <c r="E227" s="267"/>
      <c r="F227" s="268"/>
      <c r="G227" s="266"/>
      <c r="H227" s="266"/>
      <c r="I227" s="266"/>
      <c r="J227" s="266"/>
      <c r="K227" s="266"/>
      <c r="L227" s="266"/>
      <c r="M227" s="266"/>
      <c r="N227" s="266"/>
      <c r="O227" s="266"/>
      <c r="P227" s="266"/>
      <c r="Q227" s="266"/>
      <c r="R227" s="266"/>
      <c r="S227" s="266"/>
      <c r="T227" s="266"/>
      <c r="U227" s="266"/>
      <c r="V227" s="266"/>
      <c r="W227" s="266"/>
      <c r="X227" s="266"/>
      <c r="Y227" s="266"/>
      <c r="Z227" s="266"/>
      <c r="AA227" s="266"/>
    </row>
    <row r="228" spans="1:27" x14ac:dyDescent="0.6">
      <c r="A228" s="265"/>
      <c r="B228" s="266"/>
      <c r="C228" s="267"/>
      <c r="D228" s="267"/>
      <c r="E228" s="267"/>
      <c r="F228" s="268"/>
      <c r="G228" s="266"/>
      <c r="H228" s="266"/>
      <c r="I228" s="266"/>
      <c r="J228" s="266"/>
      <c r="K228" s="266"/>
      <c r="L228" s="266"/>
      <c r="M228" s="266"/>
      <c r="N228" s="266"/>
      <c r="O228" s="266"/>
      <c r="P228" s="266"/>
      <c r="Q228" s="266"/>
      <c r="R228" s="266"/>
      <c r="S228" s="266"/>
      <c r="T228" s="266"/>
      <c r="U228" s="266"/>
      <c r="V228" s="266"/>
      <c r="W228" s="266"/>
      <c r="X228" s="266"/>
      <c r="Y228" s="266"/>
      <c r="Z228" s="266"/>
      <c r="AA228" s="266"/>
    </row>
    <row r="229" spans="1:27" x14ac:dyDescent="0.6">
      <c r="A229" s="265"/>
      <c r="B229" s="266"/>
      <c r="C229" s="267"/>
      <c r="D229" s="267"/>
      <c r="E229" s="267"/>
      <c r="F229" s="268"/>
      <c r="G229" s="266"/>
      <c r="H229" s="266"/>
      <c r="I229" s="266"/>
      <c r="J229" s="266"/>
      <c r="K229" s="266"/>
      <c r="L229" s="266"/>
      <c r="M229" s="266"/>
      <c r="N229" s="266"/>
      <c r="O229" s="266"/>
      <c r="P229" s="266"/>
      <c r="Q229" s="266"/>
      <c r="R229" s="266"/>
      <c r="S229" s="266"/>
      <c r="T229" s="266"/>
      <c r="U229" s="266"/>
      <c r="V229" s="266"/>
      <c r="W229" s="266"/>
      <c r="X229" s="266"/>
      <c r="Y229" s="266"/>
      <c r="Z229" s="266"/>
      <c r="AA229" s="266"/>
    </row>
    <row r="230" spans="1:27" x14ac:dyDescent="0.6">
      <c r="A230" s="265"/>
      <c r="B230" s="266"/>
      <c r="C230" s="267"/>
      <c r="D230" s="267"/>
      <c r="E230" s="267"/>
      <c r="F230" s="268"/>
      <c r="G230" s="266"/>
      <c r="H230" s="266"/>
      <c r="I230" s="266"/>
      <c r="J230" s="266"/>
      <c r="K230" s="266"/>
      <c r="L230" s="266"/>
      <c r="M230" s="266"/>
      <c r="N230" s="266"/>
      <c r="O230" s="266"/>
      <c r="P230" s="266"/>
      <c r="Q230" s="266"/>
      <c r="R230" s="266"/>
      <c r="S230" s="266"/>
      <c r="T230" s="266"/>
      <c r="U230" s="266"/>
      <c r="V230" s="266"/>
      <c r="W230" s="266"/>
      <c r="X230" s="266"/>
      <c r="Y230" s="266"/>
      <c r="Z230" s="266"/>
      <c r="AA230" s="266"/>
    </row>
    <row r="231" spans="1:27" x14ac:dyDescent="0.6">
      <c r="A231" s="265"/>
      <c r="B231" s="266"/>
      <c r="C231" s="267"/>
      <c r="D231" s="267"/>
      <c r="E231" s="267"/>
      <c r="F231" s="268"/>
      <c r="G231" s="266"/>
      <c r="H231" s="266"/>
      <c r="I231" s="266"/>
      <c r="J231" s="266"/>
      <c r="K231" s="266"/>
      <c r="L231" s="266"/>
      <c r="M231" s="266"/>
      <c r="N231" s="266"/>
      <c r="O231" s="266"/>
      <c r="P231" s="266"/>
      <c r="Q231" s="266"/>
      <c r="R231" s="266"/>
      <c r="S231" s="266"/>
      <c r="T231" s="266"/>
      <c r="U231" s="266"/>
      <c r="V231" s="266"/>
      <c r="W231" s="266"/>
      <c r="X231" s="266"/>
      <c r="Y231" s="266"/>
      <c r="Z231" s="266"/>
      <c r="AA231" s="266"/>
    </row>
    <row r="232" spans="1:27" x14ac:dyDescent="0.6">
      <c r="A232" s="265"/>
      <c r="B232" s="266"/>
      <c r="C232" s="267"/>
      <c r="D232" s="267"/>
      <c r="E232" s="267"/>
      <c r="F232" s="268"/>
      <c r="G232" s="266"/>
      <c r="H232" s="266"/>
      <c r="I232" s="266"/>
      <c r="J232" s="266"/>
      <c r="K232" s="266"/>
      <c r="L232" s="266"/>
      <c r="M232" s="266"/>
      <c r="N232" s="266"/>
      <c r="O232" s="266"/>
      <c r="P232" s="266"/>
      <c r="Q232" s="266"/>
      <c r="R232" s="266"/>
      <c r="S232" s="266"/>
      <c r="T232" s="266"/>
      <c r="U232" s="266"/>
      <c r="V232" s="266"/>
      <c r="W232" s="266"/>
      <c r="X232" s="266"/>
      <c r="Y232" s="266"/>
      <c r="Z232" s="266"/>
      <c r="AA232" s="266"/>
    </row>
    <row r="233" spans="1:27" x14ac:dyDescent="0.6">
      <c r="A233" s="265"/>
      <c r="B233" s="266"/>
      <c r="C233" s="267"/>
      <c r="D233" s="267"/>
      <c r="E233" s="267"/>
      <c r="F233" s="268"/>
      <c r="G233" s="266"/>
      <c r="H233" s="266"/>
      <c r="I233" s="266"/>
      <c r="J233" s="266"/>
      <c r="K233" s="266"/>
      <c r="L233" s="266"/>
      <c r="M233" s="266"/>
      <c r="N233" s="266"/>
      <c r="O233" s="266"/>
      <c r="P233" s="266"/>
      <c r="Q233" s="266"/>
      <c r="R233" s="266"/>
      <c r="S233" s="266"/>
      <c r="T233" s="266"/>
      <c r="U233" s="266"/>
      <c r="V233" s="266"/>
      <c r="W233" s="266"/>
      <c r="X233" s="266"/>
      <c r="Y233" s="266"/>
      <c r="Z233" s="266"/>
      <c r="AA233" s="266"/>
    </row>
    <row r="234" spans="1:27" x14ac:dyDescent="0.6">
      <c r="A234" s="265"/>
      <c r="B234" s="266"/>
      <c r="C234" s="267"/>
      <c r="D234" s="267"/>
      <c r="E234" s="267"/>
      <c r="F234" s="268"/>
      <c r="G234" s="266"/>
      <c r="H234" s="266"/>
      <c r="I234" s="266"/>
      <c r="J234" s="266"/>
      <c r="K234" s="266"/>
      <c r="L234" s="266"/>
      <c r="M234" s="266"/>
      <c r="N234" s="266"/>
      <c r="O234" s="266"/>
      <c r="P234" s="266"/>
      <c r="Q234" s="266"/>
      <c r="R234" s="266"/>
      <c r="S234" s="266"/>
      <c r="T234" s="266"/>
      <c r="U234" s="266"/>
      <c r="V234" s="266"/>
      <c r="W234" s="266"/>
      <c r="X234" s="266"/>
      <c r="Y234" s="266"/>
      <c r="Z234" s="266"/>
      <c r="AA234" s="266"/>
    </row>
    <row r="235" spans="1:27" x14ac:dyDescent="0.6">
      <c r="A235" s="265"/>
      <c r="B235" s="266"/>
      <c r="C235" s="267"/>
      <c r="D235" s="267"/>
      <c r="E235" s="267"/>
      <c r="F235" s="268"/>
      <c r="G235" s="266"/>
      <c r="H235" s="266"/>
      <c r="I235" s="266"/>
      <c r="J235" s="266"/>
      <c r="K235" s="266"/>
      <c r="L235" s="266"/>
      <c r="M235" s="266"/>
      <c r="N235" s="266"/>
      <c r="O235" s="266"/>
      <c r="P235" s="266"/>
      <c r="Q235" s="266"/>
      <c r="R235" s="266"/>
      <c r="S235" s="266"/>
      <c r="T235" s="266"/>
      <c r="U235" s="266"/>
      <c r="V235" s="266"/>
      <c r="W235" s="266"/>
      <c r="X235" s="266"/>
      <c r="Y235" s="266"/>
      <c r="Z235" s="266"/>
      <c r="AA235" s="266"/>
    </row>
    <row r="236" spans="1:27" x14ac:dyDescent="0.6">
      <c r="A236" s="265"/>
      <c r="B236" s="266"/>
      <c r="C236" s="267"/>
      <c r="D236" s="267"/>
      <c r="E236" s="267"/>
      <c r="F236" s="268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</row>
    <row r="237" spans="1:27" x14ac:dyDescent="0.6">
      <c r="A237" s="265"/>
      <c r="B237" s="266"/>
      <c r="C237" s="267"/>
      <c r="D237" s="267"/>
      <c r="E237" s="267"/>
      <c r="F237" s="268"/>
      <c r="G237" s="266"/>
      <c r="H237" s="266"/>
      <c r="I237" s="266"/>
      <c r="J237" s="266"/>
      <c r="K237" s="266"/>
      <c r="L237" s="266"/>
      <c r="M237" s="266"/>
      <c r="N237" s="266"/>
      <c r="O237" s="266"/>
      <c r="P237" s="266"/>
      <c r="Q237" s="266"/>
      <c r="R237" s="266"/>
      <c r="S237" s="266"/>
      <c r="T237" s="266"/>
      <c r="U237" s="266"/>
      <c r="V237" s="266"/>
      <c r="W237" s="266"/>
      <c r="X237" s="266"/>
      <c r="Y237" s="266"/>
      <c r="Z237" s="266"/>
      <c r="AA237" s="266"/>
    </row>
    <row r="238" spans="1:27" x14ac:dyDescent="0.6">
      <c r="A238" s="265"/>
      <c r="B238" s="266"/>
      <c r="C238" s="267"/>
      <c r="D238" s="267"/>
      <c r="E238" s="267"/>
      <c r="F238" s="268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</row>
    <row r="239" spans="1:27" x14ac:dyDescent="0.6">
      <c r="A239" s="265"/>
      <c r="B239" s="266"/>
      <c r="C239" s="267"/>
      <c r="D239" s="267"/>
      <c r="E239" s="267"/>
      <c r="F239" s="268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</row>
    <row r="240" spans="1:27" x14ac:dyDescent="0.6">
      <c r="A240" s="265"/>
      <c r="B240" s="266"/>
      <c r="C240" s="267"/>
      <c r="D240" s="267"/>
      <c r="E240" s="267"/>
      <c r="F240" s="268"/>
      <c r="G240" s="266"/>
      <c r="H240" s="266"/>
      <c r="I240" s="266"/>
      <c r="J240" s="266"/>
      <c r="K240" s="266"/>
      <c r="L240" s="266"/>
      <c r="M240" s="266"/>
      <c r="N240" s="266"/>
      <c r="O240" s="266"/>
      <c r="P240" s="266"/>
      <c r="Q240" s="266"/>
      <c r="R240" s="266"/>
      <c r="S240" s="266"/>
      <c r="T240" s="266"/>
      <c r="U240" s="266"/>
      <c r="V240" s="266"/>
      <c r="W240" s="266"/>
      <c r="X240" s="266"/>
      <c r="Y240" s="266"/>
      <c r="Z240" s="266"/>
      <c r="AA240" s="266"/>
    </row>
    <row r="241" spans="1:27" x14ac:dyDescent="0.6">
      <c r="A241" s="265"/>
      <c r="B241" s="266"/>
      <c r="C241" s="267"/>
      <c r="D241" s="267"/>
      <c r="E241" s="267"/>
      <c r="F241" s="268"/>
      <c r="G241" s="266"/>
      <c r="H241" s="266"/>
      <c r="I241" s="266"/>
      <c r="J241" s="266"/>
      <c r="K241" s="266"/>
      <c r="L241" s="266"/>
      <c r="M241" s="266"/>
      <c r="N241" s="266"/>
      <c r="O241" s="266"/>
      <c r="P241" s="266"/>
      <c r="Q241" s="266"/>
      <c r="R241" s="266"/>
      <c r="S241" s="266"/>
      <c r="T241" s="266"/>
      <c r="U241" s="266"/>
      <c r="V241" s="266"/>
      <c r="W241" s="266"/>
      <c r="X241" s="266"/>
      <c r="Y241" s="266"/>
      <c r="Z241" s="266"/>
      <c r="AA241" s="266"/>
    </row>
    <row r="242" spans="1:27" x14ac:dyDescent="0.6">
      <c r="A242" s="265"/>
      <c r="B242" s="266"/>
      <c r="C242" s="267"/>
      <c r="D242" s="267"/>
      <c r="E242" s="267"/>
      <c r="F242" s="268"/>
      <c r="G242" s="266"/>
      <c r="H242" s="266"/>
      <c r="I242" s="266"/>
      <c r="J242" s="266"/>
      <c r="K242" s="266"/>
      <c r="L242" s="266"/>
      <c r="M242" s="266"/>
      <c r="N242" s="266"/>
      <c r="O242" s="266"/>
      <c r="P242" s="266"/>
      <c r="Q242" s="266"/>
      <c r="R242" s="266"/>
      <c r="S242" s="266"/>
      <c r="T242" s="266"/>
      <c r="U242" s="266"/>
      <c r="V242" s="266"/>
      <c r="W242" s="266"/>
      <c r="X242" s="266"/>
      <c r="Y242" s="266"/>
      <c r="Z242" s="266"/>
      <c r="AA242" s="266"/>
    </row>
    <row r="243" spans="1:27" x14ac:dyDescent="0.6">
      <c r="A243" s="265"/>
      <c r="B243" s="266"/>
      <c r="C243" s="267"/>
      <c r="D243" s="267"/>
      <c r="E243" s="267"/>
      <c r="F243" s="268"/>
      <c r="G243" s="266"/>
      <c r="H243" s="266"/>
      <c r="I243" s="266"/>
      <c r="J243" s="266"/>
      <c r="K243" s="266"/>
      <c r="L243" s="266"/>
      <c r="M243" s="266"/>
      <c r="N243" s="266"/>
      <c r="O243" s="266"/>
      <c r="P243" s="266"/>
      <c r="Q243" s="266"/>
      <c r="R243" s="266"/>
      <c r="S243" s="266"/>
      <c r="T243" s="266"/>
      <c r="U243" s="266"/>
      <c r="V243" s="266"/>
      <c r="W243" s="266"/>
      <c r="X243" s="266"/>
      <c r="Y243" s="266"/>
      <c r="Z243" s="266"/>
      <c r="AA243" s="266"/>
    </row>
    <row r="244" spans="1:27" x14ac:dyDescent="0.6">
      <c r="A244" s="265"/>
      <c r="B244" s="266"/>
      <c r="C244" s="267"/>
      <c r="D244" s="267"/>
      <c r="E244" s="267"/>
      <c r="F244" s="268"/>
      <c r="G244" s="266"/>
      <c r="H244" s="266"/>
      <c r="I244" s="266"/>
      <c r="J244" s="266"/>
      <c r="K244" s="266"/>
      <c r="L244" s="266"/>
      <c r="M244" s="266"/>
      <c r="N244" s="266"/>
      <c r="O244" s="266"/>
      <c r="P244" s="266"/>
      <c r="Q244" s="266"/>
      <c r="R244" s="266"/>
      <c r="S244" s="266"/>
      <c r="T244" s="266"/>
      <c r="U244" s="266"/>
      <c r="V244" s="266"/>
      <c r="W244" s="266"/>
      <c r="X244" s="266"/>
      <c r="Y244" s="266"/>
      <c r="Z244" s="266"/>
      <c r="AA244" s="266"/>
    </row>
    <row r="245" spans="1:27" x14ac:dyDescent="0.6">
      <c r="A245" s="265"/>
      <c r="B245" s="266"/>
      <c r="C245" s="267"/>
      <c r="D245" s="267"/>
      <c r="E245" s="267"/>
      <c r="F245" s="268"/>
      <c r="G245" s="266"/>
      <c r="H245" s="266"/>
      <c r="I245" s="266"/>
      <c r="J245" s="266"/>
      <c r="K245" s="266"/>
      <c r="L245" s="266"/>
      <c r="M245" s="266"/>
      <c r="N245" s="266"/>
      <c r="O245" s="266"/>
      <c r="P245" s="266"/>
      <c r="Q245" s="266"/>
      <c r="R245" s="266"/>
      <c r="S245" s="266"/>
      <c r="T245" s="266"/>
      <c r="U245" s="266"/>
      <c r="V245" s="266"/>
      <c r="W245" s="266"/>
      <c r="X245" s="266"/>
      <c r="Y245" s="266"/>
      <c r="Z245" s="266"/>
      <c r="AA245" s="266"/>
    </row>
    <row r="246" spans="1:27" x14ac:dyDescent="0.6">
      <c r="A246" s="265"/>
      <c r="B246" s="266"/>
      <c r="C246" s="267"/>
      <c r="D246" s="267"/>
      <c r="E246" s="267"/>
      <c r="F246" s="268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  <c r="W246" s="266"/>
      <c r="X246" s="266"/>
      <c r="Y246" s="266"/>
      <c r="Z246" s="266"/>
      <c r="AA246" s="266"/>
    </row>
    <row r="247" spans="1:27" x14ac:dyDescent="0.6">
      <c r="A247" s="265"/>
      <c r="B247" s="266"/>
      <c r="C247" s="267"/>
      <c r="D247" s="267"/>
      <c r="E247" s="267"/>
      <c r="F247" s="268"/>
      <c r="G247" s="266"/>
      <c r="H247" s="266"/>
      <c r="I247" s="266"/>
      <c r="J247" s="266"/>
      <c r="K247" s="266"/>
      <c r="L247" s="266"/>
      <c r="M247" s="266"/>
      <c r="N247" s="266"/>
      <c r="O247" s="266"/>
      <c r="P247" s="266"/>
      <c r="Q247" s="266"/>
      <c r="R247" s="266"/>
      <c r="S247" s="266"/>
      <c r="T247" s="266"/>
      <c r="U247" s="266"/>
      <c r="V247" s="266"/>
      <c r="W247" s="266"/>
      <c r="X247" s="266"/>
      <c r="Y247" s="266"/>
      <c r="Z247" s="266"/>
      <c r="AA247" s="266"/>
    </row>
    <row r="248" spans="1:27" x14ac:dyDescent="0.6">
      <c r="A248" s="265"/>
      <c r="B248" s="266"/>
      <c r="C248" s="267"/>
      <c r="D248" s="267"/>
      <c r="E248" s="267"/>
      <c r="F248" s="268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</row>
    <row r="249" spans="1:27" x14ac:dyDescent="0.6">
      <c r="A249" s="265"/>
      <c r="B249" s="266"/>
      <c r="C249" s="267"/>
      <c r="D249" s="267"/>
      <c r="E249" s="267"/>
      <c r="F249" s="268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</row>
    <row r="250" spans="1:27" x14ac:dyDescent="0.6">
      <c r="A250" s="265"/>
      <c r="B250" s="266"/>
      <c r="C250" s="267"/>
      <c r="D250" s="267"/>
      <c r="E250" s="267"/>
      <c r="F250" s="268"/>
      <c r="G250" s="266"/>
      <c r="H250" s="266"/>
      <c r="I250" s="266"/>
      <c r="J250" s="266"/>
      <c r="K250" s="266"/>
      <c r="L250" s="266"/>
      <c r="M250" s="266"/>
      <c r="N250" s="266"/>
      <c r="O250" s="266"/>
      <c r="P250" s="266"/>
      <c r="Q250" s="266"/>
      <c r="R250" s="266"/>
      <c r="S250" s="266"/>
      <c r="T250" s="266"/>
      <c r="U250" s="266"/>
      <c r="V250" s="266"/>
      <c r="W250" s="266"/>
      <c r="X250" s="266"/>
      <c r="Y250" s="266"/>
      <c r="Z250" s="266"/>
      <c r="AA250" s="266"/>
    </row>
    <row r="251" spans="1:27" x14ac:dyDescent="0.6">
      <c r="A251" s="265"/>
      <c r="B251" s="266"/>
      <c r="C251" s="267"/>
      <c r="D251" s="267"/>
      <c r="E251" s="267"/>
      <c r="F251" s="268"/>
      <c r="G251" s="266"/>
      <c r="H251" s="266"/>
      <c r="I251" s="266"/>
      <c r="J251" s="266"/>
      <c r="K251" s="266"/>
      <c r="L251" s="266"/>
      <c r="M251" s="266"/>
      <c r="N251" s="266"/>
      <c r="O251" s="266"/>
      <c r="P251" s="266"/>
      <c r="Q251" s="266"/>
      <c r="R251" s="266"/>
      <c r="S251" s="266"/>
      <c r="T251" s="266"/>
      <c r="U251" s="266"/>
      <c r="V251" s="266"/>
      <c r="W251" s="266"/>
      <c r="X251" s="266"/>
      <c r="Y251" s="266"/>
      <c r="Z251" s="266"/>
      <c r="AA251" s="266"/>
    </row>
    <row r="252" spans="1:27" x14ac:dyDescent="0.6">
      <c r="A252" s="265"/>
      <c r="B252" s="266"/>
      <c r="C252" s="267"/>
      <c r="D252" s="267"/>
      <c r="E252" s="267"/>
      <c r="F252" s="268"/>
      <c r="G252" s="266"/>
      <c r="H252" s="266"/>
      <c r="I252" s="266"/>
      <c r="J252" s="266"/>
      <c r="K252" s="266"/>
      <c r="L252" s="266"/>
      <c r="M252" s="266"/>
      <c r="N252" s="266"/>
      <c r="O252" s="266"/>
      <c r="P252" s="266"/>
      <c r="Q252" s="266"/>
      <c r="R252" s="266"/>
      <c r="S252" s="266"/>
      <c r="T252" s="266"/>
      <c r="U252" s="266"/>
      <c r="V252" s="266"/>
      <c r="W252" s="266"/>
      <c r="X252" s="266"/>
      <c r="Y252" s="266"/>
      <c r="Z252" s="266"/>
      <c r="AA252" s="266"/>
    </row>
    <row r="253" spans="1:27" x14ac:dyDescent="0.6">
      <c r="A253" s="265"/>
      <c r="B253" s="266"/>
      <c r="C253" s="267"/>
      <c r="D253" s="267"/>
      <c r="E253" s="267"/>
      <c r="F253" s="268"/>
      <c r="G253" s="266"/>
      <c r="H253" s="266"/>
      <c r="I253" s="266"/>
      <c r="J253" s="266"/>
      <c r="K253" s="266"/>
      <c r="L253" s="266"/>
      <c r="M253" s="266"/>
      <c r="N253" s="266"/>
      <c r="O253" s="266"/>
      <c r="P253" s="266"/>
      <c r="Q253" s="266"/>
      <c r="R253" s="266"/>
      <c r="S253" s="266"/>
      <c r="T253" s="266"/>
      <c r="U253" s="266"/>
      <c r="V253" s="266"/>
      <c r="W253" s="266"/>
      <c r="X253" s="266"/>
      <c r="Y253" s="266"/>
      <c r="Z253" s="266"/>
      <c r="AA253" s="266"/>
    </row>
    <row r="254" spans="1:27" x14ac:dyDescent="0.6">
      <c r="A254" s="265"/>
      <c r="B254" s="266"/>
      <c r="C254" s="267"/>
      <c r="D254" s="267"/>
      <c r="E254" s="267"/>
      <c r="F254" s="268"/>
      <c r="G254" s="266"/>
      <c r="H254" s="266"/>
      <c r="I254" s="266"/>
      <c r="J254" s="266"/>
      <c r="K254" s="266"/>
      <c r="L254" s="266"/>
      <c r="M254" s="266"/>
      <c r="N254" s="266"/>
      <c r="O254" s="266"/>
      <c r="P254" s="266"/>
      <c r="Q254" s="266"/>
      <c r="R254" s="266"/>
      <c r="S254" s="266"/>
      <c r="T254" s="266"/>
      <c r="U254" s="266"/>
      <c r="V254" s="266"/>
      <c r="W254" s="266"/>
      <c r="X254" s="266"/>
      <c r="Y254" s="266"/>
      <c r="Z254" s="266"/>
      <c r="AA254" s="266"/>
    </row>
    <row r="255" spans="1:27" x14ac:dyDescent="0.6">
      <c r="A255" s="265"/>
      <c r="B255" s="266"/>
      <c r="C255" s="267"/>
      <c r="D255" s="267"/>
      <c r="E255" s="267"/>
      <c r="F255" s="268"/>
      <c r="G255" s="266"/>
      <c r="H255" s="266"/>
      <c r="I255" s="266"/>
      <c r="J255" s="266"/>
      <c r="K255" s="266"/>
      <c r="L255" s="266"/>
      <c r="M255" s="266"/>
      <c r="N255" s="266"/>
      <c r="O255" s="266"/>
      <c r="P255" s="266"/>
      <c r="Q255" s="266"/>
      <c r="R255" s="266"/>
      <c r="S255" s="266"/>
      <c r="T255" s="266"/>
      <c r="U255" s="266"/>
      <c r="V255" s="266"/>
      <c r="W255" s="266"/>
      <c r="X255" s="266"/>
      <c r="Y255" s="266"/>
      <c r="Z255" s="266"/>
      <c r="AA255" s="266"/>
    </row>
    <row r="256" spans="1:27" x14ac:dyDescent="0.6">
      <c r="A256" s="265"/>
      <c r="B256" s="266"/>
      <c r="C256" s="267"/>
      <c r="D256" s="267"/>
      <c r="E256" s="267"/>
      <c r="F256" s="268"/>
      <c r="G256" s="266"/>
      <c r="H256" s="266"/>
      <c r="I256" s="266"/>
      <c r="J256" s="266"/>
      <c r="K256" s="266"/>
      <c r="L256" s="266"/>
      <c r="M256" s="266"/>
      <c r="N256" s="266"/>
      <c r="O256" s="266"/>
      <c r="P256" s="266"/>
      <c r="Q256" s="266"/>
      <c r="R256" s="266"/>
      <c r="S256" s="266"/>
      <c r="T256" s="266"/>
      <c r="U256" s="266"/>
      <c r="V256" s="266"/>
      <c r="W256" s="266"/>
      <c r="X256" s="266"/>
      <c r="Y256" s="266"/>
      <c r="Z256" s="266"/>
      <c r="AA256" s="266"/>
    </row>
    <row r="257" spans="1:27" x14ac:dyDescent="0.6">
      <c r="A257" s="265"/>
      <c r="B257" s="266"/>
      <c r="C257" s="267"/>
      <c r="D257" s="267"/>
      <c r="E257" s="267"/>
      <c r="F257" s="268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  <c r="W257" s="266"/>
      <c r="X257" s="266"/>
      <c r="Y257" s="266"/>
      <c r="Z257" s="266"/>
      <c r="AA257" s="266"/>
    </row>
    <row r="258" spans="1:27" x14ac:dyDescent="0.6">
      <c r="A258" s="265"/>
      <c r="B258" s="266"/>
      <c r="C258" s="267"/>
      <c r="D258" s="267"/>
      <c r="E258" s="267"/>
      <c r="F258" s="268"/>
      <c r="G258" s="266"/>
      <c r="H258" s="266"/>
      <c r="I258" s="266"/>
      <c r="J258" s="266"/>
      <c r="K258" s="266"/>
      <c r="L258" s="266"/>
      <c r="M258" s="266"/>
      <c r="N258" s="266"/>
      <c r="O258" s="266"/>
      <c r="P258" s="266"/>
      <c r="Q258" s="266"/>
      <c r="R258" s="266"/>
      <c r="S258" s="266"/>
      <c r="T258" s="266"/>
      <c r="U258" s="266"/>
      <c r="V258" s="266"/>
      <c r="W258" s="266"/>
      <c r="X258" s="266"/>
      <c r="Y258" s="266"/>
      <c r="Z258" s="266"/>
      <c r="AA258" s="266"/>
    </row>
    <row r="259" spans="1:27" x14ac:dyDescent="0.6">
      <c r="A259" s="265"/>
      <c r="B259" s="266"/>
      <c r="C259" s="267"/>
      <c r="D259" s="267"/>
      <c r="E259" s="267"/>
      <c r="F259" s="268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</row>
    <row r="260" spans="1:27" x14ac:dyDescent="0.6">
      <c r="A260" s="265"/>
      <c r="B260" s="266"/>
      <c r="C260" s="267"/>
      <c r="D260" s="267"/>
      <c r="E260" s="267"/>
      <c r="F260" s="268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  <c r="Z260" s="266"/>
      <c r="AA260" s="266"/>
    </row>
    <row r="261" spans="1:27" x14ac:dyDescent="0.6">
      <c r="A261" s="265"/>
      <c r="B261" s="266"/>
      <c r="C261" s="267"/>
      <c r="D261" s="267"/>
      <c r="E261" s="267"/>
      <c r="F261" s="268"/>
      <c r="G261" s="266"/>
      <c r="H261" s="266"/>
      <c r="I261" s="266"/>
      <c r="J261" s="266"/>
      <c r="K261" s="266"/>
      <c r="L261" s="266"/>
      <c r="M261" s="266"/>
      <c r="N261" s="266"/>
      <c r="O261" s="266"/>
      <c r="P261" s="266"/>
      <c r="Q261" s="266"/>
      <c r="R261" s="266"/>
      <c r="S261" s="266"/>
      <c r="T261" s="266"/>
      <c r="U261" s="266"/>
      <c r="V261" s="266"/>
      <c r="W261" s="266"/>
      <c r="X261" s="266"/>
      <c r="Y261" s="266"/>
      <c r="Z261" s="266"/>
      <c r="AA261" s="266"/>
    </row>
    <row r="262" spans="1:27" x14ac:dyDescent="0.6">
      <c r="A262" s="265"/>
      <c r="B262" s="266"/>
      <c r="C262" s="267"/>
      <c r="D262" s="267"/>
      <c r="E262" s="267"/>
      <c r="F262" s="268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6"/>
      <c r="S262" s="266"/>
      <c r="T262" s="266"/>
      <c r="U262" s="266"/>
      <c r="V262" s="266"/>
      <c r="W262" s="266"/>
      <c r="X262" s="266"/>
      <c r="Y262" s="266"/>
      <c r="Z262" s="266"/>
      <c r="AA262" s="266"/>
    </row>
    <row r="263" spans="1:27" x14ac:dyDescent="0.6">
      <c r="A263" s="265"/>
      <c r="B263" s="266"/>
      <c r="C263" s="267"/>
      <c r="D263" s="267"/>
      <c r="E263" s="267"/>
      <c r="F263" s="268"/>
      <c r="G263" s="266"/>
      <c r="H263" s="266"/>
      <c r="I263" s="266"/>
      <c r="J263" s="266"/>
      <c r="K263" s="266"/>
      <c r="L263" s="266"/>
      <c r="M263" s="266"/>
      <c r="N263" s="266"/>
      <c r="O263" s="266"/>
      <c r="P263" s="266"/>
      <c r="Q263" s="266"/>
      <c r="R263" s="266"/>
      <c r="S263" s="266"/>
      <c r="T263" s="266"/>
      <c r="U263" s="266"/>
      <c r="V263" s="266"/>
      <c r="W263" s="266"/>
      <c r="X263" s="266"/>
      <c r="Y263" s="266"/>
      <c r="Z263" s="266"/>
      <c r="AA263" s="266"/>
    </row>
    <row r="264" spans="1:27" x14ac:dyDescent="0.6">
      <c r="A264" s="265"/>
      <c r="B264" s="266"/>
      <c r="C264" s="267"/>
      <c r="D264" s="267"/>
      <c r="E264" s="267"/>
      <c r="F264" s="268"/>
      <c r="G264" s="266"/>
      <c r="H264" s="266"/>
      <c r="I264" s="266"/>
      <c r="J264" s="266"/>
      <c r="K264" s="266"/>
      <c r="L264" s="266"/>
      <c r="M264" s="266"/>
      <c r="N264" s="266"/>
      <c r="O264" s="266"/>
      <c r="P264" s="266"/>
      <c r="Q264" s="266"/>
      <c r="R264" s="266"/>
      <c r="S264" s="266"/>
      <c r="T264" s="266"/>
      <c r="U264" s="266"/>
      <c r="V264" s="266"/>
      <c r="W264" s="266"/>
      <c r="X264" s="266"/>
      <c r="Y264" s="266"/>
      <c r="Z264" s="266"/>
      <c r="AA264" s="266"/>
    </row>
    <row r="265" spans="1:27" x14ac:dyDescent="0.6">
      <c r="A265" s="265"/>
      <c r="B265" s="266"/>
      <c r="C265" s="267"/>
      <c r="D265" s="267"/>
      <c r="E265" s="267"/>
      <c r="F265" s="268"/>
      <c r="G265" s="266"/>
      <c r="H265" s="266"/>
      <c r="I265" s="266"/>
      <c r="J265" s="266"/>
      <c r="K265" s="266"/>
      <c r="L265" s="266"/>
      <c r="M265" s="266"/>
      <c r="N265" s="266"/>
      <c r="O265" s="266"/>
      <c r="P265" s="266"/>
      <c r="Q265" s="266"/>
      <c r="R265" s="266"/>
      <c r="S265" s="266"/>
      <c r="T265" s="266"/>
      <c r="U265" s="266"/>
      <c r="V265" s="266"/>
      <c r="W265" s="266"/>
      <c r="X265" s="266"/>
      <c r="Y265" s="266"/>
      <c r="Z265" s="266"/>
      <c r="AA265" s="266"/>
    </row>
    <row r="266" spans="1:27" x14ac:dyDescent="0.6">
      <c r="A266" s="265"/>
      <c r="B266" s="266"/>
      <c r="C266" s="267"/>
      <c r="D266" s="267"/>
      <c r="E266" s="267"/>
      <c r="F266" s="268"/>
      <c r="G266" s="266"/>
      <c r="H266" s="266"/>
      <c r="I266" s="266"/>
      <c r="J266" s="266"/>
      <c r="K266" s="266"/>
      <c r="L266" s="266"/>
      <c r="M266" s="266"/>
      <c r="N266" s="266"/>
      <c r="O266" s="266"/>
      <c r="P266" s="266"/>
      <c r="Q266" s="266"/>
      <c r="R266" s="266"/>
      <c r="S266" s="266"/>
      <c r="T266" s="266"/>
      <c r="U266" s="266"/>
      <c r="V266" s="266"/>
      <c r="W266" s="266"/>
      <c r="X266" s="266"/>
      <c r="Y266" s="266"/>
      <c r="Z266" s="266"/>
      <c r="AA266" s="266"/>
    </row>
    <row r="267" spans="1:27" x14ac:dyDescent="0.6">
      <c r="A267" s="265"/>
      <c r="B267" s="266"/>
      <c r="C267" s="267"/>
      <c r="D267" s="267"/>
      <c r="E267" s="267"/>
      <c r="F267" s="268"/>
      <c r="G267" s="266"/>
      <c r="H267" s="266"/>
      <c r="I267" s="266"/>
      <c r="J267" s="266"/>
      <c r="K267" s="266"/>
      <c r="L267" s="266"/>
      <c r="M267" s="266"/>
      <c r="N267" s="266"/>
      <c r="O267" s="266"/>
      <c r="P267" s="266"/>
      <c r="Q267" s="266"/>
      <c r="R267" s="266"/>
      <c r="S267" s="266"/>
      <c r="T267" s="266"/>
      <c r="U267" s="266"/>
      <c r="V267" s="266"/>
      <c r="W267" s="266"/>
      <c r="X267" s="266"/>
      <c r="Y267" s="266"/>
      <c r="Z267" s="266"/>
      <c r="AA267" s="266"/>
    </row>
    <row r="268" spans="1:27" x14ac:dyDescent="0.6">
      <c r="A268" s="265"/>
      <c r="B268" s="266"/>
      <c r="C268" s="267"/>
      <c r="D268" s="267"/>
      <c r="E268" s="267"/>
      <c r="F268" s="268"/>
      <c r="G268" s="266"/>
      <c r="H268" s="266"/>
      <c r="I268" s="266"/>
      <c r="J268" s="266"/>
      <c r="K268" s="266"/>
      <c r="L268" s="266"/>
      <c r="M268" s="266"/>
      <c r="N268" s="266"/>
      <c r="O268" s="266"/>
      <c r="P268" s="266"/>
      <c r="Q268" s="266"/>
      <c r="R268" s="266"/>
      <c r="S268" s="266"/>
      <c r="T268" s="266"/>
      <c r="U268" s="266"/>
      <c r="V268" s="266"/>
      <c r="W268" s="266"/>
      <c r="X268" s="266"/>
      <c r="Y268" s="266"/>
      <c r="Z268" s="266"/>
      <c r="AA268" s="266"/>
    </row>
    <row r="269" spans="1:27" x14ac:dyDescent="0.6">
      <c r="A269" s="265"/>
      <c r="B269" s="266"/>
      <c r="C269" s="267"/>
      <c r="D269" s="267"/>
      <c r="E269" s="267"/>
      <c r="F269" s="268"/>
      <c r="G269" s="266"/>
      <c r="H269" s="266"/>
      <c r="I269" s="266"/>
      <c r="J269" s="266"/>
      <c r="K269" s="266"/>
      <c r="L269" s="266"/>
      <c r="M269" s="266"/>
      <c r="N269" s="266"/>
      <c r="O269" s="266"/>
      <c r="P269" s="266"/>
      <c r="Q269" s="266"/>
      <c r="R269" s="266"/>
      <c r="S269" s="266"/>
      <c r="T269" s="266"/>
      <c r="U269" s="266"/>
      <c r="V269" s="266"/>
      <c r="W269" s="266"/>
      <c r="X269" s="266"/>
      <c r="Y269" s="266"/>
      <c r="Z269" s="266"/>
      <c r="AA269" s="266"/>
    </row>
    <row r="270" spans="1:27" x14ac:dyDescent="0.6">
      <c r="A270" s="265"/>
      <c r="B270" s="266"/>
      <c r="C270" s="267"/>
      <c r="D270" s="267"/>
      <c r="E270" s="267"/>
      <c r="F270" s="268"/>
      <c r="G270" s="266"/>
      <c r="H270" s="266"/>
      <c r="I270" s="266"/>
      <c r="J270" s="266"/>
      <c r="K270" s="266"/>
      <c r="L270" s="266"/>
      <c r="M270" s="266"/>
      <c r="N270" s="266"/>
      <c r="O270" s="266"/>
      <c r="P270" s="266"/>
      <c r="Q270" s="266"/>
      <c r="R270" s="266"/>
      <c r="S270" s="266"/>
      <c r="T270" s="266"/>
      <c r="U270" s="266"/>
      <c r="V270" s="266"/>
      <c r="W270" s="266"/>
      <c r="X270" s="266"/>
      <c r="Y270" s="266"/>
      <c r="Z270" s="266"/>
      <c r="AA270" s="266"/>
    </row>
    <row r="271" spans="1:27" x14ac:dyDescent="0.6">
      <c r="A271" s="265"/>
      <c r="B271" s="266"/>
      <c r="C271" s="267"/>
      <c r="D271" s="267"/>
      <c r="E271" s="267"/>
      <c r="F271" s="268"/>
      <c r="G271" s="266"/>
      <c r="H271" s="266"/>
      <c r="I271" s="266"/>
      <c r="J271" s="266"/>
      <c r="K271" s="266"/>
      <c r="L271" s="266"/>
      <c r="M271" s="266"/>
      <c r="N271" s="266"/>
      <c r="O271" s="266"/>
      <c r="P271" s="266"/>
      <c r="Q271" s="266"/>
      <c r="R271" s="266"/>
      <c r="S271" s="266"/>
      <c r="T271" s="266"/>
      <c r="U271" s="266"/>
      <c r="V271" s="266"/>
      <c r="W271" s="266"/>
      <c r="X271" s="266"/>
      <c r="Y271" s="266"/>
      <c r="Z271" s="266"/>
      <c r="AA271" s="266"/>
    </row>
    <row r="272" spans="1:27" x14ac:dyDescent="0.6">
      <c r="A272" s="265"/>
      <c r="B272" s="266"/>
      <c r="C272" s="267"/>
      <c r="D272" s="267"/>
      <c r="E272" s="267"/>
      <c r="F272" s="268"/>
      <c r="G272" s="266"/>
      <c r="H272" s="266"/>
      <c r="I272" s="266"/>
      <c r="J272" s="266"/>
      <c r="K272" s="266"/>
      <c r="L272" s="266"/>
      <c r="M272" s="266"/>
      <c r="N272" s="266"/>
      <c r="O272" s="266"/>
      <c r="P272" s="266"/>
      <c r="Q272" s="266"/>
      <c r="R272" s="266"/>
      <c r="S272" s="266"/>
      <c r="T272" s="266"/>
      <c r="U272" s="266"/>
      <c r="V272" s="266"/>
      <c r="W272" s="266"/>
      <c r="X272" s="266"/>
      <c r="Y272" s="266"/>
      <c r="Z272" s="266"/>
      <c r="AA272" s="266"/>
    </row>
    <row r="273" spans="1:27" x14ac:dyDescent="0.6">
      <c r="A273" s="265"/>
      <c r="B273" s="266"/>
      <c r="C273" s="267"/>
      <c r="D273" s="267"/>
      <c r="E273" s="267"/>
      <c r="F273" s="268"/>
      <c r="G273" s="266"/>
      <c r="H273" s="266"/>
      <c r="I273" s="266"/>
      <c r="J273" s="266"/>
      <c r="K273" s="266"/>
      <c r="L273" s="266"/>
      <c r="M273" s="266"/>
      <c r="N273" s="266"/>
      <c r="O273" s="266"/>
      <c r="P273" s="266"/>
      <c r="Q273" s="266"/>
      <c r="R273" s="266"/>
      <c r="S273" s="266"/>
      <c r="T273" s="266"/>
      <c r="U273" s="266"/>
      <c r="V273" s="266"/>
      <c r="W273" s="266"/>
      <c r="X273" s="266"/>
      <c r="Y273" s="266"/>
      <c r="Z273" s="266"/>
      <c r="AA273" s="266"/>
    </row>
    <row r="274" spans="1:27" x14ac:dyDescent="0.6">
      <c r="A274" s="265"/>
      <c r="B274" s="266"/>
      <c r="C274" s="267"/>
      <c r="D274" s="267"/>
      <c r="E274" s="267"/>
      <c r="F274" s="268"/>
      <c r="G274" s="266"/>
      <c r="H274" s="266"/>
      <c r="I274" s="266"/>
      <c r="J274" s="266"/>
      <c r="K274" s="266"/>
      <c r="L274" s="266"/>
      <c r="M274" s="266"/>
      <c r="N274" s="266"/>
      <c r="O274" s="266"/>
      <c r="P274" s="266"/>
      <c r="Q274" s="266"/>
      <c r="R274" s="266"/>
      <c r="S274" s="266"/>
      <c r="T274" s="266"/>
      <c r="U274" s="266"/>
      <c r="V274" s="266"/>
      <c r="W274" s="266"/>
      <c r="X274" s="266"/>
      <c r="Y274" s="266"/>
      <c r="Z274" s="266"/>
      <c r="AA274" s="266"/>
    </row>
    <row r="275" spans="1:27" x14ac:dyDescent="0.6">
      <c r="A275" s="265"/>
      <c r="B275" s="266"/>
      <c r="C275" s="267"/>
      <c r="D275" s="267"/>
      <c r="E275" s="267"/>
      <c r="F275" s="268"/>
      <c r="G275" s="266"/>
      <c r="H275" s="266"/>
      <c r="I275" s="266"/>
      <c r="J275" s="266"/>
      <c r="K275" s="266"/>
      <c r="L275" s="266"/>
      <c r="M275" s="266"/>
      <c r="N275" s="266"/>
      <c r="O275" s="266"/>
      <c r="P275" s="266"/>
      <c r="Q275" s="266"/>
      <c r="R275" s="266"/>
      <c r="S275" s="266"/>
      <c r="T275" s="266"/>
      <c r="U275" s="266"/>
      <c r="V275" s="266"/>
      <c r="W275" s="266"/>
      <c r="X275" s="266"/>
      <c r="Y275" s="266"/>
      <c r="Z275" s="266"/>
      <c r="AA275" s="266"/>
    </row>
    <row r="276" spans="1:27" x14ac:dyDescent="0.6">
      <c r="A276" s="265"/>
      <c r="B276" s="266"/>
      <c r="C276" s="267"/>
      <c r="D276" s="267"/>
      <c r="E276" s="267"/>
      <c r="F276" s="268"/>
      <c r="G276" s="266"/>
      <c r="H276" s="266"/>
      <c r="I276" s="266"/>
      <c r="J276" s="266"/>
      <c r="K276" s="266"/>
      <c r="L276" s="266"/>
      <c r="M276" s="266"/>
      <c r="N276" s="266"/>
      <c r="O276" s="266"/>
      <c r="P276" s="266"/>
      <c r="Q276" s="266"/>
      <c r="R276" s="266"/>
      <c r="S276" s="266"/>
      <c r="T276" s="266"/>
      <c r="U276" s="266"/>
      <c r="V276" s="266"/>
      <c r="W276" s="266"/>
      <c r="X276" s="266"/>
      <c r="Y276" s="266"/>
      <c r="Z276" s="266"/>
      <c r="AA276" s="266"/>
    </row>
    <row r="277" spans="1:27" x14ac:dyDescent="0.6">
      <c r="A277" s="265"/>
      <c r="B277" s="266"/>
      <c r="C277" s="267"/>
      <c r="D277" s="267"/>
      <c r="E277" s="267"/>
      <c r="F277" s="268"/>
      <c r="G277" s="266"/>
      <c r="H277" s="266"/>
      <c r="I277" s="266"/>
      <c r="J277" s="266"/>
      <c r="K277" s="266"/>
      <c r="L277" s="266"/>
      <c r="M277" s="266"/>
      <c r="N277" s="266"/>
      <c r="O277" s="266"/>
      <c r="P277" s="266"/>
      <c r="Q277" s="266"/>
      <c r="R277" s="266"/>
      <c r="S277" s="266"/>
      <c r="T277" s="266"/>
      <c r="U277" s="266"/>
      <c r="V277" s="266"/>
      <c r="W277" s="266"/>
      <c r="X277" s="266"/>
      <c r="Y277" s="266"/>
      <c r="Z277" s="266"/>
      <c r="AA277" s="266"/>
    </row>
    <row r="278" spans="1:27" x14ac:dyDescent="0.6">
      <c r="A278" s="265"/>
      <c r="B278" s="266"/>
      <c r="C278" s="267"/>
      <c r="D278" s="267"/>
      <c r="E278" s="267"/>
      <c r="F278" s="268"/>
      <c r="G278" s="266"/>
      <c r="H278" s="266"/>
      <c r="I278" s="266"/>
      <c r="J278" s="266"/>
      <c r="K278" s="266"/>
      <c r="L278" s="266"/>
      <c r="M278" s="266"/>
      <c r="N278" s="266"/>
      <c r="O278" s="266"/>
      <c r="P278" s="266"/>
      <c r="Q278" s="266"/>
      <c r="R278" s="266"/>
      <c r="S278" s="266"/>
      <c r="T278" s="266"/>
      <c r="U278" s="266"/>
      <c r="V278" s="266"/>
      <c r="W278" s="266"/>
      <c r="X278" s="266"/>
      <c r="Y278" s="266"/>
      <c r="Z278" s="266"/>
      <c r="AA278" s="266"/>
    </row>
    <row r="279" spans="1:27" x14ac:dyDescent="0.6">
      <c r="A279" s="265"/>
      <c r="B279" s="266"/>
      <c r="C279" s="267"/>
      <c r="D279" s="267"/>
      <c r="E279" s="267"/>
      <c r="F279" s="268"/>
      <c r="G279" s="266"/>
      <c r="H279" s="266"/>
      <c r="I279" s="266"/>
      <c r="J279" s="266"/>
      <c r="K279" s="266"/>
      <c r="L279" s="266"/>
      <c r="M279" s="266"/>
      <c r="N279" s="266"/>
      <c r="O279" s="266"/>
      <c r="P279" s="266"/>
      <c r="Q279" s="266"/>
      <c r="R279" s="266"/>
      <c r="S279" s="266"/>
      <c r="T279" s="266"/>
      <c r="U279" s="266"/>
      <c r="V279" s="266"/>
      <c r="W279" s="266"/>
      <c r="X279" s="266"/>
      <c r="Y279" s="266"/>
      <c r="Z279" s="266"/>
      <c r="AA279" s="266"/>
    </row>
    <row r="280" spans="1:27" x14ac:dyDescent="0.6">
      <c r="A280" s="265"/>
      <c r="B280" s="266"/>
      <c r="C280" s="267"/>
      <c r="D280" s="267"/>
      <c r="E280" s="267"/>
      <c r="F280" s="268"/>
      <c r="G280" s="266"/>
      <c r="H280" s="266"/>
      <c r="I280" s="266"/>
      <c r="J280" s="266"/>
      <c r="K280" s="266"/>
      <c r="L280" s="266"/>
      <c r="M280" s="266"/>
      <c r="N280" s="266"/>
      <c r="O280" s="266"/>
      <c r="P280" s="266"/>
      <c r="Q280" s="266"/>
      <c r="R280" s="266"/>
      <c r="S280" s="266"/>
      <c r="T280" s="266"/>
      <c r="U280" s="266"/>
      <c r="V280" s="266"/>
      <c r="W280" s="266"/>
      <c r="X280" s="266"/>
      <c r="Y280" s="266"/>
      <c r="Z280" s="266"/>
      <c r="AA280" s="266"/>
    </row>
    <row r="281" spans="1:27" x14ac:dyDescent="0.6">
      <c r="A281" s="265"/>
      <c r="B281" s="266"/>
      <c r="C281" s="267"/>
      <c r="D281" s="267"/>
      <c r="E281" s="267"/>
      <c r="F281" s="268"/>
      <c r="G281" s="266"/>
      <c r="H281" s="266"/>
      <c r="I281" s="266"/>
      <c r="J281" s="266"/>
      <c r="K281" s="266"/>
      <c r="L281" s="266"/>
      <c r="M281" s="266"/>
      <c r="N281" s="266"/>
      <c r="O281" s="266"/>
      <c r="P281" s="266"/>
      <c r="Q281" s="266"/>
      <c r="R281" s="266"/>
      <c r="S281" s="266"/>
      <c r="T281" s="266"/>
      <c r="U281" s="266"/>
      <c r="V281" s="266"/>
      <c r="W281" s="266"/>
      <c r="X281" s="266"/>
      <c r="Y281" s="266"/>
      <c r="Z281" s="266"/>
      <c r="AA281" s="266"/>
    </row>
    <row r="282" spans="1:27" x14ac:dyDescent="0.6">
      <c r="A282" s="265"/>
      <c r="B282" s="266"/>
      <c r="C282" s="267"/>
      <c r="D282" s="267"/>
      <c r="E282" s="267"/>
      <c r="F282" s="268"/>
      <c r="G282" s="266"/>
      <c r="H282" s="266"/>
      <c r="I282" s="266"/>
      <c r="J282" s="266"/>
      <c r="K282" s="266"/>
      <c r="L282" s="266"/>
      <c r="M282" s="266"/>
      <c r="N282" s="266"/>
      <c r="O282" s="266"/>
      <c r="P282" s="266"/>
      <c r="Q282" s="266"/>
      <c r="R282" s="266"/>
      <c r="S282" s="266"/>
      <c r="T282" s="266"/>
      <c r="U282" s="266"/>
      <c r="V282" s="266"/>
      <c r="W282" s="266"/>
      <c r="X282" s="266"/>
      <c r="Y282" s="266"/>
      <c r="Z282" s="266"/>
      <c r="AA282" s="266"/>
    </row>
    <row r="283" spans="1:27" x14ac:dyDescent="0.6">
      <c r="A283" s="265"/>
      <c r="B283" s="266"/>
      <c r="C283" s="267"/>
      <c r="D283" s="267"/>
      <c r="E283" s="267"/>
      <c r="F283" s="268"/>
      <c r="G283" s="266"/>
      <c r="H283" s="266"/>
      <c r="I283" s="266"/>
      <c r="J283" s="266"/>
      <c r="K283" s="266"/>
      <c r="L283" s="266"/>
      <c r="M283" s="266"/>
      <c r="N283" s="266"/>
      <c r="O283" s="266"/>
      <c r="P283" s="266"/>
      <c r="Q283" s="266"/>
      <c r="R283" s="266"/>
      <c r="S283" s="266"/>
      <c r="T283" s="266"/>
      <c r="U283" s="266"/>
      <c r="V283" s="266"/>
      <c r="W283" s="266"/>
      <c r="X283" s="266"/>
      <c r="Y283" s="266"/>
      <c r="Z283" s="266"/>
      <c r="AA283" s="266"/>
    </row>
    <row r="284" spans="1:27" x14ac:dyDescent="0.6">
      <c r="A284" s="265"/>
      <c r="B284" s="266"/>
      <c r="C284" s="267"/>
      <c r="D284" s="267"/>
      <c r="E284" s="267"/>
      <c r="F284" s="268"/>
      <c r="G284" s="266"/>
      <c r="H284" s="266"/>
      <c r="I284" s="266"/>
      <c r="J284" s="266"/>
      <c r="K284" s="266"/>
      <c r="L284" s="266"/>
      <c r="M284" s="266"/>
      <c r="N284" s="266"/>
      <c r="O284" s="266"/>
      <c r="P284" s="266"/>
      <c r="Q284" s="266"/>
      <c r="R284" s="266"/>
      <c r="S284" s="266"/>
      <c r="T284" s="266"/>
      <c r="U284" s="266"/>
      <c r="V284" s="266"/>
      <c r="W284" s="266"/>
      <c r="X284" s="266"/>
      <c r="Y284" s="266"/>
      <c r="Z284" s="266"/>
      <c r="AA284" s="266"/>
    </row>
    <row r="285" spans="1:27" x14ac:dyDescent="0.6">
      <c r="A285" s="265"/>
      <c r="B285" s="266"/>
      <c r="C285" s="267"/>
      <c r="D285" s="267"/>
      <c r="E285" s="267"/>
      <c r="F285" s="268"/>
      <c r="G285" s="266"/>
      <c r="H285" s="266"/>
      <c r="I285" s="266"/>
      <c r="J285" s="266"/>
      <c r="K285" s="266"/>
      <c r="L285" s="266"/>
      <c r="M285" s="266"/>
      <c r="N285" s="266"/>
      <c r="O285" s="266"/>
      <c r="P285" s="266"/>
      <c r="Q285" s="266"/>
      <c r="R285" s="266"/>
      <c r="S285" s="266"/>
      <c r="T285" s="266"/>
      <c r="U285" s="266"/>
      <c r="V285" s="266"/>
      <c r="W285" s="266"/>
      <c r="X285" s="266"/>
      <c r="Y285" s="266"/>
      <c r="Z285" s="266"/>
      <c r="AA285" s="266"/>
    </row>
    <row r="286" spans="1:27" x14ac:dyDescent="0.6">
      <c r="A286" s="265"/>
      <c r="B286" s="266"/>
      <c r="C286" s="267"/>
      <c r="D286" s="267"/>
      <c r="E286" s="267"/>
      <c r="F286" s="268"/>
      <c r="G286" s="266"/>
      <c r="H286" s="266"/>
      <c r="I286" s="266"/>
      <c r="J286" s="266"/>
      <c r="K286" s="266"/>
      <c r="L286" s="266"/>
      <c r="M286" s="266"/>
      <c r="N286" s="266"/>
      <c r="O286" s="266"/>
      <c r="P286" s="266"/>
      <c r="Q286" s="266"/>
      <c r="R286" s="266"/>
      <c r="S286" s="266"/>
      <c r="T286" s="266"/>
      <c r="U286" s="266"/>
      <c r="V286" s="266"/>
      <c r="W286" s="266"/>
      <c r="X286" s="266"/>
      <c r="Y286" s="266"/>
      <c r="Z286" s="266"/>
      <c r="AA286" s="266"/>
    </row>
    <row r="287" spans="1:27" x14ac:dyDescent="0.6">
      <c r="A287" s="265"/>
      <c r="B287" s="266"/>
      <c r="C287" s="267"/>
      <c r="D287" s="267"/>
      <c r="E287" s="267"/>
      <c r="F287" s="268"/>
      <c r="G287" s="266"/>
      <c r="H287" s="266"/>
      <c r="I287" s="266"/>
      <c r="J287" s="266"/>
      <c r="K287" s="266"/>
      <c r="L287" s="266"/>
      <c r="M287" s="266"/>
      <c r="N287" s="266"/>
      <c r="O287" s="266"/>
      <c r="P287" s="266"/>
      <c r="Q287" s="266"/>
      <c r="R287" s="266"/>
      <c r="S287" s="266"/>
      <c r="T287" s="266"/>
      <c r="U287" s="266"/>
      <c r="V287" s="266"/>
      <c r="W287" s="266"/>
      <c r="X287" s="266"/>
      <c r="Y287" s="266"/>
      <c r="Z287" s="266"/>
      <c r="AA287" s="266"/>
    </row>
    <row r="288" spans="1:27" x14ac:dyDescent="0.6">
      <c r="A288" s="265"/>
      <c r="B288" s="266"/>
      <c r="C288" s="267"/>
      <c r="D288" s="267"/>
      <c r="E288" s="267"/>
      <c r="F288" s="268"/>
      <c r="G288" s="266"/>
      <c r="H288" s="266"/>
      <c r="I288" s="266"/>
      <c r="J288" s="266"/>
      <c r="K288" s="266"/>
      <c r="L288" s="266"/>
      <c r="M288" s="266"/>
      <c r="N288" s="266"/>
      <c r="O288" s="266"/>
      <c r="P288" s="266"/>
      <c r="Q288" s="266"/>
      <c r="R288" s="266"/>
      <c r="S288" s="266"/>
      <c r="T288" s="266"/>
      <c r="U288" s="266"/>
      <c r="V288" s="266"/>
      <c r="W288" s="266"/>
      <c r="X288" s="266"/>
      <c r="Y288" s="266"/>
      <c r="Z288" s="266"/>
      <c r="AA288" s="266"/>
    </row>
    <row r="289" spans="1:27" x14ac:dyDescent="0.6">
      <c r="A289" s="265"/>
      <c r="B289" s="266"/>
      <c r="C289" s="267"/>
      <c r="D289" s="267"/>
      <c r="E289" s="267"/>
      <c r="F289" s="268"/>
      <c r="G289" s="266"/>
      <c r="H289" s="266"/>
      <c r="I289" s="266"/>
      <c r="J289" s="266"/>
      <c r="K289" s="266"/>
      <c r="L289" s="266"/>
      <c r="M289" s="266"/>
      <c r="N289" s="266"/>
      <c r="O289" s="266"/>
      <c r="P289" s="266"/>
      <c r="Q289" s="266"/>
      <c r="R289" s="266"/>
      <c r="S289" s="266"/>
      <c r="T289" s="266"/>
      <c r="U289" s="266"/>
      <c r="V289" s="266"/>
      <c r="W289" s="266"/>
      <c r="X289" s="266"/>
      <c r="Y289" s="266"/>
      <c r="Z289" s="266"/>
      <c r="AA289" s="266"/>
    </row>
    <row r="290" spans="1:27" x14ac:dyDescent="0.6">
      <c r="A290" s="265"/>
      <c r="B290" s="266"/>
      <c r="C290" s="267"/>
      <c r="D290" s="267"/>
      <c r="E290" s="267"/>
      <c r="F290" s="268"/>
      <c r="G290" s="266"/>
      <c r="H290" s="266"/>
      <c r="I290" s="266"/>
      <c r="J290" s="266"/>
      <c r="K290" s="266"/>
      <c r="L290" s="266"/>
      <c r="M290" s="266"/>
      <c r="N290" s="266"/>
      <c r="O290" s="266"/>
      <c r="P290" s="266"/>
      <c r="Q290" s="266"/>
      <c r="R290" s="266"/>
      <c r="S290" s="266"/>
      <c r="T290" s="266"/>
      <c r="U290" s="266"/>
      <c r="V290" s="266"/>
      <c r="W290" s="266"/>
      <c r="X290" s="266"/>
      <c r="Y290" s="266"/>
      <c r="Z290" s="266"/>
      <c r="AA290" s="266"/>
    </row>
    <row r="291" spans="1:27" x14ac:dyDescent="0.6">
      <c r="A291" s="265"/>
      <c r="B291" s="266"/>
      <c r="C291" s="267"/>
      <c r="D291" s="267"/>
      <c r="E291" s="267"/>
      <c r="F291" s="268"/>
      <c r="G291" s="266"/>
      <c r="H291" s="266"/>
      <c r="I291" s="266"/>
      <c r="J291" s="266"/>
      <c r="K291" s="266"/>
      <c r="L291" s="266"/>
      <c r="M291" s="266"/>
      <c r="N291" s="266"/>
      <c r="O291" s="266"/>
      <c r="P291" s="266"/>
      <c r="Q291" s="266"/>
      <c r="R291" s="266"/>
      <c r="S291" s="266"/>
      <c r="T291" s="266"/>
      <c r="U291" s="266"/>
      <c r="V291" s="266"/>
      <c r="W291" s="266"/>
      <c r="X291" s="266"/>
      <c r="Y291" s="266"/>
      <c r="Z291" s="266"/>
      <c r="AA291" s="266"/>
    </row>
    <row r="292" spans="1:27" x14ac:dyDescent="0.6">
      <c r="A292" s="265"/>
      <c r="B292" s="266"/>
      <c r="C292" s="267"/>
      <c r="D292" s="267"/>
      <c r="E292" s="267"/>
      <c r="F292" s="268"/>
      <c r="G292" s="266"/>
      <c r="H292" s="266"/>
      <c r="I292" s="266"/>
      <c r="J292" s="266"/>
      <c r="K292" s="266"/>
      <c r="L292" s="266"/>
      <c r="M292" s="266"/>
      <c r="N292" s="266"/>
      <c r="O292" s="266"/>
      <c r="P292" s="266"/>
      <c r="Q292" s="266"/>
      <c r="R292" s="266"/>
      <c r="S292" s="266"/>
      <c r="T292" s="266"/>
      <c r="U292" s="266"/>
      <c r="V292" s="266"/>
      <c r="W292" s="266"/>
      <c r="X292" s="266"/>
      <c r="Y292" s="266"/>
      <c r="Z292" s="266"/>
      <c r="AA292" s="266"/>
    </row>
    <row r="293" spans="1:27" x14ac:dyDescent="0.6">
      <c r="A293" s="265"/>
      <c r="B293" s="266"/>
      <c r="C293" s="267"/>
      <c r="D293" s="267"/>
      <c r="E293" s="267"/>
      <c r="F293" s="268"/>
      <c r="G293" s="266"/>
      <c r="H293" s="266"/>
      <c r="I293" s="266"/>
      <c r="J293" s="266"/>
      <c r="K293" s="266"/>
      <c r="L293" s="266"/>
      <c r="M293" s="266"/>
      <c r="N293" s="266"/>
      <c r="O293" s="266"/>
      <c r="P293" s="266"/>
      <c r="Q293" s="266"/>
      <c r="R293" s="266"/>
      <c r="S293" s="266"/>
      <c r="T293" s="266"/>
      <c r="U293" s="266"/>
      <c r="V293" s="266"/>
      <c r="W293" s="266"/>
      <c r="X293" s="266"/>
      <c r="Y293" s="266"/>
      <c r="Z293" s="266"/>
      <c r="AA293" s="266"/>
    </row>
    <row r="294" spans="1:27" x14ac:dyDescent="0.6">
      <c r="A294" s="265"/>
      <c r="B294" s="266"/>
      <c r="C294" s="267"/>
      <c r="D294" s="267"/>
      <c r="E294" s="267"/>
      <c r="F294" s="268"/>
      <c r="G294" s="266"/>
      <c r="H294" s="266"/>
      <c r="I294" s="266"/>
      <c r="J294" s="266"/>
      <c r="K294" s="266"/>
      <c r="L294" s="266"/>
      <c r="M294" s="266"/>
      <c r="N294" s="266"/>
      <c r="O294" s="266"/>
      <c r="P294" s="266"/>
      <c r="Q294" s="266"/>
      <c r="R294" s="266"/>
      <c r="S294" s="266"/>
      <c r="T294" s="266"/>
      <c r="U294" s="266"/>
      <c r="V294" s="266"/>
      <c r="W294" s="266"/>
      <c r="X294" s="266"/>
      <c r="Y294" s="266"/>
      <c r="Z294" s="266"/>
      <c r="AA294" s="266"/>
    </row>
    <row r="295" spans="1:27" x14ac:dyDescent="0.6">
      <c r="A295" s="265"/>
      <c r="B295" s="266"/>
      <c r="C295" s="267"/>
      <c r="D295" s="267"/>
      <c r="E295" s="267"/>
      <c r="F295" s="268"/>
      <c r="G295" s="266"/>
      <c r="H295" s="266"/>
      <c r="I295" s="266"/>
      <c r="J295" s="266"/>
      <c r="K295" s="266"/>
      <c r="L295" s="266"/>
      <c r="M295" s="266"/>
      <c r="N295" s="266"/>
      <c r="O295" s="266"/>
      <c r="P295" s="266"/>
      <c r="Q295" s="266"/>
      <c r="R295" s="266"/>
      <c r="S295" s="266"/>
      <c r="T295" s="266"/>
      <c r="U295" s="266"/>
      <c r="V295" s="266"/>
      <c r="W295" s="266"/>
      <c r="X295" s="266"/>
      <c r="Y295" s="266"/>
      <c r="Z295" s="266"/>
      <c r="AA295" s="266"/>
    </row>
    <row r="296" spans="1:27" x14ac:dyDescent="0.6">
      <c r="A296" s="265"/>
      <c r="B296" s="266"/>
      <c r="C296" s="267"/>
      <c r="D296" s="267"/>
      <c r="E296" s="267"/>
      <c r="F296" s="268"/>
      <c r="G296" s="266"/>
      <c r="H296" s="266"/>
      <c r="I296" s="266"/>
      <c r="J296" s="266"/>
      <c r="K296" s="266"/>
      <c r="L296" s="266"/>
      <c r="M296" s="266"/>
      <c r="N296" s="266"/>
      <c r="O296" s="266"/>
      <c r="P296" s="266"/>
      <c r="Q296" s="266"/>
      <c r="R296" s="266"/>
      <c r="S296" s="266"/>
      <c r="T296" s="266"/>
      <c r="U296" s="266"/>
      <c r="V296" s="266"/>
      <c r="W296" s="266"/>
      <c r="X296" s="266"/>
      <c r="Y296" s="266"/>
      <c r="Z296" s="266"/>
      <c r="AA296" s="266"/>
    </row>
    <row r="297" spans="1:27" x14ac:dyDescent="0.6">
      <c r="A297" s="265"/>
      <c r="B297" s="266"/>
      <c r="C297" s="267"/>
      <c r="D297" s="267"/>
      <c r="E297" s="267"/>
      <c r="F297" s="268"/>
      <c r="G297" s="266"/>
      <c r="H297" s="266"/>
      <c r="I297" s="266"/>
      <c r="J297" s="266"/>
      <c r="K297" s="266"/>
      <c r="L297" s="266"/>
      <c r="M297" s="266"/>
      <c r="N297" s="266"/>
      <c r="O297" s="266"/>
      <c r="P297" s="266"/>
      <c r="Q297" s="266"/>
      <c r="R297" s="266"/>
      <c r="S297" s="266"/>
      <c r="T297" s="266"/>
      <c r="U297" s="266"/>
      <c r="V297" s="266"/>
      <c r="W297" s="266"/>
      <c r="X297" s="266"/>
      <c r="Y297" s="266"/>
      <c r="Z297" s="266"/>
      <c r="AA297" s="266"/>
    </row>
    <row r="298" spans="1:27" x14ac:dyDescent="0.6">
      <c r="A298" s="265"/>
      <c r="B298" s="266"/>
      <c r="C298" s="267"/>
      <c r="D298" s="267"/>
      <c r="E298" s="267"/>
      <c r="F298" s="268"/>
      <c r="G298" s="266"/>
      <c r="H298" s="266"/>
      <c r="I298" s="266"/>
      <c r="J298" s="266"/>
      <c r="K298" s="266"/>
      <c r="L298" s="266"/>
      <c r="M298" s="266"/>
      <c r="N298" s="266"/>
      <c r="O298" s="266"/>
      <c r="P298" s="266"/>
      <c r="Q298" s="266"/>
      <c r="R298" s="266"/>
      <c r="S298" s="266"/>
      <c r="T298" s="266"/>
      <c r="U298" s="266"/>
      <c r="V298" s="266"/>
      <c r="W298" s="266"/>
      <c r="X298" s="266"/>
      <c r="Y298" s="266"/>
      <c r="Z298" s="266"/>
      <c r="AA298" s="266"/>
    </row>
    <row r="299" spans="1:27" x14ac:dyDescent="0.6">
      <c r="A299" s="265"/>
      <c r="B299" s="266"/>
      <c r="C299" s="267"/>
      <c r="D299" s="267"/>
      <c r="E299" s="267"/>
      <c r="F299" s="268"/>
      <c r="G299" s="266"/>
      <c r="H299" s="266"/>
      <c r="I299" s="266"/>
      <c r="J299" s="266"/>
      <c r="K299" s="266"/>
      <c r="L299" s="266"/>
      <c r="M299" s="266"/>
      <c r="N299" s="266"/>
      <c r="O299" s="266"/>
      <c r="P299" s="266"/>
      <c r="Q299" s="266"/>
      <c r="R299" s="266"/>
      <c r="S299" s="266"/>
      <c r="T299" s="266"/>
      <c r="U299" s="266"/>
      <c r="V299" s="266"/>
      <c r="W299" s="266"/>
      <c r="X299" s="266"/>
      <c r="Y299" s="266"/>
      <c r="Z299" s="266"/>
      <c r="AA299" s="266"/>
    </row>
    <row r="300" spans="1:27" x14ac:dyDescent="0.6">
      <c r="A300" s="265"/>
      <c r="B300" s="266"/>
      <c r="C300" s="267"/>
      <c r="D300" s="267"/>
      <c r="E300" s="267"/>
      <c r="F300" s="268"/>
      <c r="G300" s="266"/>
      <c r="H300" s="266"/>
      <c r="I300" s="266"/>
      <c r="J300" s="266"/>
      <c r="K300" s="266"/>
      <c r="L300" s="266"/>
      <c r="M300" s="266"/>
      <c r="N300" s="266"/>
      <c r="O300" s="266"/>
      <c r="P300" s="266"/>
      <c r="Q300" s="266"/>
      <c r="R300" s="266"/>
      <c r="S300" s="266"/>
      <c r="T300" s="266"/>
      <c r="U300" s="266"/>
      <c r="V300" s="266"/>
      <c r="W300" s="266"/>
      <c r="X300" s="266"/>
      <c r="Y300" s="266"/>
      <c r="Z300" s="266"/>
      <c r="AA300" s="266"/>
    </row>
    <row r="301" spans="1:27" x14ac:dyDescent="0.6">
      <c r="A301" s="265"/>
      <c r="B301" s="266"/>
      <c r="C301" s="267"/>
      <c r="D301" s="267"/>
      <c r="E301" s="267"/>
      <c r="F301" s="268"/>
      <c r="G301" s="266"/>
      <c r="H301" s="266"/>
      <c r="I301" s="266"/>
      <c r="J301" s="266"/>
      <c r="K301" s="266"/>
      <c r="L301" s="266"/>
      <c r="M301" s="266"/>
      <c r="N301" s="266"/>
      <c r="O301" s="266"/>
      <c r="P301" s="266"/>
      <c r="Q301" s="266"/>
      <c r="R301" s="266"/>
      <c r="S301" s="266"/>
      <c r="T301" s="266"/>
      <c r="U301" s="266"/>
      <c r="V301" s="266"/>
      <c r="W301" s="266"/>
      <c r="X301" s="266"/>
      <c r="Y301" s="266"/>
      <c r="Z301" s="266"/>
      <c r="AA301" s="266"/>
    </row>
    <row r="302" spans="1:27" x14ac:dyDescent="0.6">
      <c r="A302" s="265"/>
      <c r="B302" s="266"/>
      <c r="C302" s="267"/>
      <c r="D302" s="267"/>
      <c r="E302" s="267"/>
      <c r="F302" s="268"/>
      <c r="G302" s="266"/>
      <c r="H302" s="266"/>
      <c r="I302" s="266"/>
      <c r="J302" s="266"/>
      <c r="K302" s="266"/>
      <c r="L302" s="266"/>
      <c r="M302" s="266"/>
      <c r="N302" s="266"/>
      <c r="O302" s="266"/>
      <c r="P302" s="266"/>
      <c r="Q302" s="266"/>
      <c r="R302" s="266"/>
      <c r="S302" s="266"/>
      <c r="T302" s="266"/>
      <c r="U302" s="266"/>
      <c r="V302" s="266"/>
      <c r="W302" s="266"/>
      <c r="X302" s="266"/>
      <c r="Y302" s="266"/>
      <c r="Z302" s="266"/>
      <c r="AA302" s="266"/>
    </row>
    <row r="303" spans="1:27" x14ac:dyDescent="0.6">
      <c r="A303" s="265"/>
      <c r="B303" s="266"/>
      <c r="C303" s="267"/>
      <c r="D303" s="267"/>
      <c r="E303" s="267"/>
      <c r="F303" s="268"/>
      <c r="G303" s="266"/>
      <c r="H303" s="266"/>
      <c r="I303" s="266"/>
      <c r="J303" s="266"/>
      <c r="K303" s="266"/>
      <c r="L303" s="266"/>
      <c r="M303" s="266"/>
      <c r="N303" s="266"/>
      <c r="O303" s="266"/>
      <c r="P303" s="266"/>
      <c r="Q303" s="266"/>
      <c r="R303" s="266"/>
      <c r="S303" s="266"/>
      <c r="T303" s="266"/>
      <c r="U303" s="266"/>
      <c r="V303" s="266"/>
      <c r="W303" s="266"/>
      <c r="X303" s="266"/>
      <c r="Y303" s="266"/>
      <c r="Z303" s="266"/>
      <c r="AA303" s="266"/>
    </row>
    <row r="304" spans="1:27" x14ac:dyDescent="0.6">
      <c r="A304" s="265"/>
      <c r="B304" s="266"/>
      <c r="C304" s="267"/>
      <c r="D304" s="267"/>
      <c r="E304" s="267"/>
      <c r="F304" s="268"/>
      <c r="G304" s="266"/>
      <c r="H304" s="266"/>
      <c r="I304" s="266"/>
      <c r="J304" s="266"/>
      <c r="K304" s="266"/>
      <c r="L304" s="266"/>
      <c r="M304" s="266"/>
      <c r="N304" s="266"/>
      <c r="O304" s="266"/>
      <c r="P304" s="266"/>
      <c r="Q304" s="266"/>
      <c r="R304" s="266"/>
      <c r="S304" s="266"/>
      <c r="T304" s="266"/>
      <c r="U304" s="266"/>
      <c r="V304" s="266"/>
      <c r="W304" s="266"/>
      <c r="X304" s="266"/>
      <c r="Y304" s="266"/>
      <c r="Z304" s="266"/>
      <c r="AA304" s="266"/>
    </row>
    <row r="305" spans="1:27" x14ac:dyDescent="0.6">
      <c r="A305" s="265"/>
      <c r="B305" s="266"/>
      <c r="C305" s="267"/>
      <c r="D305" s="267"/>
      <c r="E305" s="267"/>
      <c r="F305" s="268"/>
      <c r="G305" s="266"/>
      <c r="H305" s="266"/>
      <c r="I305" s="266"/>
      <c r="J305" s="266"/>
      <c r="K305" s="266"/>
      <c r="L305" s="266"/>
      <c r="M305" s="266"/>
      <c r="N305" s="266"/>
      <c r="O305" s="266"/>
      <c r="P305" s="266"/>
      <c r="Q305" s="266"/>
      <c r="R305" s="266"/>
      <c r="S305" s="266"/>
      <c r="T305" s="266"/>
      <c r="U305" s="266"/>
      <c r="V305" s="266"/>
      <c r="W305" s="266"/>
      <c r="X305" s="266"/>
      <c r="Y305" s="266"/>
      <c r="Z305" s="266"/>
      <c r="AA305" s="266"/>
    </row>
    <row r="306" spans="1:27" x14ac:dyDescent="0.6">
      <c r="A306" s="265"/>
      <c r="B306" s="266"/>
      <c r="C306" s="267"/>
      <c r="D306" s="267"/>
      <c r="E306" s="267"/>
      <c r="F306" s="268"/>
      <c r="G306" s="266"/>
      <c r="H306" s="266"/>
      <c r="I306" s="266"/>
      <c r="J306" s="266"/>
      <c r="K306" s="266"/>
      <c r="L306" s="266"/>
      <c r="M306" s="266"/>
      <c r="N306" s="266"/>
      <c r="O306" s="266"/>
      <c r="P306" s="266"/>
      <c r="Q306" s="266"/>
      <c r="R306" s="266"/>
      <c r="S306" s="266"/>
      <c r="T306" s="266"/>
      <c r="U306" s="266"/>
      <c r="V306" s="266"/>
      <c r="W306" s="266"/>
      <c r="X306" s="266"/>
      <c r="Y306" s="266"/>
      <c r="Z306" s="266"/>
      <c r="AA306" s="266"/>
    </row>
    <row r="307" spans="1:27" x14ac:dyDescent="0.6">
      <c r="A307" s="265"/>
      <c r="B307" s="266"/>
      <c r="C307" s="267"/>
      <c r="D307" s="267"/>
      <c r="E307" s="267"/>
      <c r="F307" s="268"/>
      <c r="G307" s="266"/>
      <c r="H307" s="266"/>
      <c r="I307" s="266"/>
      <c r="J307" s="266"/>
      <c r="K307" s="266"/>
      <c r="L307" s="266"/>
      <c r="M307" s="266"/>
      <c r="N307" s="266"/>
      <c r="O307" s="266"/>
      <c r="P307" s="266"/>
      <c r="Q307" s="266"/>
      <c r="R307" s="266"/>
      <c r="S307" s="266"/>
      <c r="T307" s="266"/>
      <c r="U307" s="266"/>
      <c r="V307" s="266"/>
      <c r="W307" s="266"/>
      <c r="X307" s="266"/>
      <c r="Y307" s="266"/>
      <c r="Z307" s="266"/>
      <c r="AA307" s="266"/>
    </row>
    <row r="308" spans="1:27" x14ac:dyDescent="0.6">
      <c r="A308" s="265"/>
      <c r="B308" s="266"/>
      <c r="C308" s="267"/>
      <c r="D308" s="267"/>
      <c r="E308" s="267"/>
      <c r="F308" s="268"/>
      <c r="G308" s="266"/>
      <c r="H308" s="266"/>
      <c r="I308" s="266"/>
      <c r="J308" s="266"/>
      <c r="K308" s="266"/>
      <c r="L308" s="266"/>
      <c r="M308" s="266"/>
      <c r="N308" s="266"/>
      <c r="O308" s="266"/>
      <c r="P308" s="266"/>
      <c r="Q308" s="266"/>
      <c r="R308" s="266"/>
      <c r="S308" s="266"/>
      <c r="T308" s="266"/>
      <c r="U308" s="266"/>
      <c r="V308" s="266"/>
      <c r="W308" s="266"/>
      <c r="X308" s="266"/>
      <c r="Y308" s="266"/>
      <c r="Z308" s="266"/>
      <c r="AA308" s="266"/>
    </row>
    <row r="309" spans="1:27" x14ac:dyDescent="0.6">
      <c r="A309" s="265"/>
      <c r="B309" s="266"/>
      <c r="C309" s="267"/>
      <c r="D309" s="267"/>
      <c r="E309" s="267"/>
      <c r="F309" s="268"/>
      <c r="G309" s="266"/>
      <c r="H309" s="266"/>
      <c r="I309" s="266"/>
      <c r="J309" s="266"/>
      <c r="K309" s="266"/>
      <c r="L309" s="266"/>
      <c r="M309" s="266"/>
      <c r="N309" s="266"/>
      <c r="O309" s="266"/>
      <c r="P309" s="266"/>
      <c r="Q309" s="266"/>
      <c r="R309" s="266"/>
      <c r="S309" s="266"/>
      <c r="T309" s="266"/>
      <c r="U309" s="266"/>
      <c r="V309" s="266"/>
      <c r="W309" s="266"/>
      <c r="X309" s="266"/>
      <c r="Y309" s="266"/>
      <c r="Z309" s="266"/>
      <c r="AA309" s="266"/>
    </row>
    <row r="310" spans="1:27" x14ac:dyDescent="0.6">
      <c r="A310" s="265"/>
      <c r="B310" s="266"/>
      <c r="C310" s="267"/>
      <c r="D310" s="267"/>
      <c r="E310" s="267"/>
      <c r="F310" s="268"/>
      <c r="G310" s="266"/>
      <c r="H310" s="266"/>
      <c r="I310" s="266"/>
      <c r="J310" s="266"/>
      <c r="K310" s="266"/>
      <c r="L310" s="266"/>
      <c r="M310" s="266"/>
      <c r="N310" s="266"/>
      <c r="O310" s="266"/>
      <c r="P310" s="266"/>
      <c r="Q310" s="266"/>
      <c r="R310" s="266"/>
      <c r="S310" s="266"/>
      <c r="T310" s="266"/>
      <c r="U310" s="266"/>
      <c r="V310" s="266"/>
      <c r="W310" s="266"/>
      <c r="X310" s="266"/>
      <c r="Y310" s="266"/>
      <c r="Z310" s="266"/>
      <c r="AA310" s="266"/>
    </row>
    <row r="311" spans="1:27" x14ac:dyDescent="0.6">
      <c r="A311" s="265"/>
      <c r="B311" s="266"/>
      <c r="C311" s="267"/>
      <c r="D311" s="267"/>
      <c r="E311" s="267"/>
      <c r="F311" s="268"/>
      <c r="G311" s="266"/>
      <c r="H311" s="266"/>
      <c r="I311" s="266"/>
      <c r="J311" s="266"/>
      <c r="K311" s="266"/>
      <c r="L311" s="266"/>
      <c r="M311" s="266"/>
      <c r="N311" s="266"/>
      <c r="O311" s="266"/>
      <c r="P311" s="266"/>
      <c r="Q311" s="266"/>
      <c r="R311" s="266"/>
      <c r="S311" s="266"/>
      <c r="T311" s="266"/>
      <c r="U311" s="266"/>
      <c r="V311" s="266"/>
      <c r="W311" s="266"/>
      <c r="X311" s="266"/>
      <c r="Y311" s="266"/>
      <c r="Z311" s="266"/>
      <c r="AA311" s="266"/>
    </row>
    <row r="312" spans="1:27" x14ac:dyDescent="0.6">
      <c r="A312" s="265"/>
      <c r="B312" s="266"/>
      <c r="C312" s="267"/>
      <c r="D312" s="267"/>
      <c r="E312" s="267"/>
      <c r="F312" s="268"/>
      <c r="G312" s="266"/>
      <c r="H312" s="266"/>
      <c r="I312" s="266"/>
      <c r="J312" s="266"/>
      <c r="K312" s="266"/>
      <c r="L312" s="266"/>
      <c r="M312" s="266"/>
      <c r="N312" s="266"/>
      <c r="O312" s="266"/>
      <c r="P312" s="266"/>
      <c r="Q312" s="266"/>
      <c r="R312" s="266"/>
      <c r="S312" s="266"/>
      <c r="T312" s="266"/>
      <c r="U312" s="266"/>
      <c r="V312" s="266"/>
      <c r="W312" s="266"/>
      <c r="X312" s="266"/>
      <c r="Y312" s="266"/>
      <c r="Z312" s="266"/>
      <c r="AA312" s="266"/>
    </row>
    <row r="313" spans="1:27" x14ac:dyDescent="0.6">
      <c r="A313" s="265"/>
      <c r="B313" s="266"/>
      <c r="C313" s="267"/>
      <c r="D313" s="267"/>
      <c r="E313" s="267"/>
      <c r="F313" s="268"/>
      <c r="G313" s="266"/>
      <c r="H313" s="266"/>
      <c r="I313" s="266"/>
      <c r="J313" s="266"/>
      <c r="K313" s="266"/>
      <c r="L313" s="266"/>
      <c r="M313" s="266"/>
      <c r="N313" s="266"/>
      <c r="O313" s="266"/>
      <c r="P313" s="266"/>
      <c r="Q313" s="266"/>
      <c r="R313" s="266"/>
      <c r="S313" s="266"/>
      <c r="T313" s="266"/>
      <c r="U313" s="266"/>
      <c r="V313" s="266"/>
      <c r="W313" s="266"/>
      <c r="X313" s="266"/>
      <c r="Y313" s="266"/>
      <c r="Z313" s="266"/>
      <c r="AA313" s="266"/>
    </row>
    <row r="314" spans="1:27" x14ac:dyDescent="0.6">
      <c r="A314" s="265"/>
      <c r="B314" s="266"/>
      <c r="C314" s="267"/>
      <c r="D314" s="267"/>
      <c r="E314" s="267"/>
      <c r="F314" s="268"/>
      <c r="G314" s="266"/>
      <c r="H314" s="266"/>
      <c r="I314" s="266"/>
      <c r="J314" s="266"/>
      <c r="K314" s="266"/>
      <c r="L314" s="266"/>
      <c r="M314" s="266"/>
      <c r="N314" s="266"/>
      <c r="O314" s="266"/>
      <c r="P314" s="266"/>
      <c r="Q314" s="266"/>
      <c r="R314" s="266"/>
      <c r="S314" s="266"/>
      <c r="T314" s="266"/>
      <c r="U314" s="266"/>
      <c r="V314" s="266"/>
      <c r="W314" s="266"/>
      <c r="X314" s="266"/>
      <c r="Y314" s="266"/>
      <c r="Z314" s="266"/>
      <c r="AA314" s="266"/>
    </row>
    <row r="315" spans="1:27" x14ac:dyDescent="0.6">
      <c r="A315" s="265"/>
      <c r="B315" s="266"/>
      <c r="C315" s="267"/>
      <c r="D315" s="267"/>
      <c r="E315" s="267"/>
      <c r="F315" s="268"/>
      <c r="G315" s="266"/>
      <c r="H315" s="266"/>
      <c r="I315" s="266"/>
      <c r="J315" s="266"/>
      <c r="K315" s="266"/>
      <c r="L315" s="266"/>
      <c r="M315" s="266"/>
      <c r="N315" s="266"/>
      <c r="O315" s="266"/>
      <c r="P315" s="266"/>
      <c r="Q315" s="266"/>
      <c r="R315" s="266"/>
      <c r="S315" s="266"/>
      <c r="T315" s="266"/>
      <c r="U315" s="266"/>
      <c r="V315" s="266"/>
      <c r="W315" s="266"/>
      <c r="X315" s="266"/>
      <c r="Y315" s="266"/>
      <c r="Z315" s="266"/>
      <c r="AA315" s="266"/>
    </row>
    <row r="316" spans="1:27" x14ac:dyDescent="0.6">
      <c r="A316" s="265"/>
      <c r="B316" s="266"/>
      <c r="C316" s="267"/>
      <c r="D316" s="267"/>
      <c r="E316" s="267"/>
      <c r="F316" s="268"/>
      <c r="G316" s="266"/>
      <c r="H316" s="266"/>
      <c r="I316" s="266"/>
      <c r="J316" s="266"/>
      <c r="K316" s="266"/>
      <c r="L316" s="266"/>
      <c r="M316" s="266"/>
      <c r="N316" s="266"/>
      <c r="O316" s="266"/>
      <c r="P316" s="266"/>
      <c r="Q316" s="266"/>
      <c r="R316" s="266"/>
      <c r="S316" s="266"/>
      <c r="T316" s="266"/>
      <c r="U316" s="266"/>
      <c r="V316" s="266"/>
      <c r="W316" s="266"/>
      <c r="X316" s="266"/>
      <c r="Y316" s="266"/>
      <c r="Z316" s="266"/>
      <c r="AA316" s="266"/>
    </row>
    <row r="317" spans="1:27" x14ac:dyDescent="0.6">
      <c r="A317" s="265"/>
      <c r="B317" s="266"/>
      <c r="C317" s="267"/>
      <c r="D317" s="267"/>
      <c r="E317" s="267"/>
      <c r="F317" s="268"/>
      <c r="G317" s="266"/>
      <c r="H317" s="266"/>
      <c r="I317" s="266"/>
      <c r="J317" s="266"/>
      <c r="K317" s="266"/>
      <c r="L317" s="266"/>
      <c r="M317" s="266"/>
      <c r="N317" s="266"/>
      <c r="O317" s="266"/>
      <c r="P317" s="266"/>
      <c r="Q317" s="266"/>
      <c r="R317" s="266"/>
      <c r="S317" s="266"/>
      <c r="T317" s="266"/>
      <c r="U317" s="266"/>
      <c r="V317" s="266"/>
      <c r="W317" s="266"/>
      <c r="X317" s="266"/>
      <c r="Y317" s="266"/>
      <c r="Z317" s="266"/>
      <c r="AA317" s="266"/>
    </row>
    <row r="318" spans="1:27" x14ac:dyDescent="0.6">
      <c r="A318" s="265"/>
      <c r="B318" s="266"/>
      <c r="C318" s="267"/>
      <c r="D318" s="267"/>
      <c r="E318" s="267"/>
      <c r="F318" s="268"/>
      <c r="G318" s="266"/>
      <c r="H318" s="266"/>
      <c r="I318" s="266"/>
      <c r="J318" s="266"/>
      <c r="K318" s="266"/>
      <c r="L318" s="266"/>
      <c r="M318" s="266"/>
      <c r="N318" s="266"/>
      <c r="O318" s="266"/>
      <c r="P318" s="266"/>
      <c r="Q318" s="266"/>
      <c r="R318" s="266"/>
      <c r="S318" s="266"/>
      <c r="T318" s="266"/>
      <c r="U318" s="266"/>
      <c r="V318" s="266"/>
      <c r="W318" s="266"/>
      <c r="X318" s="266"/>
      <c r="Y318" s="266"/>
      <c r="Z318" s="266"/>
      <c r="AA318" s="266"/>
    </row>
    <row r="319" spans="1:27" x14ac:dyDescent="0.6">
      <c r="A319" s="265"/>
      <c r="B319" s="266"/>
      <c r="C319" s="267"/>
      <c r="D319" s="267"/>
      <c r="E319" s="267"/>
      <c r="F319" s="268"/>
      <c r="G319" s="266"/>
      <c r="H319" s="266"/>
      <c r="I319" s="266"/>
      <c r="J319" s="266"/>
      <c r="K319" s="266"/>
      <c r="L319" s="266"/>
      <c r="M319" s="266"/>
      <c r="N319" s="266"/>
      <c r="O319" s="266"/>
      <c r="P319" s="266"/>
      <c r="Q319" s="266"/>
      <c r="R319" s="266"/>
      <c r="S319" s="266"/>
      <c r="T319" s="266"/>
      <c r="U319" s="266"/>
      <c r="V319" s="266"/>
      <c r="W319" s="266"/>
      <c r="X319" s="266"/>
      <c r="Y319" s="266"/>
      <c r="Z319" s="266"/>
      <c r="AA319" s="266"/>
    </row>
    <row r="320" spans="1:27" x14ac:dyDescent="0.6">
      <c r="A320" s="265"/>
      <c r="B320" s="266"/>
      <c r="C320" s="267"/>
      <c r="D320" s="267"/>
      <c r="E320" s="267"/>
      <c r="F320" s="268"/>
      <c r="G320" s="266"/>
      <c r="H320" s="266"/>
      <c r="I320" s="266"/>
      <c r="J320" s="266"/>
      <c r="K320" s="266"/>
      <c r="L320" s="266"/>
      <c r="M320" s="266"/>
      <c r="N320" s="266"/>
      <c r="O320" s="266"/>
      <c r="P320" s="266"/>
      <c r="Q320" s="266"/>
      <c r="R320" s="266"/>
      <c r="S320" s="266"/>
      <c r="T320" s="266"/>
      <c r="U320" s="266"/>
      <c r="V320" s="266"/>
      <c r="W320" s="266"/>
      <c r="X320" s="266"/>
      <c r="Y320" s="266"/>
      <c r="Z320" s="266"/>
      <c r="AA320" s="266"/>
    </row>
    <row r="321" spans="1:27" x14ac:dyDescent="0.6">
      <c r="A321" s="265"/>
      <c r="B321" s="266"/>
      <c r="C321" s="267"/>
      <c r="D321" s="267"/>
      <c r="E321" s="267"/>
      <c r="F321" s="268"/>
      <c r="G321" s="266"/>
      <c r="H321" s="266"/>
      <c r="I321" s="266"/>
      <c r="J321" s="266"/>
      <c r="K321" s="266"/>
      <c r="L321" s="266"/>
      <c r="M321" s="266"/>
      <c r="N321" s="266"/>
      <c r="O321" s="266"/>
      <c r="P321" s="266"/>
      <c r="Q321" s="266"/>
      <c r="R321" s="266"/>
      <c r="S321" s="266"/>
      <c r="T321" s="266"/>
      <c r="U321" s="266"/>
      <c r="V321" s="266"/>
      <c r="W321" s="266"/>
      <c r="X321" s="266"/>
      <c r="Y321" s="266"/>
      <c r="Z321" s="266"/>
      <c r="AA321" s="266"/>
    </row>
    <row r="322" spans="1:27" x14ac:dyDescent="0.6">
      <c r="A322" s="265"/>
      <c r="B322" s="266"/>
      <c r="C322" s="267"/>
      <c r="D322" s="267"/>
      <c r="E322" s="267"/>
      <c r="F322" s="268"/>
      <c r="G322" s="266"/>
      <c r="H322" s="266"/>
      <c r="I322" s="266"/>
      <c r="J322" s="266"/>
      <c r="K322" s="266"/>
      <c r="L322" s="266"/>
      <c r="M322" s="266"/>
      <c r="N322" s="266"/>
      <c r="O322" s="266"/>
      <c r="P322" s="266"/>
      <c r="Q322" s="266"/>
      <c r="R322" s="266"/>
      <c r="S322" s="266"/>
      <c r="T322" s="266"/>
      <c r="U322" s="266"/>
      <c r="V322" s="266"/>
      <c r="W322" s="266"/>
      <c r="X322" s="266"/>
      <c r="Y322" s="266"/>
      <c r="Z322" s="266"/>
      <c r="AA322" s="266"/>
    </row>
    <row r="323" spans="1:27" x14ac:dyDescent="0.6">
      <c r="A323" s="265"/>
      <c r="B323" s="266"/>
      <c r="C323" s="267"/>
      <c r="D323" s="267"/>
      <c r="E323" s="267"/>
      <c r="F323" s="268"/>
      <c r="G323" s="266"/>
      <c r="H323" s="266"/>
      <c r="I323" s="266"/>
      <c r="J323" s="266"/>
      <c r="K323" s="266"/>
      <c r="L323" s="266"/>
      <c r="M323" s="266"/>
      <c r="N323" s="266"/>
      <c r="O323" s="266"/>
      <c r="P323" s="266"/>
      <c r="Q323" s="266"/>
      <c r="R323" s="266"/>
      <c r="S323" s="266"/>
      <c r="T323" s="266"/>
      <c r="U323" s="266"/>
      <c r="V323" s="266"/>
      <c r="W323" s="266"/>
      <c r="X323" s="266"/>
      <c r="Y323" s="266"/>
      <c r="Z323" s="266"/>
      <c r="AA323" s="266"/>
    </row>
    <row r="324" spans="1:27" x14ac:dyDescent="0.6">
      <c r="A324" s="265"/>
      <c r="B324" s="266"/>
      <c r="C324" s="267"/>
      <c r="D324" s="267"/>
      <c r="E324" s="267"/>
      <c r="F324" s="268"/>
      <c r="G324" s="266"/>
      <c r="H324" s="266"/>
      <c r="I324" s="266"/>
      <c r="J324" s="266"/>
      <c r="K324" s="266"/>
      <c r="L324" s="266"/>
      <c r="M324" s="266"/>
      <c r="N324" s="266"/>
      <c r="O324" s="266"/>
      <c r="P324" s="266"/>
      <c r="Q324" s="266"/>
      <c r="R324" s="266"/>
      <c r="S324" s="266"/>
      <c r="T324" s="266"/>
      <c r="U324" s="266"/>
      <c r="V324" s="266"/>
      <c r="W324" s="266"/>
      <c r="X324" s="266"/>
      <c r="Y324" s="266"/>
      <c r="Z324" s="266"/>
      <c r="AA324" s="266"/>
    </row>
    <row r="325" spans="1:27" x14ac:dyDescent="0.6">
      <c r="A325" s="265"/>
      <c r="B325" s="266"/>
      <c r="C325" s="267"/>
      <c r="D325" s="267"/>
      <c r="E325" s="267"/>
      <c r="F325" s="268"/>
      <c r="G325" s="266"/>
      <c r="H325" s="266"/>
      <c r="I325" s="266"/>
      <c r="J325" s="266"/>
      <c r="K325" s="266"/>
      <c r="L325" s="266"/>
      <c r="M325" s="266"/>
      <c r="N325" s="266"/>
      <c r="O325" s="266"/>
      <c r="P325" s="266"/>
      <c r="Q325" s="266"/>
      <c r="R325" s="266"/>
      <c r="S325" s="266"/>
      <c r="T325" s="266"/>
      <c r="U325" s="266"/>
      <c r="V325" s="266"/>
      <c r="W325" s="266"/>
      <c r="X325" s="266"/>
      <c r="Y325" s="266"/>
      <c r="Z325" s="266"/>
      <c r="AA325" s="266"/>
    </row>
    <row r="326" spans="1:27" x14ac:dyDescent="0.6">
      <c r="A326" s="265"/>
      <c r="B326" s="266"/>
      <c r="C326" s="267"/>
      <c r="D326" s="267"/>
      <c r="E326" s="267"/>
      <c r="F326" s="268"/>
      <c r="G326" s="266"/>
      <c r="H326" s="266"/>
      <c r="I326" s="266"/>
      <c r="J326" s="266"/>
      <c r="K326" s="266"/>
      <c r="L326" s="266"/>
      <c r="M326" s="266"/>
      <c r="N326" s="266"/>
      <c r="O326" s="266"/>
      <c r="P326" s="266"/>
      <c r="Q326" s="266"/>
      <c r="R326" s="266"/>
      <c r="S326" s="266"/>
      <c r="T326" s="266"/>
      <c r="U326" s="266"/>
      <c r="V326" s="266"/>
      <c r="W326" s="266"/>
      <c r="X326" s="266"/>
      <c r="Y326" s="266"/>
      <c r="Z326" s="266"/>
      <c r="AA326" s="266"/>
    </row>
    <row r="327" spans="1:27" x14ac:dyDescent="0.6">
      <c r="A327" s="265"/>
      <c r="B327" s="266"/>
      <c r="C327" s="267"/>
      <c r="D327" s="267"/>
      <c r="E327" s="267"/>
      <c r="F327" s="268"/>
      <c r="G327" s="266"/>
      <c r="H327" s="266"/>
      <c r="I327" s="266"/>
      <c r="J327" s="266"/>
      <c r="K327" s="266"/>
      <c r="L327" s="266"/>
      <c r="M327" s="266"/>
      <c r="N327" s="266"/>
      <c r="O327" s="266"/>
      <c r="P327" s="266"/>
      <c r="Q327" s="266"/>
      <c r="R327" s="266"/>
      <c r="S327" s="266"/>
      <c r="T327" s="266"/>
      <c r="U327" s="266"/>
      <c r="V327" s="266"/>
      <c r="W327" s="266"/>
      <c r="X327" s="266"/>
      <c r="Y327" s="266"/>
      <c r="Z327" s="266"/>
      <c r="AA327" s="266"/>
    </row>
    <row r="328" spans="1:27" x14ac:dyDescent="0.6">
      <c r="A328" s="265"/>
      <c r="B328" s="266"/>
      <c r="C328" s="267"/>
      <c r="D328" s="267"/>
      <c r="E328" s="267"/>
      <c r="F328" s="268"/>
      <c r="G328" s="266"/>
      <c r="H328" s="266"/>
      <c r="I328" s="266"/>
      <c r="J328" s="266"/>
      <c r="K328" s="266"/>
      <c r="L328" s="266"/>
      <c r="M328" s="266"/>
      <c r="N328" s="266"/>
      <c r="O328" s="266"/>
      <c r="P328" s="266"/>
      <c r="Q328" s="266"/>
      <c r="R328" s="266"/>
      <c r="S328" s="266"/>
      <c r="T328" s="266"/>
      <c r="U328" s="266"/>
      <c r="V328" s="266"/>
      <c r="W328" s="266"/>
      <c r="X328" s="266"/>
      <c r="Y328" s="266"/>
      <c r="Z328" s="266"/>
      <c r="AA328" s="266"/>
    </row>
    <row r="329" spans="1:27" x14ac:dyDescent="0.6">
      <c r="A329" s="265"/>
      <c r="B329" s="266"/>
      <c r="C329" s="267"/>
      <c r="D329" s="267"/>
      <c r="E329" s="267"/>
      <c r="F329" s="268"/>
      <c r="G329" s="266"/>
      <c r="H329" s="266"/>
      <c r="I329" s="266"/>
      <c r="J329" s="266"/>
      <c r="K329" s="266"/>
      <c r="L329" s="266"/>
      <c r="M329" s="266"/>
      <c r="N329" s="266"/>
      <c r="O329" s="266"/>
      <c r="P329" s="266"/>
      <c r="Q329" s="266"/>
      <c r="R329" s="266"/>
      <c r="S329" s="266"/>
      <c r="T329" s="266"/>
      <c r="U329" s="266"/>
      <c r="V329" s="266"/>
      <c r="W329" s="266"/>
      <c r="X329" s="266"/>
      <c r="Y329" s="266"/>
      <c r="Z329" s="266"/>
      <c r="AA329" s="266"/>
    </row>
    <row r="330" spans="1:27" x14ac:dyDescent="0.6">
      <c r="A330" s="265"/>
      <c r="B330" s="266"/>
      <c r="C330" s="267"/>
      <c r="D330" s="267"/>
      <c r="E330" s="267"/>
      <c r="F330" s="268"/>
      <c r="G330" s="266"/>
      <c r="H330" s="266"/>
      <c r="I330" s="266"/>
      <c r="J330" s="266"/>
      <c r="K330" s="266"/>
      <c r="L330" s="266"/>
      <c r="M330" s="266"/>
      <c r="N330" s="266"/>
      <c r="O330" s="266"/>
      <c r="P330" s="266"/>
      <c r="Q330" s="266"/>
      <c r="R330" s="266"/>
      <c r="S330" s="266"/>
      <c r="T330" s="266"/>
      <c r="U330" s="266"/>
      <c r="V330" s="266"/>
      <c r="W330" s="266"/>
      <c r="X330" s="266"/>
      <c r="Y330" s="266"/>
      <c r="Z330" s="266"/>
      <c r="AA330" s="266"/>
    </row>
    <row r="331" spans="1:27" x14ac:dyDescent="0.6">
      <c r="A331" s="265"/>
      <c r="B331" s="266"/>
      <c r="C331" s="267"/>
      <c r="D331" s="267"/>
      <c r="E331" s="267"/>
      <c r="F331" s="268"/>
      <c r="G331" s="266"/>
      <c r="H331" s="266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6"/>
      <c r="W331" s="266"/>
      <c r="X331" s="266"/>
      <c r="Y331" s="266"/>
      <c r="Z331" s="266"/>
      <c r="AA331" s="266"/>
    </row>
    <row r="332" spans="1:27" x14ac:dyDescent="0.6">
      <c r="A332" s="265"/>
      <c r="B332" s="266"/>
      <c r="C332" s="267"/>
      <c r="D332" s="267"/>
      <c r="E332" s="267"/>
      <c r="F332" s="268"/>
      <c r="G332" s="266"/>
      <c r="H332" s="266"/>
      <c r="I332" s="266"/>
      <c r="J332" s="266"/>
      <c r="K332" s="266"/>
      <c r="L332" s="266"/>
      <c r="M332" s="266"/>
      <c r="N332" s="266"/>
      <c r="O332" s="266"/>
      <c r="P332" s="266"/>
      <c r="Q332" s="266"/>
      <c r="R332" s="266"/>
      <c r="S332" s="266"/>
      <c r="T332" s="266"/>
      <c r="U332" s="266"/>
      <c r="V332" s="266"/>
      <c r="W332" s="266"/>
      <c r="X332" s="266"/>
      <c r="Y332" s="266"/>
      <c r="Z332" s="266"/>
      <c r="AA332" s="266"/>
    </row>
    <row r="333" spans="1:27" x14ac:dyDescent="0.6">
      <c r="A333" s="265"/>
      <c r="B333" s="266"/>
      <c r="C333" s="267"/>
      <c r="D333" s="267"/>
      <c r="E333" s="267"/>
      <c r="F333" s="268"/>
      <c r="G333" s="266"/>
      <c r="H333" s="266"/>
      <c r="I333" s="266"/>
      <c r="J333" s="266"/>
      <c r="K333" s="266"/>
      <c r="L333" s="266"/>
      <c r="M333" s="266"/>
      <c r="N333" s="266"/>
      <c r="O333" s="266"/>
      <c r="P333" s="266"/>
      <c r="Q333" s="266"/>
      <c r="R333" s="266"/>
      <c r="S333" s="266"/>
      <c r="T333" s="266"/>
      <c r="U333" s="266"/>
      <c r="V333" s="266"/>
      <c r="W333" s="266"/>
      <c r="X333" s="266"/>
      <c r="Y333" s="266"/>
      <c r="Z333" s="266"/>
      <c r="AA333" s="266"/>
    </row>
    <row r="334" spans="1:27" x14ac:dyDescent="0.6">
      <c r="A334" s="265"/>
      <c r="B334" s="266"/>
      <c r="C334" s="267"/>
      <c r="D334" s="267"/>
      <c r="E334" s="267"/>
      <c r="F334" s="268"/>
      <c r="G334" s="266"/>
      <c r="H334" s="266"/>
      <c r="I334" s="266"/>
      <c r="J334" s="266"/>
      <c r="K334" s="266"/>
      <c r="L334" s="266"/>
      <c r="M334" s="266"/>
      <c r="N334" s="266"/>
      <c r="O334" s="266"/>
      <c r="P334" s="266"/>
      <c r="Q334" s="266"/>
      <c r="R334" s="266"/>
      <c r="S334" s="266"/>
      <c r="T334" s="266"/>
      <c r="U334" s="266"/>
      <c r="V334" s="266"/>
      <c r="W334" s="266"/>
      <c r="X334" s="266"/>
      <c r="Y334" s="266"/>
      <c r="Z334" s="266"/>
      <c r="AA334" s="266"/>
    </row>
    <row r="335" spans="1:27" x14ac:dyDescent="0.6">
      <c r="A335" s="265"/>
      <c r="B335" s="266"/>
      <c r="C335" s="267"/>
      <c r="D335" s="267"/>
      <c r="E335" s="267"/>
      <c r="F335" s="268"/>
      <c r="G335" s="266"/>
      <c r="H335" s="266"/>
      <c r="I335" s="266"/>
      <c r="J335" s="266"/>
      <c r="K335" s="266"/>
      <c r="L335" s="266"/>
      <c r="M335" s="266"/>
      <c r="N335" s="266"/>
      <c r="O335" s="266"/>
      <c r="P335" s="266"/>
      <c r="Q335" s="266"/>
      <c r="R335" s="266"/>
      <c r="S335" s="266"/>
      <c r="T335" s="266"/>
      <c r="U335" s="266"/>
      <c r="V335" s="266"/>
      <c r="W335" s="266"/>
      <c r="X335" s="266"/>
      <c r="Y335" s="266"/>
      <c r="Z335" s="266"/>
      <c r="AA335" s="266"/>
    </row>
    <row r="336" spans="1:27" x14ac:dyDescent="0.6">
      <c r="A336" s="265"/>
      <c r="B336" s="266"/>
      <c r="C336" s="267"/>
      <c r="D336" s="267"/>
      <c r="E336" s="267"/>
      <c r="F336" s="268"/>
      <c r="G336" s="266"/>
      <c r="H336" s="266"/>
      <c r="I336" s="266"/>
      <c r="J336" s="266"/>
      <c r="K336" s="266"/>
      <c r="L336" s="266"/>
      <c r="M336" s="266"/>
      <c r="N336" s="266"/>
      <c r="O336" s="266"/>
      <c r="P336" s="266"/>
      <c r="Q336" s="266"/>
      <c r="R336" s="266"/>
      <c r="S336" s="266"/>
      <c r="T336" s="266"/>
      <c r="U336" s="266"/>
      <c r="V336" s="266"/>
      <c r="W336" s="266"/>
      <c r="X336" s="266"/>
      <c r="Y336" s="266"/>
      <c r="Z336" s="266"/>
      <c r="AA336" s="266"/>
    </row>
    <row r="337" spans="1:27" x14ac:dyDescent="0.6">
      <c r="A337" s="265"/>
      <c r="B337" s="266"/>
      <c r="C337" s="267"/>
      <c r="D337" s="267"/>
      <c r="E337" s="267"/>
      <c r="F337" s="268"/>
      <c r="G337" s="266"/>
      <c r="H337" s="266"/>
      <c r="I337" s="266"/>
      <c r="J337" s="266"/>
      <c r="K337" s="266"/>
      <c r="L337" s="266"/>
      <c r="M337" s="266"/>
      <c r="N337" s="266"/>
      <c r="O337" s="266"/>
      <c r="P337" s="266"/>
      <c r="Q337" s="266"/>
      <c r="R337" s="266"/>
      <c r="S337" s="266"/>
      <c r="T337" s="266"/>
      <c r="U337" s="266"/>
      <c r="V337" s="266"/>
      <c r="W337" s="266"/>
      <c r="X337" s="266"/>
      <c r="Y337" s="266"/>
      <c r="Z337" s="266"/>
      <c r="AA337" s="266"/>
    </row>
    <row r="338" spans="1:27" x14ac:dyDescent="0.6">
      <c r="A338" s="265"/>
      <c r="B338" s="266"/>
      <c r="C338" s="267"/>
      <c r="D338" s="267"/>
      <c r="E338" s="267"/>
      <c r="F338" s="268"/>
      <c r="G338" s="266"/>
      <c r="H338" s="266"/>
      <c r="I338" s="266"/>
      <c r="J338" s="266"/>
      <c r="K338" s="266"/>
      <c r="L338" s="266"/>
      <c r="M338" s="266"/>
      <c r="N338" s="266"/>
      <c r="O338" s="266"/>
      <c r="P338" s="266"/>
      <c r="Q338" s="266"/>
      <c r="R338" s="266"/>
      <c r="S338" s="266"/>
      <c r="T338" s="266"/>
      <c r="U338" s="266"/>
      <c r="V338" s="266"/>
      <c r="W338" s="266"/>
      <c r="X338" s="266"/>
      <c r="Y338" s="266"/>
      <c r="Z338" s="266"/>
      <c r="AA338" s="266"/>
    </row>
    <row r="339" spans="1:27" x14ac:dyDescent="0.6">
      <c r="A339" s="265"/>
      <c r="B339" s="266"/>
      <c r="C339" s="267"/>
      <c r="D339" s="267"/>
      <c r="E339" s="267"/>
      <c r="F339" s="268"/>
      <c r="G339" s="266"/>
      <c r="H339" s="266"/>
      <c r="I339" s="266"/>
      <c r="J339" s="266"/>
      <c r="K339" s="266"/>
      <c r="L339" s="266"/>
      <c r="M339" s="266"/>
      <c r="N339" s="266"/>
      <c r="O339" s="266"/>
      <c r="P339" s="266"/>
      <c r="Q339" s="266"/>
      <c r="R339" s="266"/>
      <c r="S339" s="266"/>
      <c r="T339" s="266"/>
      <c r="U339" s="266"/>
      <c r="V339" s="266"/>
      <c r="W339" s="266"/>
      <c r="X339" s="266"/>
      <c r="Y339" s="266"/>
      <c r="Z339" s="266"/>
      <c r="AA339" s="266"/>
    </row>
    <row r="340" spans="1:27" x14ac:dyDescent="0.6">
      <c r="A340" s="265"/>
      <c r="B340" s="266"/>
      <c r="C340" s="267"/>
      <c r="D340" s="267"/>
      <c r="E340" s="267"/>
      <c r="F340" s="268"/>
      <c r="G340" s="266"/>
      <c r="H340" s="266"/>
      <c r="I340" s="266"/>
      <c r="J340" s="266"/>
      <c r="K340" s="266"/>
      <c r="L340" s="266"/>
      <c r="M340" s="266"/>
      <c r="N340" s="266"/>
      <c r="O340" s="266"/>
      <c r="P340" s="266"/>
      <c r="Q340" s="266"/>
      <c r="R340" s="266"/>
      <c r="S340" s="266"/>
      <c r="T340" s="266"/>
      <c r="U340" s="266"/>
      <c r="V340" s="266"/>
      <c r="W340" s="266"/>
      <c r="X340" s="266"/>
      <c r="Y340" s="266"/>
      <c r="Z340" s="266"/>
      <c r="AA340" s="266"/>
    </row>
    <row r="341" spans="1:27" x14ac:dyDescent="0.6">
      <c r="A341" s="265"/>
      <c r="B341" s="266"/>
      <c r="C341" s="267"/>
      <c r="D341" s="267"/>
      <c r="E341" s="267"/>
      <c r="F341" s="268"/>
      <c r="G341" s="266"/>
      <c r="H341" s="266"/>
      <c r="I341" s="266"/>
      <c r="J341" s="266"/>
      <c r="K341" s="266"/>
      <c r="L341" s="266"/>
      <c r="M341" s="266"/>
      <c r="N341" s="266"/>
      <c r="O341" s="266"/>
      <c r="P341" s="266"/>
      <c r="Q341" s="266"/>
      <c r="R341" s="266"/>
      <c r="S341" s="266"/>
      <c r="T341" s="266"/>
      <c r="U341" s="266"/>
      <c r="V341" s="266"/>
      <c r="W341" s="266"/>
      <c r="X341" s="266"/>
      <c r="Y341" s="266"/>
      <c r="Z341" s="266"/>
      <c r="AA341" s="266"/>
    </row>
    <row r="342" spans="1:27" x14ac:dyDescent="0.6">
      <c r="A342" s="265"/>
      <c r="B342" s="266"/>
      <c r="C342" s="267"/>
      <c r="D342" s="267"/>
      <c r="E342" s="267"/>
      <c r="F342" s="268"/>
      <c r="G342" s="266"/>
      <c r="H342" s="266"/>
      <c r="I342" s="266"/>
      <c r="J342" s="266"/>
      <c r="K342" s="266"/>
      <c r="L342" s="266"/>
      <c r="M342" s="266"/>
      <c r="N342" s="266"/>
      <c r="O342" s="266"/>
      <c r="P342" s="266"/>
      <c r="Q342" s="266"/>
      <c r="R342" s="266"/>
      <c r="S342" s="266"/>
      <c r="T342" s="266"/>
      <c r="U342" s="266"/>
      <c r="V342" s="266"/>
      <c r="W342" s="266"/>
      <c r="X342" s="266"/>
      <c r="Y342" s="266"/>
      <c r="Z342" s="266"/>
      <c r="AA342" s="266"/>
    </row>
    <row r="343" spans="1:27" x14ac:dyDescent="0.6">
      <c r="A343" s="265"/>
      <c r="B343" s="266"/>
      <c r="C343" s="267"/>
      <c r="D343" s="267"/>
      <c r="E343" s="267"/>
      <c r="F343" s="268"/>
      <c r="G343" s="266"/>
      <c r="H343" s="266"/>
      <c r="I343" s="266"/>
      <c r="J343" s="266"/>
      <c r="K343" s="266"/>
      <c r="L343" s="266"/>
      <c r="M343" s="266"/>
      <c r="N343" s="266"/>
      <c r="O343" s="266"/>
      <c r="P343" s="266"/>
      <c r="Q343" s="266"/>
      <c r="R343" s="266"/>
      <c r="S343" s="266"/>
      <c r="T343" s="266"/>
      <c r="U343" s="266"/>
      <c r="V343" s="266"/>
      <c r="W343" s="266"/>
      <c r="X343" s="266"/>
      <c r="Y343" s="266"/>
      <c r="Z343" s="266"/>
      <c r="AA343" s="266"/>
    </row>
    <row r="344" spans="1:27" x14ac:dyDescent="0.6">
      <c r="A344" s="265"/>
      <c r="B344" s="266"/>
      <c r="C344" s="267"/>
      <c r="D344" s="267"/>
      <c r="E344" s="267"/>
      <c r="F344" s="268"/>
      <c r="G344" s="266"/>
      <c r="H344" s="266"/>
      <c r="I344" s="266"/>
      <c r="J344" s="266"/>
      <c r="K344" s="266"/>
      <c r="L344" s="266"/>
      <c r="M344" s="266"/>
      <c r="N344" s="266"/>
      <c r="O344" s="266"/>
      <c r="P344" s="266"/>
      <c r="Q344" s="266"/>
      <c r="R344" s="266"/>
      <c r="S344" s="266"/>
      <c r="T344" s="266"/>
      <c r="U344" s="266"/>
      <c r="V344" s="266"/>
      <c r="W344" s="266"/>
      <c r="X344" s="266"/>
      <c r="Y344" s="266"/>
      <c r="Z344" s="266"/>
      <c r="AA344" s="266"/>
    </row>
    <row r="345" spans="1:27" x14ac:dyDescent="0.6">
      <c r="A345" s="265"/>
      <c r="B345" s="266"/>
      <c r="C345" s="267"/>
      <c r="D345" s="267"/>
      <c r="E345" s="267"/>
      <c r="F345" s="268"/>
      <c r="G345" s="266"/>
      <c r="H345" s="266"/>
      <c r="I345" s="266"/>
      <c r="J345" s="266"/>
      <c r="K345" s="266"/>
      <c r="L345" s="266"/>
      <c r="M345" s="266"/>
      <c r="N345" s="266"/>
      <c r="O345" s="266"/>
      <c r="P345" s="266"/>
      <c r="Q345" s="266"/>
      <c r="R345" s="266"/>
      <c r="S345" s="266"/>
      <c r="T345" s="266"/>
      <c r="U345" s="266"/>
      <c r="V345" s="266"/>
      <c r="W345" s="266"/>
      <c r="X345" s="266"/>
      <c r="Y345" s="266"/>
      <c r="Z345" s="266"/>
      <c r="AA345" s="266"/>
    </row>
    <row r="346" spans="1:27" x14ac:dyDescent="0.6">
      <c r="A346" s="265"/>
      <c r="B346" s="266"/>
      <c r="C346" s="267"/>
      <c r="D346" s="267"/>
      <c r="E346" s="267"/>
      <c r="F346" s="268"/>
      <c r="G346" s="266"/>
      <c r="H346" s="266"/>
      <c r="I346" s="266"/>
      <c r="J346" s="266"/>
      <c r="K346" s="266"/>
      <c r="L346" s="266"/>
      <c r="M346" s="266"/>
      <c r="N346" s="266"/>
      <c r="O346" s="266"/>
      <c r="P346" s="266"/>
      <c r="Q346" s="266"/>
      <c r="R346" s="266"/>
      <c r="S346" s="266"/>
      <c r="T346" s="266"/>
      <c r="U346" s="266"/>
      <c r="V346" s="266"/>
      <c r="W346" s="266"/>
      <c r="X346" s="266"/>
      <c r="Y346" s="266"/>
      <c r="Z346" s="266"/>
      <c r="AA346" s="266"/>
    </row>
    <row r="347" spans="1:27" x14ac:dyDescent="0.6">
      <c r="A347" s="265"/>
      <c r="B347" s="266"/>
      <c r="C347" s="267"/>
      <c r="D347" s="267"/>
      <c r="E347" s="267"/>
      <c r="F347" s="268"/>
      <c r="G347" s="266"/>
      <c r="H347" s="266"/>
      <c r="I347" s="266"/>
      <c r="J347" s="266"/>
      <c r="K347" s="266"/>
      <c r="L347" s="266"/>
      <c r="M347" s="266"/>
      <c r="N347" s="266"/>
      <c r="O347" s="266"/>
      <c r="P347" s="266"/>
      <c r="Q347" s="266"/>
      <c r="R347" s="266"/>
      <c r="S347" s="266"/>
      <c r="T347" s="266"/>
      <c r="U347" s="266"/>
      <c r="V347" s="266"/>
      <c r="W347" s="266"/>
      <c r="X347" s="266"/>
      <c r="Y347" s="266"/>
      <c r="Z347" s="266"/>
      <c r="AA347" s="266"/>
    </row>
    <row r="348" spans="1:27" x14ac:dyDescent="0.6">
      <c r="A348" s="265"/>
      <c r="B348" s="266"/>
      <c r="C348" s="267"/>
      <c r="D348" s="267"/>
      <c r="E348" s="267"/>
      <c r="F348" s="268"/>
      <c r="G348" s="266"/>
      <c r="H348" s="266"/>
      <c r="I348" s="266"/>
      <c r="J348" s="266"/>
      <c r="K348" s="266"/>
      <c r="L348" s="266"/>
      <c r="M348" s="266"/>
      <c r="N348" s="266"/>
      <c r="O348" s="266"/>
      <c r="P348" s="266"/>
      <c r="Q348" s="266"/>
      <c r="R348" s="266"/>
      <c r="S348" s="266"/>
      <c r="T348" s="266"/>
      <c r="U348" s="266"/>
      <c r="V348" s="266"/>
      <c r="W348" s="266"/>
      <c r="X348" s="266"/>
      <c r="Y348" s="266"/>
      <c r="Z348" s="266"/>
      <c r="AA348" s="266"/>
    </row>
    <row r="349" spans="1:27" x14ac:dyDescent="0.6">
      <c r="A349" s="265"/>
      <c r="B349" s="266"/>
      <c r="C349" s="267"/>
      <c r="D349" s="267"/>
      <c r="E349" s="267"/>
      <c r="F349" s="268"/>
      <c r="G349" s="266"/>
      <c r="H349" s="266"/>
      <c r="I349" s="266"/>
      <c r="J349" s="266"/>
      <c r="K349" s="266"/>
      <c r="L349" s="266"/>
      <c r="M349" s="266"/>
      <c r="N349" s="266"/>
      <c r="O349" s="266"/>
      <c r="P349" s="266"/>
      <c r="Q349" s="266"/>
      <c r="R349" s="266"/>
      <c r="S349" s="266"/>
      <c r="T349" s="266"/>
      <c r="U349" s="266"/>
      <c r="V349" s="266"/>
      <c r="W349" s="266"/>
      <c r="X349" s="266"/>
      <c r="Y349" s="266"/>
      <c r="Z349" s="266"/>
      <c r="AA349" s="266"/>
    </row>
    <row r="350" spans="1:27" x14ac:dyDescent="0.6">
      <c r="A350" s="265"/>
      <c r="B350" s="266"/>
      <c r="C350" s="267"/>
      <c r="D350" s="267"/>
      <c r="E350" s="267"/>
      <c r="F350" s="268"/>
      <c r="G350" s="266"/>
      <c r="H350" s="266"/>
      <c r="I350" s="266"/>
      <c r="J350" s="266"/>
      <c r="K350" s="266"/>
      <c r="L350" s="266"/>
      <c r="M350" s="266"/>
      <c r="N350" s="266"/>
      <c r="O350" s="266"/>
      <c r="P350" s="266"/>
      <c r="Q350" s="266"/>
      <c r="R350" s="266"/>
      <c r="S350" s="266"/>
      <c r="T350" s="266"/>
      <c r="U350" s="266"/>
      <c r="V350" s="266"/>
      <c r="W350" s="266"/>
      <c r="X350" s="266"/>
      <c r="Y350" s="266"/>
      <c r="Z350" s="266"/>
      <c r="AA350" s="266"/>
    </row>
    <row r="351" spans="1:27" x14ac:dyDescent="0.6">
      <c r="A351" s="265"/>
      <c r="B351" s="266"/>
      <c r="C351" s="267"/>
      <c r="D351" s="267"/>
      <c r="E351" s="267"/>
      <c r="F351" s="268"/>
      <c r="G351" s="266"/>
      <c r="H351" s="266"/>
      <c r="I351" s="266"/>
      <c r="J351" s="266"/>
      <c r="K351" s="266"/>
      <c r="L351" s="266"/>
      <c r="M351" s="266"/>
      <c r="N351" s="266"/>
      <c r="O351" s="266"/>
      <c r="P351" s="266"/>
      <c r="Q351" s="266"/>
      <c r="R351" s="266"/>
      <c r="S351" s="266"/>
      <c r="T351" s="266"/>
      <c r="U351" s="266"/>
      <c r="V351" s="266"/>
      <c r="W351" s="266"/>
      <c r="X351" s="266"/>
      <c r="Y351" s="266"/>
      <c r="Z351" s="266"/>
      <c r="AA351" s="266"/>
    </row>
    <row r="352" spans="1:27" x14ac:dyDescent="0.6">
      <c r="A352" s="265"/>
      <c r="B352" s="266"/>
      <c r="C352" s="267"/>
      <c r="D352" s="267"/>
      <c r="E352" s="267"/>
      <c r="F352" s="268"/>
      <c r="G352" s="266"/>
      <c r="H352" s="266"/>
      <c r="I352" s="266"/>
      <c r="J352" s="266"/>
      <c r="K352" s="266"/>
      <c r="L352" s="266"/>
      <c r="M352" s="266"/>
      <c r="N352" s="266"/>
      <c r="O352" s="266"/>
      <c r="P352" s="266"/>
      <c r="Q352" s="266"/>
      <c r="R352" s="266"/>
      <c r="S352" s="266"/>
      <c r="T352" s="266"/>
      <c r="U352" s="266"/>
      <c r="V352" s="266"/>
      <c r="W352" s="266"/>
      <c r="X352" s="266"/>
      <c r="Y352" s="266"/>
      <c r="Z352" s="266"/>
      <c r="AA352" s="266"/>
    </row>
    <row r="353" spans="1:27" x14ac:dyDescent="0.6">
      <c r="A353" s="265"/>
      <c r="B353" s="266"/>
      <c r="C353" s="267"/>
      <c r="D353" s="267"/>
      <c r="E353" s="267"/>
      <c r="F353" s="268"/>
      <c r="G353" s="266"/>
      <c r="H353" s="266"/>
      <c r="I353" s="266"/>
      <c r="J353" s="266"/>
      <c r="K353" s="266"/>
      <c r="L353" s="266"/>
      <c r="M353" s="266"/>
      <c r="N353" s="266"/>
      <c r="O353" s="266"/>
      <c r="P353" s="266"/>
      <c r="Q353" s="266"/>
      <c r="R353" s="266"/>
      <c r="S353" s="266"/>
      <c r="T353" s="266"/>
      <c r="U353" s="266"/>
      <c r="V353" s="266"/>
      <c r="W353" s="266"/>
      <c r="X353" s="266"/>
      <c r="Y353" s="266"/>
      <c r="Z353" s="266"/>
      <c r="AA353" s="266"/>
    </row>
    <row r="354" spans="1:27" x14ac:dyDescent="0.6">
      <c r="A354" s="265"/>
      <c r="B354" s="266"/>
      <c r="C354" s="267"/>
      <c r="D354" s="267"/>
      <c r="E354" s="267"/>
      <c r="F354" s="268"/>
      <c r="G354" s="266"/>
      <c r="H354" s="266"/>
      <c r="I354" s="266"/>
      <c r="J354" s="266"/>
      <c r="K354" s="266"/>
      <c r="L354" s="266"/>
      <c r="M354" s="266"/>
      <c r="N354" s="266"/>
      <c r="O354" s="266"/>
      <c r="P354" s="266"/>
      <c r="Q354" s="266"/>
      <c r="R354" s="266"/>
      <c r="S354" s="266"/>
      <c r="T354" s="266"/>
      <c r="U354" s="266"/>
      <c r="V354" s="266"/>
      <c r="W354" s="266"/>
      <c r="X354" s="266"/>
      <c r="Y354" s="266"/>
      <c r="Z354" s="266"/>
      <c r="AA354" s="266"/>
    </row>
    <row r="355" spans="1:27" x14ac:dyDescent="0.6">
      <c r="A355" s="265"/>
      <c r="B355" s="266"/>
      <c r="C355" s="267"/>
      <c r="D355" s="267"/>
      <c r="E355" s="267"/>
      <c r="F355" s="268"/>
      <c r="G355" s="266"/>
      <c r="H355" s="266"/>
      <c r="I355" s="266"/>
      <c r="J355" s="266"/>
      <c r="K355" s="266"/>
      <c r="L355" s="266"/>
      <c r="M355" s="266"/>
      <c r="N355" s="266"/>
      <c r="O355" s="266"/>
      <c r="P355" s="266"/>
      <c r="Q355" s="266"/>
      <c r="R355" s="266"/>
      <c r="S355" s="266"/>
      <c r="T355" s="266"/>
      <c r="U355" s="266"/>
      <c r="V355" s="266"/>
      <c r="W355" s="266"/>
      <c r="X355" s="266"/>
      <c r="Y355" s="266"/>
      <c r="Z355" s="266"/>
      <c r="AA355" s="266"/>
    </row>
    <row r="356" spans="1:27" x14ac:dyDescent="0.6">
      <c r="A356" s="265"/>
      <c r="B356" s="266"/>
      <c r="C356" s="267"/>
      <c r="D356" s="267"/>
      <c r="E356" s="267"/>
      <c r="F356" s="268"/>
      <c r="G356" s="266"/>
      <c r="H356" s="266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6"/>
      <c r="W356" s="266"/>
      <c r="X356" s="266"/>
      <c r="Y356" s="266"/>
      <c r="Z356" s="266"/>
      <c r="AA356" s="266"/>
    </row>
    <row r="357" spans="1:27" x14ac:dyDescent="0.6">
      <c r="A357" s="265"/>
      <c r="B357" s="266"/>
      <c r="C357" s="267"/>
      <c r="D357" s="267"/>
      <c r="E357" s="267"/>
      <c r="F357" s="268"/>
      <c r="G357" s="266"/>
      <c r="H357" s="266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6"/>
      <c r="W357" s="266"/>
      <c r="X357" s="266"/>
      <c r="Y357" s="266"/>
      <c r="Z357" s="266"/>
      <c r="AA357" s="266"/>
    </row>
    <row r="358" spans="1:27" x14ac:dyDescent="0.6">
      <c r="A358" s="265"/>
      <c r="B358" s="266"/>
      <c r="C358" s="267"/>
      <c r="D358" s="267"/>
      <c r="E358" s="267"/>
      <c r="F358" s="268"/>
      <c r="G358" s="266"/>
      <c r="H358" s="266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6"/>
      <c r="W358" s="266"/>
      <c r="X358" s="266"/>
      <c r="Y358" s="266"/>
      <c r="Z358" s="266"/>
      <c r="AA358" s="266"/>
    </row>
    <row r="359" spans="1:27" x14ac:dyDescent="0.6">
      <c r="A359" s="265"/>
      <c r="B359" s="266"/>
      <c r="C359" s="267"/>
      <c r="D359" s="267"/>
      <c r="E359" s="267"/>
      <c r="F359" s="268"/>
      <c r="G359" s="266"/>
      <c r="H359" s="266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6"/>
      <c r="W359" s="266"/>
      <c r="X359" s="266"/>
      <c r="Y359" s="266"/>
      <c r="Z359" s="266"/>
      <c r="AA359" s="266"/>
    </row>
    <row r="360" spans="1:27" x14ac:dyDescent="0.6">
      <c r="A360" s="265"/>
      <c r="B360" s="266"/>
      <c r="C360" s="267"/>
      <c r="D360" s="267"/>
      <c r="E360" s="267"/>
      <c r="F360" s="268"/>
      <c r="G360" s="266"/>
      <c r="H360" s="266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6"/>
      <c r="W360" s="266"/>
      <c r="X360" s="266"/>
      <c r="Y360" s="266"/>
      <c r="Z360" s="266"/>
      <c r="AA360" s="266"/>
    </row>
    <row r="361" spans="1:27" x14ac:dyDescent="0.6">
      <c r="A361" s="265"/>
      <c r="B361" s="266"/>
      <c r="C361" s="267"/>
      <c r="D361" s="267"/>
      <c r="E361" s="267"/>
      <c r="F361" s="268"/>
      <c r="G361" s="266"/>
      <c r="H361" s="266"/>
      <c r="I361" s="266"/>
      <c r="J361" s="266"/>
      <c r="K361" s="266"/>
      <c r="L361" s="266"/>
      <c r="M361" s="266"/>
      <c r="N361" s="266"/>
      <c r="O361" s="266"/>
      <c r="P361" s="266"/>
      <c r="Q361" s="266"/>
      <c r="R361" s="266"/>
      <c r="S361" s="266"/>
      <c r="T361" s="266"/>
      <c r="U361" s="266"/>
      <c r="V361" s="266"/>
      <c r="W361" s="266"/>
      <c r="X361" s="266"/>
      <c r="Y361" s="266"/>
      <c r="Z361" s="266"/>
      <c r="AA361" s="266"/>
    </row>
    <row r="362" spans="1:27" x14ac:dyDescent="0.6">
      <c r="A362" s="265"/>
      <c r="B362" s="266"/>
      <c r="C362" s="267"/>
      <c r="D362" s="267"/>
      <c r="E362" s="267"/>
      <c r="F362" s="268"/>
      <c r="G362" s="266"/>
      <c r="H362" s="266"/>
      <c r="I362" s="266"/>
      <c r="J362" s="266"/>
      <c r="K362" s="266"/>
      <c r="L362" s="266"/>
      <c r="M362" s="266"/>
      <c r="N362" s="266"/>
      <c r="O362" s="266"/>
      <c r="P362" s="266"/>
      <c r="Q362" s="266"/>
      <c r="R362" s="266"/>
      <c r="S362" s="266"/>
      <c r="T362" s="266"/>
      <c r="U362" s="266"/>
      <c r="V362" s="266"/>
      <c r="W362" s="266"/>
      <c r="X362" s="266"/>
      <c r="Y362" s="266"/>
      <c r="Z362" s="266"/>
      <c r="AA362" s="266"/>
    </row>
    <row r="363" spans="1:27" x14ac:dyDescent="0.6">
      <c r="A363" s="265"/>
      <c r="B363" s="266"/>
      <c r="C363" s="267"/>
      <c r="D363" s="267"/>
      <c r="E363" s="267"/>
      <c r="F363" s="268"/>
      <c r="G363" s="266"/>
      <c r="H363" s="266"/>
      <c r="I363" s="266"/>
      <c r="J363" s="266"/>
      <c r="K363" s="266"/>
      <c r="L363" s="266"/>
      <c r="M363" s="266"/>
      <c r="N363" s="266"/>
      <c r="O363" s="266"/>
      <c r="P363" s="266"/>
      <c r="Q363" s="266"/>
      <c r="R363" s="266"/>
      <c r="S363" s="266"/>
      <c r="T363" s="266"/>
      <c r="U363" s="266"/>
      <c r="V363" s="266"/>
      <c r="W363" s="266"/>
      <c r="X363" s="266"/>
      <c r="Y363" s="266"/>
      <c r="Z363" s="266"/>
      <c r="AA363" s="266"/>
    </row>
    <row r="364" spans="1:27" x14ac:dyDescent="0.6">
      <c r="A364" s="265"/>
      <c r="B364" s="266"/>
      <c r="C364" s="267"/>
      <c r="D364" s="267"/>
      <c r="E364" s="267"/>
      <c r="F364" s="268"/>
      <c r="G364" s="266"/>
      <c r="H364" s="266"/>
      <c r="I364" s="266"/>
      <c r="J364" s="266"/>
      <c r="K364" s="266"/>
      <c r="L364" s="266"/>
      <c r="M364" s="266"/>
      <c r="N364" s="266"/>
      <c r="O364" s="266"/>
      <c r="P364" s="266"/>
      <c r="Q364" s="266"/>
      <c r="R364" s="266"/>
      <c r="S364" s="266"/>
      <c r="T364" s="266"/>
      <c r="U364" s="266"/>
      <c r="V364" s="266"/>
      <c r="W364" s="266"/>
      <c r="X364" s="266"/>
      <c r="Y364" s="266"/>
      <c r="Z364" s="266"/>
      <c r="AA364" s="266"/>
    </row>
    <row r="365" spans="1:27" x14ac:dyDescent="0.6">
      <c r="A365" s="265"/>
      <c r="B365" s="266"/>
      <c r="C365" s="267"/>
      <c r="D365" s="267"/>
      <c r="E365" s="267"/>
      <c r="F365" s="268"/>
      <c r="G365" s="266"/>
      <c r="H365" s="266"/>
      <c r="I365" s="266"/>
      <c r="J365" s="266"/>
      <c r="K365" s="266"/>
      <c r="L365" s="266"/>
      <c r="M365" s="266"/>
      <c r="N365" s="266"/>
      <c r="O365" s="266"/>
      <c r="P365" s="266"/>
      <c r="Q365" s="266"/>
      <c r="R365" s="266"/>
      <c r="S365" s="266"/>
      <c r="T365" s="266"/>
      <c r="U365" s="266"/>
      <c r="V365" s="266"/>
      <c r="W365" s="266"/>
      <c r="X365" s="266"/>
      <c r="Y365" s="266"/>
      <c r="Z365" s="266"/>
      <c r="AA365" s="266"/>
    </row>
    <row r="366" spans="1:27" x14ac:dyDescent="0.6">
      <c r="A366" s="265"/>
      <c r="B366" s="266"/>
      <c r="C366" s="267"/>
      <c r="D366" s="267"/>
      <c r="E366" s="267"/>
      <c r="F366" s="268"/>
      <c r="G366" s="266"/>
      <c r="H366" s="266"/>
      <c r="I366" s="266"/>
      <c r="J366" s="266"/>
      <c r="K366" s="266"/>
      <c r="L366" s="266"/>
      <c r="M366" s="266"/>
      <c r="N366" s="266"/>
      <c r="O366" s="266"/>
      <c r="P366" s="266"/>
      <c r="Q366" s="266"/>
      <c r="R366" s="266"/>
      <c r="S366" s="266"/>
      <c r="T366" s="266"/>
      <c r="U366" s="266"/>
      <c r="V366" s="266"/>
      <c r="W366" s="266"/>
      <c r="X366" s="266"/>
      <c r="Y366" s="266"/>
      <c r="Z366" s="266"/>
      <c r="AA366" s="266"/>
    </row>
    <row r="367" spans="1:27" x14ac:dyDescent="0.6">
      <c r="A367" s="265"/>
      <c r="B367" s="266"/>
      <c r="C367" s="267"/>
      <c r="D367" s="267"/>
      <c r="E367" s="267"/>
      <c r="F367" s="268"/>
      <c r="G367" s="266"/>
      <c r="H367" s="266"/>
      <c r="I367" s="266"/>
      <c r="J367" s="266"/>
      <c r="K367" s="266"/>
      <c r="L367" s="266"/>
      <c r="M367" s="266"/>
      <c r="N367" s="266"/>
      <c r="O367" s="266"/>
      <c r="P367" s="266"/>
      <c r="Q367" s="266"/>
      <c r="R367" s="266"/>
      <c r="S367" s="266"/>
      <c r="T367" s="266"/>
      <c r="U367" s="266"/>
      <c r="V367" s="266"/>
      <c r="W367" s="266"/>
      <c r="X367" s="266"/>
      <c r="Y367" s="266"/>
      <c r="Z367" s="266"/>
      <c r="AA367" s="266"/>
    </row>
    <row r="368" spans="1:27" x14ac:dyDescent="0.6">
      <c r="A368" s="265"/>
      <c r="B368" s="266"/>
      <c r="C368" s="267"/>
      <c r="D368" s="267"/>
      <c r="E368" s="267"/>
      <c r="F368" s="268"/>
      <c r="G368" s="266"/>
      <c r="H368" s="266"/>
      <c r="I368" s="266"/>
      <c r="J368" s="266"/>
      <c r="K368" s="266"/>
      <c r="L368" s="266"/>
      <c r="M368" s="266"/>
      <c r="N368" s="266"/>
      <c r="O368" s="266"/>
      <c r="P368" s="266"/>
      <c r="Q368" s="266"/>
      <c r="R368" s="266"/>
      <c r="S368" s="266"/>
      <c r="T368" s="266"/>
      <c r="U368" s="266"/>
      <c r="V368" s="266"/>
      <c r="W368" s="266"/>
      <c r="X368" s="266"/>
      <c r="Y368" s="266"/>
      <c r="Z368" s="266"/>
      <c r="AA368" s="266"/>
    </row>
    <row r="369" spans="1:27" x14ac:dyDescent="0.6">
      <c r="A369" s="265"/>
      <c r="B369" s="266"/>
      <c r="C369" s="267"/>
      <c r="D369" s="267"/>
      <c r="E369" s="267"/>
      <c r="F369" s="268"/>
      <c r="G369" s="266"/>
      <c r="H369" s="266"/>
      <c r="I369" s="266"/>
      <c r="J369" s="266"/>
      <c r="K369" s="266"/>
      <c r="L369" s="266"/>
      <c r="M369" s="266"/>
      <c r="N369" s="266"/>
      <c r="O369" s="266"/>
      <c r="P369" s="266"/>
      <c r="Q369" s="266"/>
      <c r="R369" s="266"/>
      <c r="S369" s="266"/>
      <c r="T369" s="266"/>
      <c r="U369" s="266"/>
      <c r="V369" s="266"/>
      <c r="W369" s="266"/>
      <c r="X369" s="266"/>
      <c r="Y369" s="266"/>
      <c r="Z369" s="266"/>
      <c r="AA369" s="266"/>
    </row>
    <row r="370" spans="1:27" x14ac:dyDescent="0.6">
      <c r="A370" s="265"/>
      <c r="B370" s="266"/>
      <c r="C370" s="267"/>
      <c r="D370" s="267"/>
      <c r="E370" s="267"/>
      <c r="F370" s="268"/>
      <c r="G370" s="266"/>
      <c r="H370" s="266"/>
      <c r="I370" s="266"/>
      <c r="J370" s="266"/>
      <c r="K370" s="266"/>
      <c r="L370" s="266"/>
      <c r="M370" s="266"/>
      <c r="N370" s="266"/>
      <c r="O370" s="266"/>
      <c r="P370" s="266"/>
      <c r="Q370" s="266"/>
      <c r="R370" s="266"/>
      <c r="S370" s="266"/>
      <c r="T370" s="266"/>
      <c r="U370" s="266"/>
      <c r="V370" s="266"/>
      <c r="W370" s="266"/>
      <c r="X370" s="266"/>
      <c r="Y370" s="266"/>
      <c r="Z370" s="266"/>
      <c r="AA370" s="266"/>
    </row>
    <row r="371" spans="1:27" x14ac:dyDescent="0.6">
      <c r="A371" s="265"/>
      <c r="B371" s="266"/>
      <c r="C371" s="267"/>
      <c r="D371" s="267"/>
      <c r="E371" s="267"/>
      <c r="F371" s="268"/>
      <c r="G371" s="266"/>
      <c r="H371" s="266"/>
      <c r="I371" s="266"/>
      <c r="J371" s="266"/>
      <c r="K371" s="266"/>
      <c r="L371" s="266"/>
      <c r="M371" s="266"/>
      <c r="N371" s="266"/>
      <c r="O371" s="266"/>
      <c r="P371" s="266"/>
      <c r="Q371" s="266"/>
      <c r="R371" s="266"/>
      <c r="S371" s="266"/>
      <c r="T371" s="266"/>
      <c r="U371" s="266"/>
      <c r="V371" s="266"/>
      <c r="W371" s="266"/>
      <c r="X371" s="266"/>
      <c r="Y371" s="266"/>
      <c r="Z371" s="266"/>
      <c r="AA371" s="266"/>
    </row>
    <row r="372" spans="1:27" x14ac:dyDescent="0.6">
      <c r="A372" s="265"/>
      <c r="B372" s="266"/>
      <c r="C372" s="267"/>
      <c r="D372" s="267"/>
      <c r="E372" s="267"/>
      <c r="F372" s="268"/>
      <c r="G372" s="266"/>
      <c r="H372" s="266"/>
      <c r="I372" s="266"/>
      <c r="J372" s="266"/>
      <c r="K372" s="266"/>
      <c r="L372" s="266"/>
      <c r="M372" s="266"/>
      <c r="N372" s="266"/>
      <c r="O372" s="266"/>
      <c r="P372" s="266"/>
      <c r="Q372" s="266"/>
      <c r="R372" s="266"/>
      <c r="S372" s="266"/>
      <c r="T372" s="266"/>
      <c r="U372" s="266"/>
      <c r="V372" s="266"/>
      <c r="W372" s="266"/>
      <c r="X372" s="266"/>
      <c r="Y372" s="266"/>
      <c r="Z372" s="266"/>
      <c r="AA372" s="266"/>
    </row>
    <row r="373" spans="1:27" x14ac:dyDescent="0.6">
      <c r="A373" s="265"/>
      <c r="B373" s="266"/>
      <c r="C373" s="267"/>
      <c r="D373" s="267"/>
      <c r="E373" s="267"/>
      <c r="F373" s="268"/>
      <c r="G373" s="266"/>
      <c r="H373" s="266"/>
      <c r="I373" s="266"/>
      <c r="J373" s="266"/>
      <c r="K373" s="266"/>
      <c r="L373" s="266"/>
      <c r="M373" s="266"/>
      <c r="N373" s="266"/>
      <c r="O373" s="266"/>
      <c r="P373" s="266"/>
      <c r="Q373" s="266"/>
      <c r="R373" s="266"/>
      <c r="S373" s="266"/>
      <c r="T373" s="266"/>
      <c r="U373" s="266"/>
      <c r="V373" s="266"/>
      <c r="W373" s="266"/>
      <c r="X373" s="266"/>
      <c r="Y373" s="266"/>
      <c r="Z373" s="266"/>
      <c r="AA373" s="266"/>
    </row>
    <row r="374" spans="1:27" x14ac:dyDescent="0.6">
      <c r="A374" s="265"/>
      <c r="B374" s="266"/>
      <c r="C374" s="267"/>
      <c r="D374" s="267"/>
      <c r="E374" s="267"/>
      <c r="F374" s="268"/>
      <c r="G374" s="266"/>
      <c r="H374" s="266"/>
      <c r="I374" s="266"/>
      <c r="J374" s="266"/>
      <c r="K374" s="266"/>
      <c r="L374" s="266"/>
      <c r="M374" s="266"/>
      <c r="N374" s="266"/>
      <c r="O374" s="266"/>
      <c r="P374" s="266"/>
      <c r="Q374" s="266"/>
      <c r="R374" s="266"/>
      <c r="S374" s="266"/>
      <c r="T374" s="266"/>
      <c r="U374" s="266"/>
      <c r="V374" s="266"/>
      <c r="W374" s="266"/>
      <c r="X374" s="266"/>
      <c r="Y374" s="266"/>
      <c r="Z374" s="266"/>
      <c r="AA374" s="266"/>
    </row>
    <row r="375" spans="1:27" x14ac:dyDescent="0.6">
      <c r="A375" s="265"/>
      <c r="B375" s="266"/>
      <c r="C375" s="267"/>
      <c r="D375" s="267"/>
      <c r="E375" s="267"/>
      <c r="F375" s="268"/>
      <c r="G375" s="266"/>
      <c r="H375" s="266"/>
      <c r="I375" s="266"/>
      <c r="J375" s="266"/>
      <c r="K375" s="266"/>
      <c r="L375" s="266"/>
      <c r="M375" s="266"/>
      <c r="N375" s="266"/>
      <c r="O375" s="266"/>
      <c r="P375" s="266"/>
      <c r="Q375" s="266"/>
      <c r="R375" s="266"/>
      <c r="S375" s="266"/>
      <c r="T375" s="266"/>
      <c r="U375" s="266"/>
      <c r="V375" s="266"/>
      <c r="W375" s="266"/>
      <c r="X375" s="266"/>
      <c r="Y375" s="266"/>
      <c r="Z375" s="266"/>
      <c r="AA375" s="266"/>
    </row>
    <row r="376" spans="1:27" x14ac:dyDescent="0.6">
      <c r="A376" s="265"/>
      <c r="B376" s="266"/>
      <c r="C376" s="267"/>
      <c r="D376" s="267"/>
      <c r="E376" s="267"/>
      <c r="F376" s="268"/>
      <c r="G376" s="266"/>
      <c r="H376" s="266"/>
      <c r="I376" s="266"/>
      <c r="J376" s="266"/>
      <c r="K376" s="266"/>
      <c r="L376" s="266"/>
      <c r="M376" s="266"/>
      <c r="N376" s="266"/>
      <c r="O376" s="266"/>
      <c r="P376" s="266"/>
      <c r="Q376" s="266"/>
      <c r="R376" s="266"/>
      <c r="S376" s="266"/>
      <c r="T376" s="266"/>
      <c r="U376" s="266"/>
      <c r="V376" s="266"/>
      <c r="W376" s="266"/>
      <c r="X376" s="266"/>
      <c r="Y376" s="266"/>
      <c r="Z376" s="266"/>
      <c r="AA376" s="266"/>
    </row>
    <row r="377" spans="1:27" x14ac:dyDescent="0.6">
      <c r="A377" s="265"/>
      <c r="B377" s="266"/>
      <c r="C377" s="267"/>
      <c r="D377" s="267"/>
      <c r="E377" s="267"/>
      <c r="F377" s="268"/>
      <c r="G377" s="266"/>
      <c r="H377" s="266"/>
      <c r="I377" s="266"/>
      <c r="J377" s="266"/>
      <c r="K377" s="266"/>
      <c r="L377" s="266"/>
      <c r="M377" s="266"/>
      <c r="N377" s="266"/>
      <c r="O377" s="266"/>
      <c r="P377" s="266"/>
      <c r="Q377" s="266"/>
      <c r="R377" s="266"/>
      <c r="S377" s="266"/>
      <c r="T377" s="266"/>
      <c r="U377" s="266"/>
      <c r="V377" s="266"/>
      <c r="W377" s="266"/>
      <c r="X377" s="266"/>
      <c r="Y377" s="266"/>
      <c r="Z377" s="266"/>
      <c r="AA377" s="266"/>
    </row>
    <row r="378" spans="1:27" x14ac:dyDescent="0.6">
      <c r="A378" s="265"/>
      <c r="B378" s="266"/>
      <c r="C378" s="267"/>
      <c r="D378" s="267"/>
      <c r="E378" s="267"/>
      <c r="F378" s="268"/>
      <c r="G378" s="266"/>
      <c r="H378" s="266"/>
      <c r="I378" s="266"/>
      <c r="J378" s="266"/>
      <c r="K378" s="266"/>
      <c r="L378" s="266"/>
      <c r="M378" s="266"/>
      <c r="N378" s="266"/>
      <c r="O378" s="266"/>
      <c r="P378" s="266"/>
      <c r="Q378" s="266"/>
      <c r="R378" s="266"/>
      <c r="S378" s="266"/>
      <c r="T378" s="266"/>
      <c r="U378" s="266"/>
      <c r="V378" s="266"/>
      <c r="W378" s="266"/>
      <c r="X378" s="266"/>
      <c r="Y378" s="266"/>
      <c r="Z378" s="266"/>
      <c r="AA378" s="266"/>
    </row>
    <row r="379" spans="1:27" x14ac:dyDescent="0.6">
      <c r="A379" s="265"/>
      <c r="B379" s="266"/>
      <c r="C379" s="267"/>
      <c r="D379" s="267"/>
      <c r="E379" s="267"/>
      <c r="F379" s="268"/>
      <c r="G379" s="266"/>
      <c r="H379" s="266"/>
      <c r="I379" s="266"/>
      <c r="J379" s="266"/>
      <c r="K379" s="266"/>
      <c r="L379" s="266"/>
      <c r="M379" s="266"/>
      <c r="N379" s="266"/>
      <c r="O379" s="266"/>
      <c r="P379" s="266"/>
      <c r="Q379" s="266"/>
      <c r="R379" s="266"/>
      <c r="S379" s="266"/>
      <c r="T379" s="266"/>
      <c r="U379" s="266"/>
      <c r="V379" s="266"/>
      <c r="W379" s="266"/>
      <c r="X379" s="266"/>
      <c r="Y379" s="266"/>
      <c r="Z379" s="266"/>
      <c r="AA379" s="266"/>
    </row>
    <row r="380" spans="1:27" x14ac:dyDescent="0.6">
      <c r="A380" s="265"/>
      <c r="B380" s="266"/>
      <c r="C380" s="267"/>
      <c r="D380" s="267"/>
      <c r="E380" s="267"/>
      <c r="F380" s="268"/>
      <c r="G380" s="266"/>
      <c r="H380" s="266"/>
      <c r="I380" s="266"/>
      <c r="J380" s="266"/>
      <c r="K380" s="266"/>
      <c r="L380" s="266"/>
      <c r="M380" s="266"/>
      <c r="N380" s="266"/>
      <c r="O380" s="266"/>
      <c r="P380" s="266"/>
      <c r="Q380" s="266"/>
      <c r="R380" s="266"/>
      <c r="S380" s="266"/>
      <c r="T380" s="266"/>
      <c r="U380" s="266"/>
      <c r="V380" s="266"/>
      <c r="W380" s="266"/>
      <c r="X380" s="266"/>
      <c r="Y380" s="266"/>
      <c r="Z380" s="266"/>
      <c r="AA380" s="266"/>
    </row>
    <row r="381" spans="1:27" x14ac:dyDescent="0.6">
      <c r="A381" s="265"/>
      <c r="B381" s="266"/>
      <c r="C381" s="267"/>
      <c r="D381" s="267"/>
      <c r="E381" s="267"/>
      <c r="F381" s="268"/>
      <c r="G381" s="266"/>
      <c r="H381" s="266"/>
      <c r="I381" s="266"/>
      <c r="J381" s="266"/>
      <c r="K381" s="266"/>
      <c r="L381" s="266"/>
      <c r="M381" s="266"/>
      <c r="N381" s="266"/>
      <c r="O381" s="266"/>
      <c r="P381" s="266"/>
      <c r="Q381" s="266"/>
      <c r="R381" s="266"/>
      <c r="S381" s="266"/>
      <c r="T381" s="266"/>
      <c r="U381" s="266"/>
      <c r="V381" s="266"/>
      <c r="W381" s="266"/>
      <c r="X381" s="266"/>
      <c r="Y381" s="266"/>
      <c r="Z381" s="266"/>
      <c r="AA381" s="266"/>
    </row>
    <row r="382" spans="1:27" x14ac:dyDescent="0.6">
      <c r="A382" s="265"/>
      <c r="B382" s="266"/>
      <c r="C382" s="267"/>
      <c r="D382" s="267"/>
      <c r="E382" s="267"/>
      <c r="F382" s="268"/>
      <c r="G382" s="266"/>
      <c r="H382" s="266"/>
      <c r="I382" s="266"/>
      <c r="J382" s="266"/>
      <c r="K382" s="266"/>
      <c r="L382" s="266"/>
      <c r="M382" s="266"/>
      <c r="N382" s="266"/>
      <c r="O382" s="266"/>
      <c r="P382" s="266"/>
      <c r="Q382" s="266"/>
      <c r="R382" s="266"/>
      <c r="S382" s="266"/>
      <c r="T382" s="266"/>
      <c r="U382" s="266"/>
      <c r="V382" s="266"/>
      <c r="W382" s="266"/>
      <c r="X382" s="266"/>
      <c r="Y382" s="266"/>
      <c r="Z382" s="266"/>
      <c r="AA382" s="266"/>
    </row>
    <row r="383" spans="1:27" x14ac:dyDescent="0.6">
      <c r="A383" s="265"/>
      <c r="B383" s="266"/>
      <c r="C383" s="267"/>
      <c r="D383" s="267"/>
      <c r="E383" s="267"/>
      <c r="F383" s="268"/>
      <c r="G383" s="266"/>
      <c r="H383" s="266"/>
      <c r="I383" s="266"/>
      <c r="J383" s="266"/>
      <c r="K383" s="266"/>
      <c r="L383" s="266"/>
      <c r="M383" s="266"/>
      <c r="N383" s="266"/>
      <c r="O383" s="266"/>
      <c r="P383" s="266"/>
      <c r="Q383" s="266"/>
      <c r="R383" s="266"/>
      <c r="S383" s="266"/>
      <c r="T383" s="266"/>
      <c r="U383" s="266"/>
      <c r="V383" s="266"/>
      <c r="W383" s="266"/>
      <c r="X383" s="266"/>
      <c r="Y383" s="266"/>
      <c r="Z383" s="266"/>
      <c r="AA383" s="266"/>
    </row>
    <row r="384" spans="1:27" x14ac:dyDescent="0.6">
      <c r="A384" s="265"/>
      <c r="B384" s="266"/>
      <c r="C384" s="267"/>
      <c r="D384" s="267"/>
      <c r="E384" s="267"/>
      <c r="F384" s="268"/>
      <c r="G384" s="266"/>
      <c r="H384" s="266"/>
      <c r="I384" s="266"/>
      <c r="J384" s="266"/>
      <c r="K384" s="266"/>
      <c r="L384" s="266"/>
      <c r="M384" s="266"/>
      <c r="N384" s="266"/>
      <c r="O384" s="266"/>
      <c r="P384" s="266"/>
      <c r="Q384" s="266"/>
      <c r="R384" s="266"/>
      <c r="S384" s="266"/>
      <c r="T384" s="266"/>
      <c r="U384" s="266"/>
      <c r="V384" s="266"/>
      <c r="W384" s="266"/>
      <c r="X384" s="266"/>
      <c r="Y384" s="266"/>
      <c r="Z384" s="266"/>
      <c r="AA384" s="266"/>
    </row>
    <row r="385" spans="1:27" x14ac:dyDescent="0.6">
      <c r="A385" s="265"/>
      <c r="B385" s="266"/>
      <c r="C385" s="267"/>
      <c r="D385" s="267"/>
      <c r="E385" s="267"/>
      <c r="F385" s="268"/>
      <c r="G385" s="266"/>
      <c r="H385" s="266"/>
      <c r="I385" s="266"/>
      <c r="J385" s="266"/>
      <c r="K385" s="266"/>
      <c r="L385" s="266"/>
      <c r="M385" s="266"/>
      <c r="N385" s="266"/>
      <c r="O385" s="266"/>
      <c r="P385" s="266"/>
      <c r="Q385" s="266"/>
      <c r="R385" s="266"/>
      <c r="S385" s="266"/>
      <c r="T385" s="266"/>
      <c r="U385" s="266"/>
      <c r="V385" s="266"/>
      <c r="W385" s="266"/>
      <c r="X385" s="266"/>
      <c r="Y385" s="266"/>
      <c r="Z385" s="266"/>
      <c r="AA385" s="266"/>
    </row>
    <row r="386" spans="1:27" x14ac:dyDescent="0.6">
      <c r="A386" s="265"/>
      <c r="B386" s="266"/>
      <c r="C386" s="267"/>
      <c r="D386" s="267"/>
      <c r="E386" s="267"/>
      <c r="F386" s="268"/>
      <c r="G386" s="266"/>
      <c r="H386" s="266"/>
      <c r="I386" s="266"/>
      <c r="J386" s="266"/>
      <c r="K386" s="266"/>
      <c r="L386" s="266"/>
      <c r="M386" s="266"/>
      <c r="N386" s="266"/>
      <c r="O386" s="266"/>
      <c r="P386" s="266"/>
      <c r="Q386" s="266"/>
      <c r="R386" s="266"/>
      <c r="S386" s="266"/>
      <c r="T386" s="266"/>
      <c r="U386" s="266"/>
      <c r="V386" s="266"/>
      <c r="W386" s="266"/>
      <c r="X386" s="266"/>
      <c r="Y386" s="266"/>
      <c r="Z386" s="266"/>
      <c r="AA386" s="266"/>
    </row>
    <row r="387" spans="1:27" x14ac:dyDescent="0.6">
      <c r="A387" s="265"/>
      <c r="B387" s="266"/>
      <c r="C387" s="267"/>
      <c r="D387" s="267"/>
      <c r="E387" s="267"/>
      <c r="F387" s="268"/>
      <c r="G387" s="266"/>
      <c r="H387" s="266"/>
      <c r="I387" s="266"/>
      <c r="J387" s="266"/>
      <c r="K387" s="266"/>
      <c r="L387" s="266"/>
      <c r="M387" s="266"/>
      <c r="N387" s="266"/>
      <c r="O387" s="266"/>
      <c r="P387" s="266"/>
      <c r="Q387" s="266"/>
      <c r="R387" s="266"/>
      <c r="S387" s="266"/>
      <c r="T387" s="266"/>
      <c r="U387" s="266"/>
      <c r="V387" s="266"/>
      <c r="W387" s="266"/>
      <c r="X387" s="266"/>
      <c r="Y387" s="266"/>
      <c r="Z387" s="266"/>
      <c r="AA387" s="266"/>
    </row>
    <row r="388" spans="1:27" x14ac:dyDescent="0.6">
      <c r="A388" s="265"/>
      <c r="B388" s="266"/>
      <c r="C388" s="267"/>
      <c r="D388" s="267"/>
      <c r="E388" s="267"/>
      <c r="F388" s="268"/>
      <c r="G388" s="266"/>
      <c r="H388" s="266"/>
      <c r="I388" s="266"/>
      <c r="J388" s="266"/>
      <c r="K388" s="266"/>
      <c r="L388" s="266"/>
      <c r="M388" s="266"/>
      <c r="N388" s="266"/>
      <c r="O388" s="266"/>
      <c r="P388" s="266"/>
      <c r="Q388" s="266"/>
      <c r="R388" s="266"/>
      <c r="S388" s="266"/>
      <c r="T388" s="266"/>
      <c r="U388" s="266"/>
      <c r="V388" s="266"/>
      <c r="W388" s="266"/>
      <c r="X388" s="266"/>
      <c r="Y388" s="266"/>
      <c r="Z388" s="266"/>
      <c r="AA388" s="266"/>
    </row>
    <row r="389" spans="1:27" x14ac:dyDescent="0.6">
      <c r="A389" s="265"/>
      <c r="B389" s="266"/>
      <c r="C389" s="267"/>
      <c r="D389" s="267"/>
      <c r="E389" s="267"/>
      <c r="F389" s="268"/>
      <c r="G389" s="266"/>
      <c r="H389" s="266"/>
      <c r="I389" s="266"/>
      <c r="J389" s="266"/>
      <c r="K389" s="266"/>
      <c r="L389" s="266"/>
      <c r="M389" s="266"/>
      <c r="N389" s="266"/>
      <c r="O389" s="266"/>
      <c r="P389" s="266"/>
      <c r="Q389" s="266"/>
      <c r="R389" s="266"/>
      <c r="S389" s="266"/>
      <c r="T389" s="266"/>
      <c r="U389" s="266"/>
      <c r="V389" s="266"/>
      <c r="W389" s="266"/>
      <c r="X389" s="266"/>
      <c r="Y389" s="266"/>
      <c r="Z389" s="266"/>
      <c r="AA389" s="266"/>
    </row>
    <row r="390" spans="1:27" x14ac:dyDescent="0.6">
      <c r="A390" s="265"/>
      <c r="B390" s="266"/>
      <c r="C390" s="267"/>
      <c r="D390" s="267"/>
      <c r="E390" s="267"/>
      <c r="F390" s="268"/>
      <c r="G390" s="266"/>
      <c r="H390" s="266"/>
      <c r="I390" s="266"/>
      <c r="J390" s="266"/>
      <c r="K390" s="266"/>
      <c r="L390" s="266"/>
      <c r="M390" s="266"/>
      <c r="N390" s="266"/>
      <c r="O390" s="266"/>
      <c r="P390" s="266"/>
      <c r="Q390" s="266"/>
      <c r="R390" s="266"/>
      <c r="S390" s="266"/>
      <c r="T390" s="266"/>
      <c r="U390" s="266"/>
      <c r="V390" s="266"/>
      <c r="W390" s="266"/>
      <c r="X390" s="266"/>
      <c r="Y390" s="266"/>
      <c r="Z390" s="266"/>
      <c r="AA390" s="266"/>
    </row>
    <row r="391" spans="1:27" x14ac:dyDescent="0.6">
      <c r="A391" s="265"/>
      <c r="B391" s="266"/>
      <c r="C391" s="267"/>
      <c r="D391" s="267"/>
      <c r="E391" s="267"/>
      <c r="F391" s="268"/>
      <c r="G391" s="266"/>
      <c r="H391" s="266"/>
      <c r="I391" s="266"/>
      <c r="J391" s="266"/>
      <c r="K391" s="266"/>
      <c r="L391" s="266"/>
      <c r="M391" s="266"/>
      <c r="N391" s="266"/>
      <c r="O391" s="266"/>
      <c r="P391" s="266"/>
      <c r="Q391" s="266"/>
      <c r="R391" s="266"/>
      <c r="S391" s="266"/>
      <c r="T391" s="266"/>
      <c r="U391" s="266"/>
      <c r="V391" s="266"/>
      <c r="W391" s="266"/>
      <c r="X391" s="266"/>
      <c r="Y391" s="266"/>
      <c r="Z391" s="266"/>
      <c r="AA391" s="266"/>
    </row>
    <row r="392" spans="1:27" x14ac:dyDescent="0.6">
      <c r="A392" s="265"/>
      <c r="B392" s="266"/>
      <c r="C392" s="267"/>
      <c r="D392" s="267"/>
      <c r="E392" s="267"/>
      <c r="F392" s="268"/>
      <c r="G392" s="266"/>
      <c r="H392" s="266"/>
      <c r="I392" s="266"/>
      <c r="J392" s="266"/>
      <c r="K392" s="266"/>
      <c r="L392" s="266"/>
      <c r="M392" s="266"/>
      <c r="N392" s="266"/>
      <c r="O392" s="266"/>
      <c r="P392" s="266"/>
      <c r="Q392" s="266"/>
      <c r="R392" s="266"/>
      <c r="S392" s="266"/>
      <c r="T392" s="266"/>
      <c r="U392" s="266"/>
      <c r="V392" s="266"/>
      <c r="W392" s="266"/>
      <c r="X392" s="266"/>
      <c r="Y392" s="266"/>
      <c r="Z392" s="266"/>
      <c r="AA392" s="266"/>
    </row>
    <row r="393" spans="1:27" x14ac:dyDescent="0.6">
      <c r="A393" s="265"/>
      <c r="B393" s="266"/>
      <c r="C393" s="267"/>
      <c r="D393" s="267"/>
      <c r="E393" s="267"/>
      <c r="F393" s="268"/>
      <c r="G393" s="266"/>
      <c r="H393" s="266"/>
      <c r="I393" s="266"/>
      <c r="J393" s="266"/>
      <c r="K393" s="266"/>
      <c r="L393" s="266"/>
      <c r="M393" s="266"/>
      <c r="N393" s="266"/>
      <c r="O393" s="266"/>
      <c r="P393" s="266"/>
      <c r="Q393" s="266"/>
      <c r="R393" s="266"/>
      <c r="S393" s="266"/>
      <c r="T393" s="266"/>
      <c r="U393" s="266"/>
      <c r="V393" s="266"/>
      <c r="W393" s="266"/>
      <c r="X393" s="266"/>
      <c r="Y393" s="266"/>
      <c r="Z393" s="266"/>
      <c r="AA393" s="266"/>
    </row>
    <row r="394" spans="1:27" x14ac:dyDescent="0.6">
      <c r="A394" s="265"/>
      <c r="B394" s="266"/>
      <c r="C394" s="267"/>
      <c r="D394" s="267"/>
      <c r="E394" s="267"/>
      <c r="F394" s="268"/>
      <c r="G394" s="266"/>
      <c r="H394" s="266"/>
      <c r="I394" s="266"/>
      <c r="J394" s="266"/>
      <c r="K394" s="266"/>
      <c r="L394" s="266"/>
      <c r="M394" s="266"/>
      <c r="N394" s="266"/>
      <c r="O394" s="266"/>
      <c r="P394" s="266"/>
      <c r="Q394" s="266"/>
      <c r="R394" s="266"/>
      <c r="S394" s="266"/>
      <c r="T394" s="266"/>
      <c r="U394" s="266"/>
      <c r="V394" s="266"/>
      <c r="W394" s="266"/>
      <c r="X394" s="266"/>
      <c r="Y394" s="266"/>
      <c r="Z394" s="266"/>
      <c r="AA394" s="266"/>
    </row>
    <row r="395" spans="1:27" x14ac:dyDescent="0.6">
      <c r="A395" s="265"/>
      <c r="B395" s="266"/>
      <c r="C395" s="267"/>
      <c r="D395" s="267"/>
      <c r="E395" s="267"/>
      <c r="F395" s="268"/>
      <c r="G395" s="266"/>
      <c r="H395" s="266"/>
      <c r="I395" s="266"/>
      <c r="J395" s="266"/>
      <c r="K395" s="266"/>
      <c r="L395" s="266"/>
      <c r="M395" s="266"/>
      <c r="N395" s="266"/>
      <c r="O395" s="266"/>
      <c r="P395" s="266"/>
      <c r="Q395" s="266"/>
      <c r="R395" s="266"/>
      <c r="S395" s="266"/>
      <c r="T395" s="266"/>
      <c r="U395" s="266"/>
      <c r="V395" s="266"/>
      <c r="W395" s="266"/>
      <c r="X395" s="266"/>
      <c r="Y395" s="266"/>
      <c r="Z395" s="266"/>
      <c r="AA395" s="266"/>
    </row>
    <row r="396" spans="1:27" x14ac:dyDescent="0.6">
      <c r="A396" s="265"/>
      <c r="B396" s="266"/>
      <c r="C396" s="267"/>
      <c r="D396" s="267"/>
      <c r="E396" s="267"/>
      <c r="F396" s="268"/>
      <c r="G396" s="266"/>
      <c r="H396" s="266"/>
      <c r="I396" s="266"/>
      <c r="J396" s="266"/>
      <c r="K396" s="266"/>
      <c r="L396" s="266"/>
      <c r="M396" s="266"/>
      <c r="N396" s="266"/>
      <c r="O396" s="266"/>
      <c r="P396" s="266"/>
      <c r="Q396" s="266"/>
      <c r="R396" s="266"/>
      <c r="S396" s="266"/>
      <c r="T396" s="266"/>
      <c r="U396" s="266"/>
      <c r="V396" s="266"/>
      <c r="W396" s="266"/>
      <c r="X396" s="266"/>
      <c r="Y396" s="266"/>
      <c r="Z396" s="266"/>
      <c r="AA396" s="266"/>
    </row>
    <row r="397" spans="1:27" x14ac:dyDescent="0.6">
      <c r="A397" s="265"/>
      <c r="B397" s="266"/>
      <c r="C397" s="267"/>
      <c r="D397" s="267"/>
      <c r="E397" s="267"/>
      <c r="F397" s="268"/>
      <c r="G397" s="266"/>
      <c r="H397" s="266"/>
      <c r="I397" s="266"/>
      <c r="J397" s="266"/>
      <c r="K397" s="266"/>
      <c r="L397" s="266"/>
      <c r="M397" s="266"/>
      <c r="N397" s="266"/>
      <c r="O397" s="266"/>
      <c r="P397" s="266"/>
      <c r="Q397" s="266"/>
      <c r="R397" s="266"/>
      <c r="S397" s="266"/>
      <c r="T397" s="266"/>
      <c r="U397" s="266"/>
      <c r="V397" s="266"/>
      <c r="W397" s="266"/>
      <c r="X397" s="266"/>
      <c r="Y397" s="266"/>
      <c r="Z397" s="266"/>
      <c r="AA397" s="266"/>
    </row>
    <row r="398" spans="1:27" x14ac:dyDescent="0.6">
      <c r="A398" s="265"/>
      <c r="B398" s="266"/>
      <c r="C398" s="267"/>
      <c r="D398" s="267"/>
      <c r="E398" s="267"/>
      <c r="F398" s="268"/>
      <c r="G398" s="266"/>
      <c r="H398" s="266"/>
      <c r="I398" s="266"/>
      <c r="J398" s="266"/>
      <c r="K398" s="266"/>
      <c r="L398" s="266"/>
      <c r="M398" s="266"/>
      <c r="N398" s="266"/>
      <c r="O398" s="266"/>
      <c r="P398" s="266"/>
      <c r="Q398" s="266"/>
      <c r="R398" s="266"/>
      <c r="S398" s="266"/>
      <c r="T398" s="266"/>
      <c r="U398" s="266"/>
      <c r="V398" s="266"/>
      <c r="W398" s="266"/>
      <c r="X398" s="266"/>
      <c r="Y398" s="266"/>
      <c r="Z398" s="266"/>
      <c r="AA398" s="266"/>
    </row>
    <row r="399" spans="1:27" x14ac:dyDescent="0.6">
      <c r="A399" s="265"/>
      <c r="B399" s="266"/>
      <c r="C399" s="267"/>
      <c r="D399" s="267"/>
      <c r="E399" s="267"/>
      <c r="F399" s="268"/>
      <c r="G399" s="266"/>
      <c r="H399" s="266"/>
      <c r="I399" s="266"/>
      <c r="J399" s="266"/>
      <c r="K399" s="266"/>
      <c r="L399" s="266"/>
      <c r="M399" s="266"/>
      <c r="N399" s="266"/>
      <c r="O399" s="266"/>
      <c r="P399" s="266"/>
      <c r="Q399" s="266"/>
      <c r="R399" s="266"/>
      <c r="S399" s="266"/>
      <c r="T399" s="266"/>
      <c r="U399" s="266"/>
      <c r="V399" s="266"/>
      <c r="W399" s="266"/>
      <c r="X399" s="266"/>
      <c r="Y399" s="266"/>
      <c r="Z399" s="266"/>
      <c r="AA399" s="266"/>
    </row>
    <row r="400" spans="1:27" x14ac:dyDescent="0.6">
      <c r="A400" s="265"/>
      <c r="B400" s="266"/>
      <c r="C400" s="267"/>
      <c r="D400" s="267"/>
      <c r="E400" s="267"/>
      <c r="F400" s="268"/>
      <c r="G400" s="266"/>
      <c r="H400" s="266"/>
      <c r="I400" s="266"/>
      <c r="J400" s="266"/>
      <c r="K400" s="266"/>
      <c r="L400" s="266"/>
      <c r="M400" s="266"/>
      <c r="N400" s="266"/>
      <c r="O400" s="266"/>
      <c r="P400" s="266"/>
      <c r="Q400" s="266"/>
      <c r="R400" s="266"/>
      <c r="S400" s="266"/>
      <c r="T400" s="266"/>
      <c r="U400" s="266"/>
      <c r="V400" s="266"/>
      <c r="W400" s="266"/>
      <c r="X400" s="266"/>
      <c r="Y400" s="266"/>
      <c r="Z400" s="266"/>
      <c r="AA400" s="266"/>
    </row>
    <row r="401" spans="1:27" x14ac:dyDescent="0.6">
      <c r="A401" s="265"/>
      <c r="B401" s="266"/>
      <c r="C401" s="267"/>
      <c r="D401" s="267"/>
      <c r="E401" s="267"/>
      <c r="F401" s="268"/>
      <c r="G401" s="266"/>
      <c r="H401" s="266"/>
      <c r="I401" s="266"/>
      <c r="J401" s="266"/>
      <c r="K401" s="266"/>
      <c r="L401" s="266"/>
      <c r="M401" s="266"/>
      <c r="N401" s="266"/>
      <c r="O401" s="266"/>
      <c r="P401" s="266"/>
      <c r="Q401" s="266"/>
      <c r="R401" s="266"/>
      <c r="S401" s="266"/>
      <c r="T401" s="266"/>
      <c r="U401" s="266"/>
      <c r="V401" s="266"/>
      <c r="W401" s="266"/>
      <c r="X401" s="266"/>
      <c r="Y401" s="266"/>
      <c r="Z401" s="266"/>
      <c r="AA401" s="266"/>
    </row>
    <row r="402" spans="1:27" x14ac:dyDescent="0.6">
      <c r="A402" s="265"/>
      <c r="B402" s="266"/>
      <c r="C402" s="267"/>
      <c r="D402" s="267"/>
      <c r="E402" s="267"/>
      <c r="F402" s="268"/>
      <c r="G402" s="266"/>
      <c r="H402" s="266"/>
      <c r="I402" s="266"/>
      <c r="J402" s="266"/>
      <c r="K402" s="266"/>
      <c r="L402" s="266"/>
      <c r="M402" s="266"/>
      <c r="N402" s="266"/>
      <c r="O402" s="266"/>
      <c r="P402" s="266"/>
      <c r="Q402" s="266"/>
      <c r="R402" s="266"/>
      <c r="S402" s="266"/>
      <c r="T402" s="266"/>
      <c r="U402" s="266"/>
      <c r="V402" s="266"/>
      <c r="W402" s="266"/>
      <c r="X402" s="266"/>
      <c r="Y402" s="266"/>
      <c r="Z402" s="266"/>
      <c r="AA402" s="266"/>
    </row>
    <row r="403" spans="1:27" x14ac:dyDescent="0.6">
      <c r="A403" s="265"/>
      <c r="B403" s="266"/>
      <c r="C403" s="267"/>
      <c r="D403" s="267"/>
      <c r="E403" s="267"/>
      <c r="F403" s="268"/>
      <c r="G403" s="266"/>
      <c r="H403" s="266"/>
      <c r="I403" s="266"/>
      <c r="J403" s="266"/>
      <c r="K403" s="266"/>
      <c r="L403" s="266"/>
      <c r="M403" s="266"/>
      <c r="N403" s="266"/>
      <c r="O403" s="266"/>
      <c r="P403" s="266"/>
      <c r="Q403" s="266"/>
      <c r="R403" s="266"/>
      <c r="S403" s="266"/>
      <c r="T403" s="266"/>
      <c r="U403" s="266"/>
      <c r="V403" s="266"/>
      <c r="W403" s="266"/>
      <c r="X403" s="266"/>
      <c r="Y403" s="266"/>
      <c r="Z403" s="266"/>
      <c r="AA403" s="266"/>
    </row>
    <row r="404" spans="1:27" x14ac:dyDescent="0.6">
      <c r="A404" s="265"/>
      <c r="B404" s="266"/>
      <c r="C404" s="267"/>
      <c r="D404" s="267"/>
      <c r="E404" s="267"/>
      <c r="F404" s="268"/>
      <c r="G404" s="266"/>
      <c r="H404" s="266"/>
      <c r="I404" s="266"/>
      <c r="J404" s="266"/>
      <c r="K404" s="266"/>
      <c r="L404" s="266"/>
      <c r="M404" s="266"/>
      <c r="N404" s="266"/>
      <c r="O404" s="266"/>
      <c r="P404" s="266"/>
      <c r="Q404" s="266"/>
      <c r="R404" s="266"/>
      <c r="S404" s="266"/>
      <c r="T404" s="266"/>
      <c r="U404" s="266"/>
      <c r="V404" s="266"/>
      <c r="W404" s="266"/>
      <c r="X404" s="266"/>
      <c r="Y404" s="266"/>
      <c r="Z404" s="266"/>
      <c r="AA404" s="266"/>
    </row>
    <row r="405" spans="1:27" x14ac:dyDescent="0.6">
      <c r="A405" s="265"/>
      <c r="B405" s="266"/>
      <c r="C405" s="267"/>
      <c r="D405" s="267"/>
      <c r="E405" s="267"/>
      <c r="F405" s="268"/>
      <c r="G405" s="266"/>
      <c r="H405" s="266"/>
      <c r="I405" s="266"/>
      <c r="J405" s="266"/>
      <c r="K405" s="266"/>
      <c r="L405" s="266"/>
      <c r="M405" s="266"/>
      <c r="N405" s="266"/>
      <c r="O405" s="266"/>
      <c r="P405" s="266"/>
      <c r="Q405" s="266"/>
      <c r="R405" s="266"/>
      <c r="S405" s="266"/>
      <c r="T405" s="266"/>
      <c r="U405" s="266"/>
      <c r="V405" s="266"/>
      <c r="W405" s="266"/>
      <c r="X405" s="266"/>
      <c r="Y405" s="266"/>
      <c r="Z405" s="266"/>
      <c r="AA405" s="266"/>
    </row>
    <row r="406" spans="1:27" x14ac:dyDescent="0.6">
      <c r="A406" s="265"/>
      <c r="B406" s="266"/>
      <c r="C406" s="267"/>
      <c r="D406" s="267"/>
      <c r="E406" s="267"/>
      <c r="F406" s="268"/>
      <c r="G406" s="266"/>
      <c r="H406" s="266"/>
      <c r="I406" s="266"/>
      <c r="J406" s="266"/>
      <c r="K406" s="266"/>
      <c r="L406" s="266"/>
      <c r="M406" s="266"/>
      <c r="N406" s="266"/>
      <c r="O406" s="266"/>
      <c r="P406" s="266"/>
      <c r="Q406" s="266"/>
      <c r="R406" s="266"/>
      <c r="S406" s="266"/>
      <c r="T406" s="266"/>
      <c r="U406" s="266"/>
      <c r="V406" s="266"/>
      <c r="W406" s="266"/>
      <c r="X406" s="266"/>
      <c r="Y406" s="266"/>
      <c r="Z406" s="266"/>
      <c r="AA406" s="266"/>
    </row>
    <row r="407" spans="1:27" x14ac:dyDescent="0.6">
      <c r="A407" s="265"/>
      <c r="B407" s="266"/>
      <c r="C407" s="267"/>
      <c r="D407" s="267"/>
      <c r="E407" s="267"/>
      <c r="F407" s="268"/>
      <c r="G407" s="266"/>
      <c r="H407" s="266"/>
      <c r="I407" s="266"/>
      <c r="J407" s="266"/>
      <c r="K407" s="266"/>
      <c r="L407" s="266"/>
      <c r="M407" s="266"/>
      <c r="N407" s="266"/>
      <c r="O407" s="266"/>
      <c r="P407" s="266"/>
      <c r="Q407" s="266"/>
      <c r="R407" s="266"/>
      <c r="S407" s="266"/>
      <c r="T407" s="266"/>
      <c r="U407" s="266"/>
      <c r="V407" s="266"/>
      <c r="W407" s="266"/>
      <c r="X407" s="266"/>
      <c r="Y407" s="266"/>
      <c r="Z407" s="266"/>
      <c r="AA407" s="266"/>
    </row>
    <row r="408" spans="1:27" x14ac:dyDescent="0.6">
      <c r="A408" s="265"/>
      <c r="B408" s="266"/>
      <c r="C408" s="267"/>
      <c r="D408" s="267"/>
      <c r="E408" s="267"/>
      <c r="F408" s="268"/>
      <c r="G408" s="266"/>
      <c r="H408" s="266"/>
      <c r="I408" s="266"/>
      <c r="J408" s="266"/>
      <c r="K408" s="266"/>
      <c r="L408" s="266"/>
      <c r="M408" s="266"/>
      <c r="N408" s="266"/>
      <c r="O408" s="266"/>
      <c r="P408" s="266"/>
      <c r="Q408" s="266"/>
      <c r="R408" s="266"/>
      <c r="S408" s="266"/>
      <c r="T408" s="266"/>
      <c r="U408" s="266"/>
      <c r="V408" s="266"/>
      <c r="W408" s="266"/>
      <c r="X408" s="266"/>
      <c r="Y408" s="266"/>
      <c r="Z408" s="266"/>
      <c r="AA408" s="266"/>
    </row>
    <row r="409" spans="1:27" x14ac:dyDescent="0.6">
      <c r="A409" s="265"/>
      <c r="B409" s="266"/>
      <c r="C409" s="267"/>
      <c r="D409" s="267"/>
      <c r="E409" s="267"/>
      <c r="F409" s="268"/>
      <c r="G409" s="266"/>
      <c r="H409" s="266"/>
      <c r="I409" s="266"/>
      <c r="J409" s="266"/>
      <c r="K409" s="266"/>
      <c r="L409" s="266"/>
      <c r="M409" s="266"/>
      <c r="N409" s="266"/>
      <c r="O409" s="266"/>
      <c r="P409" s="266"/>
      <c r="Q409" s="266"/>
      <c r="R409" s="266"/>
      <c r="S409" s="266"/>
      <c r="T409" s="266"/>
      <c r="U409" s="266"/>
      <c r="V409" s="266"/>
      <c r="W409" s="266"/>
      <c r="X409" s="266"/>
      <c r="Y409" s="266"/>
      <c r="Z409" s="266"/>
      <c r="AA409" s="266"/>
    </row>
    <row r="410" spans="1:27" x14ac:dyDescent="0.6">
      <c r="A410" s="265"/>
      <c r="B410" s="266"/>
      <c r="C410" s="267"/>
      <c r="D410" s="267"/>
      <c r="E410" s="267"/>
      <c r="F410" s="268"/>
      <c r="G410" s="266"/>
      <c r="H410" s="266"/>
      <c r="I410" s="266"/>
      <c r="J410" s="266"/>
      <c r="K410" s="266"/>
      <c r="L410" s="266"/>
      <c r="M410" s="266"/>
      <c r="N410" s="266"/>
      <c r="O410" s="266"/>
      <c r="P410" s="266"/>
      <c r="Q410" s="266"/>
      <c r="R410" s="266"/>
      <c r="S410" s="266"/>
      <c r="T410" s="266"/>
      <c r="U410" s="266"/>
      <c r="V410" s="266"/>
      <c r="W410" s="266"/>
      <c r="X410" s="266"/>
      <c r="Y410" s="266"/>
      <c r="Z410" s="266"/>
      <c r="AA410" s="266"/>
    </row>
    <row r="411" spans="1:27" x14ac:dyDescent="0.6">
      <c r="A411" s="265"/>
      <c r="B411" s="266"/>
      <c r="C411" s="267"/>
      <c r="D411" s="267"/>
      <c r="E411" s="267"/>
      <c r="F411" s="268"/>
      <c r="G411" s="266"/>
      <c r="H411" s="266"/>
      <c r="I411" s="266"/>
      <c r="J411" s="266"/>
      <c r="K411" s="266"/>
      <c r="L411" s="266"/>
      <c r="M411" s="266"/>
      <c r="N411" s="266"/>
      <c r="O411" s="266"/>
      <c r="P411" s="266"/>
      <c r="Q411" s="266"/>
      <c r="R411" s="266"/>
      <c r="S411" s="266"/>
      <c r="T411" s="266"/>
      <c r="U411" s="266"/>
      <c r="V411" s="266"/>
      <c r="W411" s="266"/>
      <c r="X411" s="266"/>
      <c r="Y411" s="266"/>
      <c r="Z411" s="266"/>
      <c r="AA411" s="266"/>
    </row>
    <row r="412" spans="1:27" x14ac:dyDescent="0.6">
      <c r="A412" s="265"/>
      <c r="B412" s="266"/>
      <c r="C412" s="267"/>
      <c r="D412" s="267"/>
      <c r="E412" s="267"/>
      <c r="F412" s="268"/>
      <c r="G412" s="266"/>
      <c r="H412" s="266"/>
      <c r="I412" s="266"/>
      <c r="J412" s="266"/>
      <c r="K412" s="266"/>
      <c r="L412" s="266"/>
      <c r="M412" s="266"/>
      <c r="N412" s="266"/>
      <c r="O412" s="266"/>
      <c r="P412" s="266"/>
      <c r="Q412" s="266"/>
      <c r="R412" s="266"/>
      <c r="S412" s="266"/>
      <c r="T412" s="266"/>
      <c r="U412" s="266"/>
      <c r="V412" s="266"/>
      <c r="W412" s="266"/>
      <c r="X412" s="266"/>
      <c r="Y412" s="266"/>
      <c r="Z412" s="266"/>
      <c r="AA412" s="266"/>
    </row>
    <row r="413" spans="1:27" x14ac:dyDescent="0.6">
      <c r="A413" s="265"/>
      <c r="B413" s="266"/>
      <c r="C413" s="267"/>
      <c r="D413" s="267"/>
      <c r="E413" s="267"/>
      <c r="F413" s="268"/>
      <c r="G413" s="266"/>
      <c r="H413" s="266"/>
      <c r="I413" s="266"/>
      <c r="J413" s="266"/>
      <c r="K413" s="266"/>
      <c r="L413" s="266"/>
      <c r="M413" s="266"/>
      <c r="N413" s="266"/>
      <c r="O413" s="266"/>
      <c r="P413" s="266"/>
      <c r="Q413" s="266"/>
      <c r="R413" s="266"/>
      <c r="S413" s="266"/>
      <c r="T413" s="266"/>
      <c r="U413" s="266"/>
      <c r="V413" s="266"/>
      <c r="W413" s="266"/>
      <c r="X413" s="266"/>
      <c r="Y413" s="266"/>
      <c r="Z413" s="266"/>
      <c r="AA413" s="266"/>
    </row>
    <row r="414" spans="1:27" x14ac:dyDescent="0.6">
      <c r="A414" s="265"/>
      <c r="B414" s="266"/>
      <c r="C414" s="267"/>
      <c r="D414" s="267"/>
      <c r="E414" s="267"/>
      <c r="F414" s="268"/>
      <c r="G414" s="266"/>
      <c r="H414" s="266"/>
      <c r="I414" s="266"/>
      <c r="J414" s="266"/>
      <c r="K414" s="266"/>
      <c r="L414" s="266"/>
      <c r="M414" s="266"/>
      <c r="N414" s="266"/>
      <c r="O414" s="266"/>
      <c r="P414" s="266"/>
      <c r="Q414" s="266"/>
      <c r="R414" s="266"/>
      <c r="S414" s="266"/>
      <c r="T414" s="266"/>
      <c r="U414" s="266"/>
      <c r="V414" s="266"/>
      <c r="W414" s="266"/>
      <c r="X414" s="266"/>
      <c r="Y414" s="266"/>
      <c r="Z414" s="266"/>
      <c r="AA414" s="266"/>
    </row>
    <row r="415" spans="1:27" x14ac:dyDescent="0.6">
      <c r="A415" s="265"/>
      <c r="B415" s="266"/>
      <c r="C415" s="267"/>
      <c r="D415" s="267"/>
      <c r="E415" s="267"/>
      <c r="F415" s="268"/>
      <c r="G415" s="266"/>
      <c r="H415" s="266"/>
      <c r="I415" s="266"/>
      <c r="J415" s="266"/>
      <c r="K415" s="266"/>
      <c r="L415" s="266"/>
      <c r="M415" s="266"/>
      <c r="N415" s="266"/>
      <c r="O415" s="266"/>
      <c r="P415" s="266"/>
      <c r="Q415" s="266"/>
      <c r="R415" s="266"/>
      <c r="S415" s="266"/>
      <c r="T415" s="266"/>
      <c r="U415" s="266"/>
      <c r="V415" s="266"/>
      <c r="W415" s="266"/>
      <c r="X415" s="266"/>
      <c r="Y415" s="266"/>
      <c r="Z415" s="266"/>
      <c r="AA415" s="266"/>
    </row>
    <row r="416" spans="1:27" x14ac:dyDescent="0.6">
      <c r="A416" s="265"/>
      <c r="B416" s="266"/>
      <c r="C416" s="267"/>
      <c r="D416" s="267"/>
      <c r="E416" s="267"/>
      <c r="F416" s="268"/>
      <c r="G416" s="266"/>
      <c r="H416" s="266"/>
      <c r="I416" s="266"/>
      <c r="J416" s="266"/>
      <c r="K416" s="266"/>
      <c r="L416" s="266"/>
      <c r="M416" s="266"/>
      <c r="N416" s="266"/>
      <c r="O416" s="266"/>
      <c r="P416" s="266"/>
      <c r="Q416" s="266"/>
      <c r="R416" s="266"/>
      <c r="S416" s="266"/>
      <c r="T416" s="266"/>
      <c r="U416" s="266"/>
      <c r="V416" s="266"/>
      <c r="W416" s="266"/>
      <c r="X416" s="266"/>
      <c r="Y416" s="266"/>
      <c r="Z416" s="266"/>
      <c r="AA416" s="266"/>
    </row>
    <row r="417" spans="1:27" x14ac:dyDescent="0.6">
      <c r="A417" s="265"/>
      <c r="B417" s="266"/>
      <c r="C417" s="267"/>
      <c r="D417" s="267"/>
      <c r="E417" s="267"/>
      <c r="F417" s="268"/>
      <c r="G417" s="266"/>
      <c r="H417" s="266"/>
      <c r="I417" s="266"/>
      <c r="J417" s="266"/>
      <c r="K417" s="266"/>
      <c r="L417" s="266"/>
      <c r="M417" s="266"/>
      <c r="N417" s="266"/>
      <c r="O417" s="266"/>
      <c r="P417" s="266"/>
      <c r="Q417" s="266"/>
      <c r="R417" s="266"/>
      <c r="S417" s="266"/>
      <c r="T417" s="266"/>
      <c r="U417" s="266"/>
      <c r="V417" s="266"/>
      <c r="W417" s="266"/>
      <c r="X417" s="266"/>
      <c r="Y417" s="266"/>
      <c r="Z417" s="266"/>
      <c r="AA417" s="266"/>
    </row>
    <row r="418" spans="1:27" x14ac:dyDescent="0.6">
      <c r="A418" s="265"/>
      <c r="B418" s="266"/>
      <c r="C418" s="267"/>
      <c r="D418" s="267"/>
      <c r="E418" s="267"/>
      <c r="F418" s="268"/>
      <c r="G418" s="266"/>
      <c r="H418" s="266"/>
      <c r="I418" s="266"/>
      <c r="J418" s="266"/>
      <c r="K418" s="266"/>
      <c r="L418" s="266"/>
      <c r="M418" s="266"/>
      <c r="N418" s="266"/>
      <c r="O418" s="266"/>
      <c r="P418" s="266"/>
      <c r="Q418" s="266"/>
      <c r="R418" s="266"/>
      <c r="S418" s="266"/>
      <c r="T418" s="266"/>
      <c r="U418" s="266"/>
      <c r="V418" s="266"/>
      <c r="W418" s="266"/>
      <c r="X418" s="266"/>
      <c r="Y418" s="266"/>
      <c r="Z418" s="266"/>
      <c r="AA418" s="266"/>
    </row>
    <row r="419" spans="1:27" x14ac:dyDescent="0.6">
      <c r="A419" s="265"/>
      <c r="B419" s="266"/>
      <c r="C419" s="267"/>
      <c r="D419" s="267"/>
      <c r="E419" s="267"/>
      <c r="F419" s="268"/>
      <c r="G419" s="266"/>
      <c r="H419" s="266"/>
      <c r="I419" s="266"/>
      <c r="J419" s="266"/>
      <c r="K419" s="266"/>
      <c r="L419" s="266"/>
      <c r="M419" s="266"/>
      <c r="N419" s="266"/>
      <c r="O419" s="266"/>
      <c r="P419" s="266"/>
      <c r="Q419" s="266"/>
      <c r="R419" s="266"/>
      <c r="S419" s="266"/>
      <c r="T419" s="266"/>
      <c r="U419" s="266"/>
      <c r="V419" s="266"/>
      <c r="W419" s="266"/>
      <c r="X419" s="266"/>
      <c r="Y419" s="266"/>
      <c r="Z419" s="266"/>
      <c r="AA419" s="266"/>
    </row>
    <row r="420" spans="1:27" x14ac:dyDescent="0.6">
      <c r="A420" s="265"/>
      <c r="B420" s="266"/>
      <c r="C420" s="267"/>
      <c r="D420" s="267"/>
      <c r="E420" s="267"/>
      <c r="F420" s="268"/>
      <c r="G420" s="266"/>
      <c r="H420" s="266"/>
      <c r="I420" s="266"/>
      <c r="J420" s="266"/>
      <c r="K420" s="266"/>
      <c r="L420" s="266"/>
      <c r="M420" s="266"/>
      <c r="N420" s="266"/>
      <c r="O420" s="266"/>
      <c r="P420" s="266"/>
      <c r="Q420" s="266"/>
      <c r="R420" s="266"/>
      <c r="S420" s="266"/>
      <c r="T420" s="266"/>
      <c r="U420" s="266"/>
      <c r="V420" s="266"/>
      <c r="W420" s="266"/>
      <c r="X420" s="266"/>
      <c r="Y420" s="266"/>
      <c r="Z420" s="266"/>
      <c r="AA420" s="266"/>
    </row>
    <row r="421" spans="1:27" x14ac:dyDescent="0.6">
      <c r="A421" s="265"/>
      <c r="B421" s="266"/>
      <c r="C421" s="267"/>
      <c r="D421" s="267"/>
      <c r="E421" s="267"/>
      <c r="F421" s="268"/>
      <c r="G421" s="266"/>
      <c r="H421" s="266"/>
      <c r="I421" s="266"/>
      <c r="J421" s="266"/>
      <c r="K421" s="266"/>
      <c r="L421" s="266"/>
      <c r="M421" s="266"/>
      <c r="N421" s="266"/>
      <c r="O421" s="266"/>
      <c r="P421" s="266"/>
      <c r="Q421" s="266"/>
      <c r="R421" s="266"/>
      <c r="S421" s="266"/>
      <c r="T421" s="266"/>
      <c r="U421" s="266"/>
      <c r="V421" s="266"/>
      <c r="W421" s="266"/>
      <c r="X421" s="266"/>
      <c r="Y421" s="266"/>
      <c r="Z421" s="266"/>
      <c r="AA421" s="266"/>
    </row>
    <row r="422" spans="1:27" x14ac:dyDescent="0.6">
      <c r="A422" s="265"/>
      <c r="B422" s="266"/>
      <c r="C422" s="267"/>
      <c r="D422" s="267"/>
      <c r="E422" s="267"/>
      <c r="F422" s="268"/>
      <c r="G422" s="266"/>
      <c r="H422" s="266"/>
      <c r="I422" s="266"/>
      <c r="J422" s="266"/>
      <c r="K422" s="266"/>
      <c r="L422" s="266"/>
      <c r="M422" s="266"/>
      <c r="N422" s="266"/>
      <c r="O422" s="266"/>
      <c r="P422" s="266"/>
      <c r="Q422" s="266"/>
      <c r="R422" s="266"/>
      <c r="S422" s="266"/>
      <c r="T422" s="266"/>
      <c r="U422" s="266"/>
      <c r="V422" s="266"/>
      <c r="W422" s="266"/>
      <c r="X422" s="266"/>
      <c r="Y422" s="266"/>
      <c r="Z422" s="266"/>
      <c r="AA422" s="266"/>
    </row>
    <row r="423" spans="1:27" x14ac:dyDescent="0.6">
      <c r="A423" s="265"/>
      <c r="B423" s="266"/>
      <c r="C423" s="267"/>
      <c r="D423" s="267"/>
      <c r="E423" s="267"/>
      <c r="F423" s="268"/>
      <c r="G423" s="266"/>
      <c r="H423" s="266"/>
      <c r="I423" s="266"/>
      <c r="J423" s="266"/>
      <c r="K423" s="266"/>
      <c r="L423" s="266"/>
      <c r="M423" s="266"/>
      <c r="N423" s="266"/>
      <c r="O423" s="266"/>
      <c r="P423" s="266"/>
      <c r="Q423" s="266"/>
      <c r="R423" s="266"/>
      <c r="S423" s="266"/>
      <c r="T423" s="266"/>
      <c r="U423" s="266"/>
      <c r="V423" s="266"/>
      <c r="W423" s="266"/>
      <c r="X423" s="266"/>
      <c r="Y423" s="266"/>
      <c r="Z423" s="266"/>
      <c r="AA423" s="266"/>
    </row>
    <row r="424" spans="1:27" x14ac:dyDescent="0.6">
      <c r="A424" s="265"/>
      <c r="B424" s="266"/>
      <c r="C424" s="267"/>
      <c r="D424" s="267"/>
      <c r="E424" s="267"/>
      <c r="F424" s="268"/>
      <c r="G424" s="266"/>
      <c r="H424" s="266"/>
      <c r="I424" s="266"/>
      <c r="J424" s="266"/>
      <c r="K424" s="266"/>
      <c r="L424" s="266"/>
      <c r="M424" s="266"/>
      <c r="N424" s="266"/>
      <c r="O424" s="266"/>
      <c r="P424" s="266"/>
      <c r="Q424" s="266"/>
      <c r="R424" s="266"/>
      <c r="S424" s="266"/>
      <c r="T424" s="266"/>
      <c r="U424" s="266"/>
      <c r="V424" s="266"/>
      <c r="W424" s="266"/>
      <c r="X424" s="266"/>
      <c r="Y424" s="266"/>
      <c r="Z424" s="266"/>
      <c r="AA424" s="266"/>
    </row>
    <row r="425" spans="1:27" x14ac:dyDescent="0.6">
      <c r="A425" s="265"/>
      <c r="B425" s="266"/>
      <c r="C425" s="267"/>
      <c r="D425" s="267"/>
      <c r="E425" s="267"/>
      <c r="F425" s="268"/>
      <c r="G425" s="266"/>
      <c r="H425" s="266"/>
      <c r="I425" s="266"/>
      <c r="J425" s="266"/>
      <c r="K425" s="266"/>
      <c r="L425" s="266"/>
      <c r="M425" s="266"/>
      <c r="N425" s="266"/>
      <c r="O425" s="266"/>
      <c r="P425" s="266"/>
      <c r="Q425" s="266"/>
      <c r="R425" s="266"/>
      <c r="S425" s="266"/>
      <c r="T425" s="266"/>
      <c r="U425" s="266"/>
      <c r="V425" s="266"/>
      <c r="W425" s="266"/>
      <c r="X425" s="266"/>
      <c r="Y425" s="266"/>
      <c r="Z425" s="266"/>
      <c r="AA425" s="266"/>
    </row>
    <row r="426" spans="1:27" x14ac:dyDescent="0.6">
      <c r="A426" s="265"/>
      <c r="B426" s="266"/>
      <c r="C426" s="267"/>
      <c r="D426" s="267"/>
      <c r="E426" s="267"/>
      <c r="F426" s="268"/>
      <c r="G426" s="266"/>
      <c r="H426" s="266"/>
      <c r="I426" s="266"/>
      <c r="J426" s="266"/>
      <c r="K426" s="266"/>
      <c r="L426" s="266"/>
      <c r="M426" s="266"/>
      <c r="N426" s="266"/>
      <c r="O426" s="266"/>
      <c r="P426" s="266"/>
      <c r="Q426" s="266"/>
      <c r="R426" s="266"/>
      <c r="S426" s="266"/>
      <c r="T426" s="266"/>
      <c r="U426" s="266"/>
      <c r="V426" s="266"/>
      <c r="W426" s="266"/>
      <c r="X426" s="266"/>
      <c r="Y426" s="266"/>
      <c r="Z426" s="266"/>
      <c r="AA426" s="266"/>
    </row>
    <row r="427" spans="1:27" x14ac:dyDescent="0.6">
      <c r="A427" s="265"/>
      <c r="B427" s="266"/>
      <c r="C427" s="267"/>
      <c r="D427" s="267"/>
      <c r="E427" s="267"/>
      <c r="F427" s="268"/>
      <c r="G427" s="266"/>
      <c r="H427" s="266"/>
      <c r="I427" s="266"/>
      <c r="J427" s="266"/>
      <c r="K427" s="266"/>
      <c r="L427" s="266"/>
      <c r="M427" s="266"/>
      <c r="N427" s="266"/>
      <c r="O427" s="266"/>
      <c r="P427" s="266"/>
      <c r="Q427" s="266"/>
      <c r="R427" s="266"/>
      <c r="S427" s="266"/>
      <c r="T427" s="266"/>
      <c r="U427" s="266"/>
      <c r="V427" s="266"/>
      <c r="W427" s="266"/>
      <c r="X427" s="266"/>
      <c r="Y427" s="266"/>
      <c r="Z427" s="266"/>
      <c r="AA427" s="266"/>
    </row>
    <row r="428" spans="1:27" x14ac:dyDescent="0.6">
      <c r="A428" s="265"/>
      <c r="B428" s="266"/>
      <c r="C428" s="267"/>
      <c r="D428" s="267"/>
      <c r="E428" s="267"/>
      <c r="F428" s="268"/>
      <c r="G428" s="266"/>
      <c r="H428" s="266"/>
      <c r="I428" s="266"/>
      <c r="J428" s="266"/>
      <c r="K428" s="266"/>
      <c r="L428" s="266"/>
      <c r="M428" s="266"/>
      <c r="N428" s="266"/>
      <c r="O428" s="266"/>
      <c r="P428" s="266"/>
      <c r="Q428" s="266"/>
      <c r="R428" s="266"/>
      <c r="S428" s="266"/>
      <c r="T428" s="266"/>
      <c r="U428" s="266"/>
      <c r="V428" s="266"/>
      <c r="W428" s="266"/>
      <c r="X428" s="266"/>
      <c r="Y428" s="266"/>
      <c r="Z428" s="266"/>
      <c r="AA428" s="266"/>
    </row>
    <row r="429" spans="1:27" x14ac:dyDescent="0.6">
      <c r="A429" s="265"/>
      <c r="B429" s="266"/>
      <c r="C429" s="267"/>
      <c r="D429" s="267"/>
      <c r="E429" s="267"/>
      <c r="F429" s="268"/>
      <c r="G429" s="266"/>
      <c r="H429" s="266"/>
      <c r="I429" s="266"/>
      <c r="J429" s="266"/>
      <c r="K429" s="266"/>
      <c r="L429" s="266"/>
      <c r="M429" s="266"/>
      <c r="N429" s="266"/>
      <c r="O429" s="266"/>
      <c r="P429" s="266"/>
      <c r="Q429" s="266"/>
      <c r="R429" s="266"/>
      <c r="S429" s="266"/>
      <c r="T429" s="266"/>
      <c r="U429" s="266"/>
      <c r="V429" s="266"/>
      <c r="W429" s="266"/>
      <c r="X429" s="266"/>
      <c r="Y429" s="266"/>
      <c r="Z429" s="266"/>
      <c r="AA429" s="266"/>
    </row>
    <row r="430" spans="1:27" x14ac:dyDescent="0.6">
      <c r="A430" s="265"/>
      <c r="B430" s="266"/>
      <c r="C430" s="267"/>
      <c r="D430" s="267"/>
      <c r="E430" s="267"/>
      <c r="F430" s="268"/>
      <c r="G430" s="266"/>
      <c r="H430" s="266"/>
      <c r="I430" s="266"/>
      <c r="J430" s="266"/>
      <c r="K430" s="266"/>
      <c r="L430" s="266"/>
      <c r="M430" s="266"/>
      <c r="N430" s="266"/>
      <c r="O430" s="266"/>
      <c r="P430" s="266"/>
      <c r="Q430" s="266"/>
      <c r="R430" s="266"/>
      <c r="S430" s="266"/>
      <c r="T430" s="266"/>
      <c r="U430" s="266"/>
      <c r="V430" s="266"/>
      <c r="W430" s="266"/>
      <c r="X430" s="266"/>
      <c r="Y430" s="266"/>
      <c r="Z430" s="266"/>
      <c r="AA430" s="266"/>
    </row>
    <row r="431" spans="1:27" x14ac:dyDescent="0.6">
      <c r="A431" s="265"/>
      <c r="B431" s="266"/>
      <c r="C431" s="267"/>
      <c r="D431" s="267"/>
      <c r="E431" s="267"/>
      <c r="F431" s="268"/>
      <c r="G431" s="266"/>
      <c r="H431" s="266"/>
      <c r="I431" s="266"/>
      <c r="J431" s="266"/>
      <c r="K431" s="266"/>
      <c r="L431" s="266"/>
      <c r="M431" s="266"/>
      <c r="N431" s="266"/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  <c r="Z431" s="266"/>
      <c r="AA431" s="266"/>
    </row>
    <row r="432" spans="1:27" x14ac:dyDescent="0.6">
      <c r="A432" s="265"/>
      <c r="B432" s="266"/>
      <c r="C432" s="267"/>
      <c r="D432" s="267"/>
      <c r="E432" s="267"/>
      <c r="F432" s="268"/>
      <c r="G432" s="266"/>
      <c r="H432" s="266"/>
      <c r="I432" s="266"/>
      <c r="J432" s="266"/>
      <c r="K432" s="266"/>
      <c r="L432" s="266"/>
      <c r="M432" s="266"/>
      <c r="N432" s="266"/>
      <c r="O432" s="266"/>
      <c r="P432" s="266"/>
      <c r="Q432" s="266"/>
      <c r="R432" s="266"/>
      <c r="S432" s="266"/>
      <c r="T432" s="266"/>
      <c r="U432" s="266"/>
      <c r="V432" s="266"/>
      <c r="W432" s="266"/>
      <c r="X432" s="266"/>
      <c r="Y432" s="266"/>
      <c r="Z432" s="266"/>
      <c r="AA432" s="266"/>
    </row>
    <row r="433" spans="1:27" x14ac:dyDescent="0.6">
      <c r="A433" s="265"/>
      <c r="B433" s="266"/>
      <c r="C433" s="267"/>
      <c r="D433" s="267"/>
      <c r="E433" s="267"/>
      <c r="F433" s="268"/>
      <c r="G433" s="266"/>
      <c r="H433" s="266"/>
      <c r="I433" s="266"/>
      <c r="J433" s="266"/>
      <c r="K433" s="266"/>
      <c r="L433" s="266"/>
      <c r="M433" s="266"/>
      <c r="N433" s="266"/>
      <c r="O433" s="266"/>
      <c r="P433" s="266"/>
      <c r="Q433" s="266"/>
      <c r="R433" s="266"/>
      <c r="S433" s="266"/>
      <c r="T433" s="266"/>
      <c r="U433" s="266"/>
      <c r="V433" s="266"/>
      <c r="W433" s="266"/>
      <c r="X433" s="266"/>
      <c r="Y433" s="266"/>
      <c r="Z433" s="266"/>
      <c r="AA433" s="266"/>
    </row>
    <row r="434" spans="1:27" x14ac:dyDescent="0.6">
      <c r="A434" s="265"/>
      <c r="B434" s="266"/>
      <c r="C434" s="267"/>
      <c r="D434" s="267"/>
      <c r="E434" s="267"/>
      <c r="F434" s="268"/>
      <c r="G434" s="266"/>
      <c r="H434" s="266"/>
      <c r="I434" s="266"/>
      <c r="J434" s="266"/>
      <c r="K434" s="266"/>
      <c r="L434" s="266"/>
      <c r="M434" s="266"/>
      <c r="N434" s="266"/>
      <c r="O434" s="266"/>
      <c r="P434" s="266"/>
      <c r="Q434" s="266"/>
      <c r="R434" s="266"/>
      <c r="S434" s="266"/>
      <c r="T434" s="266"/>
      <c r="U434" s="266"/>
      <c r="V434" s="266"/>
      <c r="W434" s="266"/>
      <c r="X434" s="266"/>
      <c r="Y434" s="266"/>
      <c r="Z434" s="266"/>
      <c r="AA434" s="266"/>
    </row>
    <row r="435" spans="1:27" x14ac:dyDescent="0.6">
      <c r="A435" s="265"/>
      <c r="B435" s="266"/>
      <c r="C435" s="267"/>
      <c r="D435" s="267"/>
      <c r="E435" s="267"/>
      <c r="F435" s="268"/>
      <c r="G435" s="266"/>
      <c r="H435" s="266"/>
      <c r="I435" s="266"/>
      <c r="J435" s="266"/>
      <c r="K435" s="266"/>
      <c r="L435" s="266"/>
      <c r="M435" s="266"/>
      <c r="N435" s="266"/>
      <c r="O435" s="266"/>
      <c r="P435" s="266"/>
      <c r="Q435" s="266"/>
      <c r="R435" s="266"/>
      <c r="S435" s="266"/>
      <c r="T435" s="266"/>
      <c r="U435" s="266"/>
      <c r="V435" s="266"/>
      <c r="W435" s="266"/>
      <c r="X435" s="266"/>
      <c r="Y435" s="266"/>
      <c r="Z435" s="266"/>
      <c r="AA435" s="266"/>
    </row>
    <row r="436" spans="1:27" x14ac:dyDescent="0.6">
      <c r="A436" s="265"/>
      <c r="B436" s="266"/>
      <c r="C436" s="267"/>
      <c r="D436" s="267"/>
      <c r="E436" s="267"/>
      <c r="F436" s="268"/>
      <c r="G436" s="266"/>
      <c r="H436" s="266"/>
      <c r="I436" s="266"/>
      <c r="J436" s="266"/>
      <c r="K436" s="266"/>
      <c r="L436" s="266"/>
      <c r="M436" s="266"/>
      <c r="N436" s="266"/>
      <c r="O436" s="266"/>
      <c r="P436" s="266"/>
      <c r="Q436" s="266"/>
      <c r="R436" s="266"/>
      <c r="S436" s="266"/>
      <c r="T436" s="266"/>
      <c r="U436" s="266"/>
      <c r="V436" s="266"/>
      <c r="W436" s="266"/>
      <c r="X436" s="266"/>
      <c r="Y436" s="266"/>
      <c r="Z436" s="266"/>
      <c r="AA436" s="266"/>
    </row>
    <row r="437" spans="1:27" x14ac:dyDescent="0.6">
      <c r="A437" s="265"/>
      <c r="B437" s="266"/>
      <c r="C437" s="267"/>
      <c r="D437" s="267"/>
      <c r="E437" s="267"/>
      <c r="F437" s="268"/>
      <c r="G437" s="266"/>
      <c r="H437" s="266"/>
      <c r="I437" s="266"/>
      <c r="J437" s="266"/>
      <c r="K437" s="266"/>
      <c r="L437" s="266"/>
      <c r="M437" s="266"/>
      <c r="N437" s="266"/>
      <c r="O437" s="266"/>
      <c r="P437" s="266"/>
      <c r="Q437" s="266"/>
      <c r="R437" s="266"/>
      <c r="S437" s="266"/>
      <c r="T437" s="266"/>
      <c r="U437" s="266"/>
      <c r="V437" s="266"/>
      <c r="W437" s="266"/>
      <c r="X437" s="266"/>
      <c r="Y437" s="266"/>
      <c r="Z437" s="266"/>
      <c r="AA437" s="266"/>
    </row>
    <row r="438" spans="1:27" x14ac:dyDescent="0.6">
      <c r="A438" s="265"/>
      <c r="B438" s="266"/>
      <c r="C438" s="267"/>
      <c r="D438" s="267"/>
      <c r="E438" s="267"/>
      <c r="F438" s="268"/>
      <c r="G438" s="266"/>
      <c r="H438" s="266"/>
      <c r="I438" s="266"/>
      <c r="J438" s="266"/>
      <c r="K438" s="266"/>
      <c r="L438" s="266"/>
      <c r="M438" s="266"/>
      <c r="N438" s="266"/>
      <c r="O438" s="266"/>
      <c r="P438" s="266"/>
      <c r="Q438" s="266"/>
      <c r="R438" s="266"/>
      <c r="S438" s="266"/>
      <c r="T438" s="266"/>
      <c r="U438" s="266"/>
      <c r="V438" s="266"/>
      <c r="W438" s="266"/>
      <c r="X438" s="266"/>
      <c r="Y438" s="266"/>
      <c r="Z438" s="266"/>
      <c r="AA438" s="266"/>
    </row>
    <row r="439" spans="1:27" x14ac:dyDescent="0.6">
      <c r="A439" s="265"/>
      <c r="B439" s="266"/>
      <c r="C439" s="267"/>
      <c r="D439" s="267"/>
      <c r="E439" s="267"/>
      <c r="F439" s="268"/>
      <c r="G439" s="266"/>
      <c r="H439" s="266"/>
      <c r="I439" s="266"/>
      <c r="J439" s="266"/>
      <c r="K439" s="266"/>
      <c r="L439" s="266"/>
      <c r="M439" s="266"/>
      <c r="N439" s="266"/>
      <c r="O439" s="266"/>
      <c r="P439" s="266"/>
      <c r="Q439" s="266"/>
      <c r="R439" s="266"/>
      <c r="S439" s="266"/>
      <c r="T439" s="266"/>
      <c r="U439" s="266"/>
      <c r="V439" s="266"/>
      <c r="W439" s="266"/>
      <c r="X439" s="266"/>
      <c r="Y439" s="266"/>
      <c r="Z439" s="266"/>
      <c r="AA439" s="266"/>
    </row>
    <row r="440" spans="1:27" x14ac:dyDescent="0.6">
      <c r="A440" s="265"/>
      <c r="B440" s="266"/>
      <c r="C440" s="267"/>
      <c r="D440" s="267"/>
      <c r="E440" s="267"/>
      <c r="F440" s="268"/>
      <c r="G440" s="266"/>
      <c r="H440" s="266"/>
      <c r="I440" s="266"/>
      <c r="J440" s="266"/>
      <c r="K440" s="266"/>
      <c r="L440" s="266"/>
      <c r="M440" s="266"/>
      <c r="N440" s="266"/>
      <c r="O440" s="266"/>
      <c r="P440" s="266"/>
      <c r="Q440" s="266"/>
      <c r="R440" s="266"/>
      <c r="S440" s="266"/>
      <c r="T440" s="266"/>
      <c r="U440" s="266"/>
      <c r="V440" s="266"/>
      <c r="W440" s="266"/>
      <c r="X440" s="266"/>
      <c r="Y440" s="266"/>
      <c r="Z440" s="266"/>
      <c r="AA440" s="266"/>
    </row>
    <row r="441" spans="1:27" x14ac:dyDescent="0.6">
      <c r="A441" s="265"/>
      <c r="B441" s="266"/>
      <c r="C441" s="267"/>
      <c r="D441" s="267"/>
      <c r="E441" s="267"/>
      <c r="F441" s="268"/>
      <c r="G441" s="266"/>
      <c r="H441" s="266"/>
      <c r="I441" s="266"/>
      <c r="J441" s="266"/>
      <c r="K441" s="266"/>
      <c r="L441" s="266"/>
      <c r="M441" s="266"/>
      <c r="N441" s="266"/>
      <c r="O441" s="266"/>
      <c r="P441" s="266"/>
      <c r="Q441" s="266"/>
      <c r="R441" s="266"/>
      <c r="S441" s="266"/>
      <c r="T441" s="266"/>
      <c r="U441" s="266"/>
      <c r="V441" s="266"/>
      <c r="W441" s="266"/>
      <c r="X441" s="266"/>
      <c r="Y441" s="266"/>
      <c r="Z441" s="266"/>
      <c r="AA441" s="266"/>
    </row>
    <row r="442" spans="1:27" x14ac:dyDescent="0.6">
      <c r="A442" s="265"/>
      <c r="B442" s="266"/>
      <c r="C442" s="267"/>
      <c r="D442" s="267"/>
      <c r="E442" s="267"/>
      <c r="F442" s="268"/>
      <c r="G442" s="266"/>
      <c r="H442" s="266"/>
      <c r="I442" s="266"/>
      <c r="J442" s="266"/>
      <c r="K442" s="266"/>
      <c r="L442" s="266"/>
      <c r="M442" s="266"/>
      <c r="N442" s="266"/>
      <c r="O442" s="266"/>
      <c r="P442" s="266"/>
      <c r="Q442" s="266"/>
      <c r="R442" s="266"/>
      <c r="S442" s="266"/>
      <c r="T442" s="266"/>
      <c r="U442" s="266"/>
      <c r="V442" s="266"/>
      <c r="W442" s="266"/>
      <c r="X442" s="266"/>
      <c r="Y442" s="266"/>
      <c r="Z442" s="266"/>
      <c r="AA442" s="266"/>
    </row>
    <row r="443" spans="1:27" x14ac:dyDescent="0.6">
      <c r="A443" s="265"/>
      <c r="B443" s="266"/>
      <c r="C443" s="267"/>
      <c r="D443" s="267"/>
      <c r="E443" s="267"/>
      <c r="F443" s="268"/>
      <c r="G443" s="266"/>
      <c r="H443" s="266"/>
      <c r="I443" s="266"/>
      <c r="J443" s="266"/>
      <c r="K443" s="266"/>
      <c r="L443" s="266"/>
      <c r="M443" s="266"/>
      <c r="N443" s="266"/>
      <c r="O443" s="266"/>
      <c r="P443" s="266"/>
      <c r="Q443" s="266"/>
      <c r="R443" s="266"/>
      <c r="S443" s="266"/>
      <c r="T443" s="266"/>
      <c r="U443" s="266"/>
      <c r="V443" s="266"/>
      <c r="W443" s="266"/>
      <c r="X443" s="266"/>
      <c r="Y443" s="266"/>
      <c r="Z443" s="266"/>
      <c r="AA443" s="266"/>
    </row>
    <row r="444" spans="1:27" x14ac:dyDescent="0.6">
      <c r="A444" s="265"/>
      <c r="B444" s="266"/>
      <c r="C444" s="267"/>
      <c r="D444" s="267"/>
      <c r="E444" s="267"/>
      <c r="F444" s="268"/>
      <c r="G444" s="266"/>
      <c r="H444" s="266"/>
      <c r="I444" s="266"/>
      <c r="J444" s="266"/>
      <c r="K444" s="266"/>
      <c r="L444" s="266"/>
      <c r="M444" s="266"/>
      <c r="N444" s="266"/>
      <c r="O444" s="266"/>
      <c r="P444" s="266"/>
      <c r="Q444" s="266"/>
      <c r="R444" s="266"/>
      <c r="S444" s="266"/>
      <c r="T444" s="266"/>
      <c r="U444" s="266"/>
      <c r="V444" s="266"/>
      <c r="W444" s="266"/>
      <c r="X444" s="266"/>
      <c r="Y444" s="266"/>
      <c r="Z444" s="266"/>
      <c r="AA444" s="266"/>
    </row>
    <row r="445" spans="1:27" x14ac:dyDescent="0.6">
      <c r="A445" s="265"/>
      <c r="B445" s="266"/>
      <c r="C445" s="267"/>
      <c r="D445" s="267"/>
      <c r="E445" s="267"/>
      <c r="F445" s="268"/>
      <c r="G445" s="266"/>
      <c r="H445" s="266"/>
      <c r="I445" s="266"/>
      <c r="J445" s="266"/>
      <c r="K445" s="266"/>
      <c r="L445" s="266"/>
      <c r="M445" s="266"/>
      <c r="N445" s="266"/>
      <c r="O445" s="266"/>
      <c r="P445" s="266"/>
      <c r="Q445" s="266"/>
      <c r="R445" s="266"/>
      <c r="S445" s="266"/>
      <c r="T445" s="266"/>
      <c r="U445" s="266"/>
      <c r="V445" s="266"/>
      <c r="W445" s="266"/>
      <c r="X445" s="266"/>
      <c r="Y445" s="266"/>
      <c r="Z445" s="266"/>
      <c r="AA445" s="266"/>
    </row>
    <row r="446" spans="1:27" x14ac:dyDescent="0.6">
      <c r="A446" s="265"/>
      <c r="B446" s="266"/>
      <c r="C446" s="267"/>
      <c r="D446" s="267"/>
      <c r="E446" s="267"/>
      <c r="F446" s="268"/>
      <c r="G446" s="266"/>
      <c r="H446" s="266"/>
      <c r="I446" s="266"/>
      <c r="J446" s="266"/>
      <c r="K446" s="266"/>
      <c r="L446" s="266"/>
      <c r="M446" s="266"/>
      <c r="N446" s="266"/>
      <c r="O446" s="266"/>
      <c r="P446" s="266"/>
      <c r="Q446" s="266"/>
      <c r="R446" s="266"/>
      <c r="S446" s="266"/>
      <c r="T446" s="266"/>
      <c r="U446" s="266"/>
      <c r="V446" s="266"/>
      <c r="W446" s="266"/>
      <c r="X446" s="266"/>
      <c r="Y446" s="266"/>
      <c r="Z446" s="266"/>
      <c r="AA446" s="266"/>
    </row>
    <row r="447" spans="1:27" x14ac:dyDescent="0.6">
      <c r="A447" s="265"/>
      <c r="B447" s="266"/>
      <c r="C447" s="267"/>
      <c r="D447" s="267"/>
      <c r="E447" s="267"/>
      <c r="F447" s="268"/>
      <c r="G447" s="266"/>
      <c r="H447" s="266"/>
      <c r="I447" s="266"/>
      <c r="J447" s="266"/>
      <c r="K447" s="266"/>
      <c r="L447" s="266"/>
      <c r="M447" s="266"/>
      <c r="N447" s="266"/>
      <c r="O447" s="266"/>
      <c r="P447" s="266"/>
      <c r="Q447" s="266"/>
      <c r="R447" s="266"/>
      <c r="S447" s="266"/>
      <c r="T447" s="266"/>
      <c r="U447" s="266"/>
      <c r="V447" s="266"/>
      <c r="W447" s="266"/>
      <c r="X447" s="266"/>
      <c r="Y447" s="266"/>
      <c r="Z447" s="266"/>
      <c r="AA447" s="266"/>
    </row>
    <row r="448" spans="1:27" x14ac:dyDescent="0.6">
      <c r="A448" s="265"/>
      <c r="B448" s="266"/>
      <c r="C448" s="267"/>
      <c r="D448" s="267"/>
      <c r="E448" s="267"/>
      <c r="F448" s="268"/>
      <c r="G448" s="266"/>
      <c r="H448" s="266"/>
      <c r="I448" s="266"/>
      <c r="J448" s="266"/>
      <c r="K448" s="266"/>
      <c r="L448" s="266"/>
      <c r="M448" s="266"/>
      <c r="N448" s="266"/>
      <c r="O448" s="266"/>
      <c r="P448" s="266"/>
      <c r="Q448" s="266"/>
      <c r="R448" s="266"/>
      <c r="S448" s="266"/>
      <c r="T448" s="266"/>
      <c r="U448" s="266"/>
      <c r="V448" s="266"/>
      <c r="W448" s="266"/>
      <c r="X448" s="266"/>
      <c r="Y448" s="266"/>
      <c r="Z448" s="266"/>
      <c r="AA448" s="266"/>
    </row>
    <row r="449" spans="1:27" x14ac:dyDescent="0.6">
      <c r="A449" s="265"/>
      <c r="B449" s="266"/>
      <c r="C449" s="267"/>
      <c r="D449" s="267"/>
      <c r="E449" s="267"/>
      <c r="F449" s="268"/>
      <c r="G449" s="266"/>
      <c r="H449" s="266"/>
      <c r="I449" s="266"/>
      <c r="J449" s="266"/>
      <c r="K449" s="266"/>
      <c r="L449" s="266"/>
      <c r="M449" s="266"/>
      <c r="N449" s="266"/>
      <c r="O449" s="266"/>
      <c r="P449" s="266"/>
      <c r="Q449" s="266"/>
      <c r="R449" s="266"/>
      <c r="S449" s="266"/>
      <c r="T449" s="266"/>
      <c r="U449" s="266"/>
      <c r="V449" s="266"/>
      <c r="W449" s="266"/>
      <c r="X449" s="266"/>
      <c r="Y449" s="266"/>
      <c r="Z449" s="266"/>
      <c r="AA449" s="266"/>
    </row>
    <row r="450" spans="1:27" x14ac:dyDescent="0.6">
      <c r="A450" s="265"/>
      <c r="B450" s="266"/>
      <c r="C450" s="267"/>
      <c r="D450" s="267"/>
      <c r="E450" s="267"/>
      <c r="F450" s="268"/>
      <c r="G450" s="266"/>
      <c r="H450" s="266"/>
      <c r="I450" s="266"/>
      <c r="J450" s="266"/>
      <c r="K450" s="266"/>
      <c r="L450" s="266"/>
      <c r="M450" s="266"/>
      <c r="N450" s="266"/>
      <c r="O450" s="266"/>
      <c r="P450" s="266"/>
      <c r="Q450" s="266"/>
      <c r="R450" s="266"/>
      <c r="S450" s="266"/>
      <c r="T450" s="266"/>
      <c r="U450" s="266"/>
      <c r="V450" s="266"/>
      <c r="W450" s="266"/>
      <c r="X450" s="266"/>
      <c r="Y450" s="266"/>
      <c r="Z450" s="266"/>
      <c r="AA450" s="266"/>
    </row>
    <row r="451" spans="1:27" x14ac:dyDescent="0.6">
      <c r="A451" s="265"/>
      <c r="B451" s="266"/>
      <c r="C451" s="267"/>
      <c r="D451" s="267"/>
      <c r="E451" s="267"/>
      <c r="F451" s="268"/>
      <c r="G451" s="266"/>
      <c r="H451" s="266"/>
      <c r="I451" s="266"/>
      <c r="J451" s="266"/>
      <c r="K451" s="266"/>
      <c r="L451" s="266"/>
      <c r="M451" s="266"/>
      <c r="N451" s="266"/>
      <c r="O451" s="266"/>
      <c r="P451" s="266"/>
      <c r="Q451" s="266"/>
      <c r="R451" s="266"/>
      <c r="S451" s="266"/>
      <c r="T451" s="266"/>
      <c r="U451" s="266"/>
      <c r="V451" s="266"/>
      <c r="W451" s="266"/>
      <c r="X451" s="266"/>
      <c r="Y451" s="266"/>
      <c r="Z451" s="266"/>
      <c r="AA451" s="266"/>
    </row>
    <row r="452" spans="1:27" x14ac:dyDescent="0.6">
      <c r="A452" s="265"/>
      <c r="B452" s="266"/>
      <c r="C452" s="267"/>
      <c r="D452" s="267"/>
      <c r="E452" s="267"/>
      <c r="F452" s="268"/>
      <c r="G452" s="266"/>
      <c r="H452" s="266"/>
      <c r="I452" s="266"/>
      <c r="J452" s="266"/>
      <c r="K452" s="266"/>
      <c r="L452" s="266"/>
      <c r="M452" s="266"/>
      <c r="N452" s="266"/>
      <c r="O452" s="266"/>
      <c r="P452" s="266"/>
      <c r="Q452" s="266"/>
      <c r="R452" s="266"/>
      <c r="S452" s="266"/>
      <c r="T452" s="266"/>
      <c r="U452" s="266"/>
      <c r="V452" s="266"/>
      <c r="W452" s="266"/>
      <c r="X452" s="266"/>
      <c r="Y452" s="266"/>
      <c r="Z452" s="266"/>
      <c r="AA452" s="266"/>
    </row>
    <row r="453" spans="1:27" x14ac:dyDescent="0.6">
      <c r="A453" s="265"/>
      <c r="B453" s="266"/>
      <c r="C453" s="267"/>
      <c r="D453" s="267"/>
      <c r="E453" s="267"/>
      <c r="F453" s="268"/>
      <c r="G453" s="266"/>
      <c r="H453" s="266"/>
      <c r="I453" s="266"/>
      <c r="J453" s="266"/>
      <c r="K453" s="266"/>
      <c r="L453" s="266"/>
      <c r="M453" s="266"/>
      <c r="N453" s="266"/>
      <c r="O453" s="266"/>
      <c r="P453" s="266"/>
      <c r="Q453" s="266"/>
      <c r="R453" s="266"/>
      <c r="S453" s="266"/>
      <c r="T453" s="266"/>
      <c r="U453" s="266"/>
      <c r="V453" s="266"/>
      <c r="W453" s="266"/>
      <c r="X453" s="266"/>
      <c r="Y453" s="266"/>
      <c r="Z453" s="266"/>
      <c r="AA453" s="266"/>
    </row>
    <row r="454" spans="1:27" x14ac:dyDescent="0.6">
      <c r="A454" s="265"/>
      <c r="B454" s="266"/>
      <c r="C454" s="267"/>
      <c r="D454" s="267"/>
      <c r="E454" s="267"/>
      <c r="F454" s="268"/>
      <c r="G454" s="266"/>
      <c r="H454" s="266"/>
      <c r="I454" s="266"/>
      <c r="J454" s="266"/>
      <c r="K454" s="266"/>
      <c r="L454" s="266"/>
      <c r="M454" s="266"/>
      <c r="N454" s="266"/>
      <c r="O454" s="266"/>
      <c r="P454" s="266"/>
      <c r="Q454" s="266"/>
      <c r="R454" s="266"/>
      <c r="S454" s="266"/>
      <c r="T454" s="266"/>
      <c r="U454" s="266"/>
      <c r="V454" s="266"/>
      <c r="W454" s="266"/>
      <c r="X454" s="266"/>
      <c r="Y454" s="266"/>
      <c r="Z454" s="266"/>
      <c r="AA454" s="266"/>
    </row>
    <row r="455" spans="1:27" x14ac:dyDescent="0.6">
      <c r="A455" s="265"/>
      <c r="B455" s="266"/>
      <c r="C455" s="267"/>
      <c r="D455" s="267"/>
      <c r="E455" s="267"/>
      <c r="F455" s="268"/>
      <c r="G455" s="266"/>
      <c r="H455" s="266"/>
      <c r="I455" s="266"/>
      <c r="J455" s="266"/>
      <c r="K455" s="266"/>
      <c r="L455" s="266"/>
      <c r="M455" s="266"/>
      <c r="N455" s="266"/>
      <c r="O455" s="266"/>
      <c r="P455" s="266"/>
      <c r="Q455" s="266"/>
      <c r="R455" s="266"/>
      <c r="S455" s="266"/>
      <c r="T455" s="266"/>
      <c r="U455" s="266"/>
      <c r="V455" s="266"/>
      <c r="W455" s="266"/>
      <c r="X455" s="266"/>
      <c r="Y455" s="266"/>
      <c r="Z455" s="266"/>
      <c r="AA455" s="266"/>
    </row>
    <row r="456" spans="1:27" x14ac:dyDescent="0.6">
      <c r="A456" s="265"/>
      <c r="B456" s="266"/>
      <c r="C456" s="267"/>
      <c r="D456" s="267"/>
      <c r="E456" s="267"/>
      <c r="F456" s="268"/>
      <c r="G456" s="266"/>
      <c r="H456" s="266"/>
      <c r="I456" s="266"/>
      <c r="J456" s="266"/>
      <c r="K456" s="266"/>
      <c r="L456" s="266"/>
      <c r="M456" s="266"/>
      <c r="N456" s="266"/>
      <c r="O456" s="266"/>
      <c r="P456" s="266"/>
      <c r="Q456" s="266"/>
      <c r="R456" s="266"/>
      <c r="S456" s="266"/>
      <c r="T456" s="266"/>
      <c r="U456" s="266"/>
      <c r="V456" s="266"/>
      <c r="W456" s="266"/>
      <c r="X456" s="266"/>
      <c r="Y456" s="266"/>
      <c r="Z456" s="266"/>
      <c r="AA456" s="266"/>
    </row>
    <row r="457" spans="1:27" x14ac:dyDescent="0.6">
      <c r="A457" s="265"/>
      <c r="B457" s="266"/>
      <c r="C457" s="267"/>
      <c r="D457" s="267"/>
      <c r="E457" s="267"/>
      <c r="F457" s="268"/>
      <c r="G457" s="266"/>
      <c r="H457" s="266"/>
      <c r="I457" s="266"/>
      <c r="J457" s="266"/>
      <c r="K457" s="266"/>
      <c r="L457" s="266"/>
      <c r="M457" s="266"/>
      <c r="N457" s="266"/>
      <c r="O457" s="266"/>
      <c r="P457" s="266"/>
      <c r="Q457" s="266"/>
      <c r="R457" s="266"/>
      <c r="S457" s="266"/>
      <c r="T457" s="266"/>
      <c r="U457" s="266"/>
      <c r="V457" s="266"/>
      <c r="W457" s="266"/>
      <c r="X457" s="266"/>
      <c r="Y457" s="266"/>
      <c r="Z457" s="266"/>
      <c r="AA457" s="266"/>
    </row>
    <row r="458" spans="1:27" x14ac:dyDescent="0.6">
      <c r="A458" s="265"/>
      <c r="B458" s="266"/>
      <c r="C458" s="267"/>
      <c r="D458" s="267"/>
      <c r="E458" s="267"/>
      <c r="F458" s="268"/>
      <c r="G458" s="266"/>
      <c r="H458" s="266"/>
      <c r="I458" s="266"/>
      <c r="J458" s="266"/>
      <c r="K458" s="266"/>
      <c r="L458" s="266"/>
      <c r="M458" s="266"/>
      <c r="N458" s="266"/>
      <c r="O458" s="266"/>
      <c r="P458" s="266"/>
      <c r="Q458" s="266"/>
      <c r="R458" s="266"/>
      <c r="S458" s="266"/>
      <c r="T458" s="266"/>
      <c r="U458" s="266"/>
      <c r="V458" s="266"/>
      <c r="W458" s="266"/>
      <c r="X458" s="266"/>
      <c r="Y458" s="266"/>
      <c r="Z458" s="266"/>
      <c r="AA458" s="266"/>
    </row>
    <row r="459" spans="1:27" x14ac:dyDescent="0.6">
      <c r="A459" s="265"/>
      <c r="B459" s="266"/>
      <c r="C459" s="267"/>
      <c r="D459" s="267"/>
      <c r="E459" s="267"/>
      <c r="F459" s="268"/>
      <c r="G459" s="266"/>
      <c r="H459" s="266"/>
      <c r="I459" s="266"/>
      <c r="J459" s="266"/>
      <c r="K459" s="266"/>
      <c r="L459" s="266"/>
      <c r="M459" s="266"/>
      <c r="N459" s="266"/>
      <c r="O459" s="266"/>
      <c r="P459" s="266"/>
      <c r="Q459" s="266"/>
      <c r="R459" s="266"/>
      <c r="S459" s="266"/>
      <c r="T459" s="266"/>
      <c r="U459" s="266"/>
      <c r="V459" s="266"/>
      <c r="W459" s="266"/>
      <c r="X459" s="266"/>
      <c r="Y459" s="266"/>
      <c r="Z459" s="266"/>
      <c r="AA459" s="266"/>
    </row>
    <row r="460" spans="1:27" x14ac:dyDescent="0.6">
      <c r="A460" s="265"/>
      <c r="B460" s="266"/>
      <c r="C460" s="267"/>
      <c r="D460" s="267"/>
      <c r="E460" s="267"/>
      <c r="F460" s="268"/>
      <c r="G460" s="266"/>
      <c r="H460" s="266"/>
      <c r="I460" s="266"/>
      <c r="J460" s="266"/>
      <c r="K460" s="266"/>
      <c r="L460" s="266"/>
      <c r="M460" s="266"/>
      <c r="N460" s="266"/>
      <c r="O460" s="266"/>
      <c r="P460" s="266"/>
      <c r="Q460" s="266"/>
      <c r="R460" s="266"/>
      <c r="S460" s="266"/>
      <c r="T460" s="266"/>
      <c r="U460" s="266"/>
      <c r="V460" s="266"/>
      <c r="W460" s="266"/>
      <c r="X460" s="266"/>
      <c r="Y460" s="266"/>
      <c r="Z460" s="266"/>
      <c r="AA460" s="266"/>
    </row>
    <row r="461" spans="1:27" x14ac:dyDescent="0.6">
      <c r="A461" s="265"/>
      <c r="B461" s="266"/>
      <c r="C461" s="267"/>
      <c r="D461" s="267"/>
      <c r="E461" s="267"/>
      <c r="F461" s="268"/>
      <c r="G461" s="266"/>
      <c r="H461" s="266"/>
      <c r="I461" s="266"/>
      <c r="J461" s="266"/>
      <c r="K461" s="266"/>
      <c r="L461" s="266"/>
      <c r="M461" s="266"/>
      <c r="N461" s="266"/>
      <c r="O461" s="266"/>
      <c r="P461" s="266"/>
      <c r="Q461" s="266"/>
      <c r="R461" s="266"/>
      <c r="S461" s="266"/>
      <c r="T461" s="266"/>
      <c r="U461" s="266"/>
      <c r="V461" s="266"/>
      <c r="W461" s="266"/>
      <c r="X461" s="266"/>
      <c r="Y461" s="266"/>
      <c r="Z461" s="266"/>
      <c r="AA461" s="266"/>
    </row>
    <row r="462" spans="1:27" x14ac:dyDescent="0.6">
      <c r="A462" s="265"/>
      <c r="B462" s="266"/>
      <c r="C462" s="267"/>
      <c r="D462" s="267"/>
      <c r="E462" s="267"/>
      <c r="F462" s="268"/>
      <c r="G462" s="266"/>
      <c r="H462" s="266"/>
      <c r="I462" s="266"/>
      <c r="J462" s="266"/>
      <c r="K462" s="266"/>
      <c r="L462" s="266"/>
      <c r="M462" s="266"/>
      <c r="N462" s="266"/>
      <c r="O462" s="266"/>
      <c r="P462" s="266"/>
      <c r="Q462" s="266"/>
      <c r="R462" s="266"/>
      <c r="S462" s="266"/>
      <c r="T462" s="266"/>
      <c r="U462" s="266"/>
      <c r="V462" s="266"/>
      <c r="W462" s="266"/>
      <c r="X462" s="266"/>
      <c r="Y462" s="266"/>
      <c r="Z462" s="266"/>
      <c r="AA462" s="266"/>
    </row>
    <row r="463" spans="1:27" x14ac:dyDescent="0.6">
      <c r="A463" s="265"/>
      <c r="B463" s="266"/>
      <c r="C463" s="267"/>
      <c r="D463" s="267"/>
      <c r="E463" s="267"/>
      <c r="F463" s="268"/>
      <c r="G463" s="266"/>
      <c r="H463" s="266"/>
      <c r="I463" s="266"/>
      <c r="J463" s="266"/>
      <c r="K463" s="266"/>
      <c r="L463" s="266"/>
      <c r="M463" s="266"/>
      <c r="N463" s="266"/>
      <c r="O463" s="266"/>
      <c r="P463" s="266"/>
      <c r="Q463" s="266"/>
      <c r="R463" s="266"/>
      <c r="S463" s="266"/>
      <c r="T463" s="266"/>
      <c r="U463" s="266"/>
      <c r="V463" s="266"/>
      <c r="W463" s="266"/>
      <c r="X463" s="266"/>
      <c r="Y463" s="266"/>
      <c r="Z463" s="266"/>
      <c r="AA463" s="266"/>
    </row>
    <row r="464" spans="1:27" x14ac:dyDescent="0.6">
      <c r="A464" s="265"/>
      <c r="B464" s="266"/>
      <c r="C464" s="267"/>
      <c r="D464" s="267"/>
      <c r="E464" s="267"/>
      <c r="F464" s="268"/>
      <c r="G464" s="266"/>
      <c r="H464" s="266"/>
      <c r="I464" s="266"/>
      <c r="J464" s="266"/>
      <c r="K464" s="266"/>
      <c r="L464" s="266"/>
      <c r="M464" s="266"/>
      <c r="N464" s="266"/>
      <c r="O464" s="266"/>
      <c r="P464" s="266"/>
      <c r="Q464" s="266"/>
      <c r="R464" s="266"/>
      <c r="S464" s="266"/>
      <c r="T464" s="266"/>
      <c r="U464" s="266"/>
      <c r="V464" s="266"/>
      <c r="W464" s="266"/>
      <c r="X464" s="266"/>
      <c r="Y464" s="266"/>
      <c r="Z464" s="266"/>
      <c r="AA464" s="266"/>
    </row>
    <row r="465" spans="1:27" x14ac:dyDescent="0.6">
      <c r="A465" s="265"/>
      <c r="B465" s="266"/>
      <c r="C465" s="267"/>
      <c r="D465" s="267"/>
      <c r="E465" s="267"/>
      <c r="F465" s="268"/>
      <c r="G465" s="266"/>
      <c r="H465" s="266"/>
      <c r="I465" s="266"/>
      <c r="J465" s="266"/>
      <c r="K465" s="266"/>
      <c r="L465" s="266"/>
      <c r="M465" s="266"/>
      <c r="N465" s="266"/>
      <c r="O465" s="266"/>
      <c r="P465" s="266"/>
      <c r="Q465" s="266"/>
      <c r="R465" s="266"/>
      <c r="S465" s="266"/>
      <c r="T465" s="266"/>
      <c r="U465" s="266"/>
      <c r="V465" s="266"/>
      <c r="W465" s="266"/>
      <c r="X465" s="266"/>
      <c r="Y465" s="266"/>
      <c r="Z465" s="266"/>
      <c r="AA465" s="266"/>
    </row>
    <row r="466" spans="1:27" x14ac:dyDescent="0.6">
      <c r="A466" s="265"/>
      <c r="B466" s="266"/>
      <c r="C466" s="267"/>
      <c r="D466" s="267"/>
      <c r="E466" s="267"/>
      <c r="F466" s="268"/>
      <c r="G466" s="266"/>
      <c r="H466" s="266"/>
      <c r="I466" s="266"/>
      <c r="J466" s="266"/>
      <c r="K466" s="266"/>
      <c r="L466" s="266"/>
      <c r="M466" s="266"/>
      <c r="N466" s="266"/>
      <c r="O466" s="266"/>
      <c r="P466" s="266"/>
      <c r="Q466" s="266"/>
      <c r="R466" s="266"/>
      <c r="S466" s="266"/>
      <c r="T466" s="266"/>
      <c r="U466" s="266"/>
      <c r="V466" s="266"/>
      <c r="W466" s="266"/>
      <c r="X466" s="266"/>
      <c r="Y466" s="266"/>
      <c r="Z466" s="266"/>
      <c r="AA466" s="266"/>
    </row>
    <row r="467" spans="1:27" x14ac:dyDescent="0.6">
      <c r="A467" s="265"/>
      <c r="B467" s="266"/>
      <c r="C467" s="267"/>
      <c r="D467" s="267"/>
      <c r="E467" s="267"/>
      <c r="F467" s="268"/>
      <c r="G467" s="266"/>
      <c r="H467" s="266"/>
      <c r="I467" s="266"/>
      <c r="J467" s="266"/>
      <c r="K467" s="266"/>
      <c r="L467" s="266"/>
      <c r="M467" s="266"/>
      <c r="N467" s="266"/>
      <c r="O467" s="266"/>
      <c r="P467" s="266"/>
      <c r="Q467" s="266"/>
      <c r="R467" s="266"/>
      <c r="S467" s="266"/>
      <c r="T467" s="266"/>
      <c r="U467" s="266"/>
      <c r="V467" s="266"/>
      <c r="W467" s="266"/>
      <c r="X467" s="266"/>
      <c r="Y467" s="266"/>
      <c r="Z467" s="266"/>
      <c r="AA467" s="266"/>
    </row>
    <row r="468" spans="1:27" x14ac:dyDescent="0.6">
      <c r="A468" s="265"/>
      <c r="B468" s="266"/>
      <c r="C468" s="267"/>
      <c r="D468" s="267"/>
      <c r="E468" s="267"/>
      <c r="F468" s="268"/>
      <c r="G468" s="266"/>
      <c r="H468" s="266"/>
      <c r="I468" s="266"/>
      <c r="J468" s="266"/>
      <c r="K468" s="266"/>
      <c r="L468" s="266"/>
      <c r="M468" s="266"/>
      <c r="N468" s="266"/>
      <c r="O468" s="266"/>
      <c r="P468" s="266"/>
      <c r="Q468" s="266"/>
      <c r="R468" s="266"/>
      <c r="S468" s="266"/>
      <c r="T468" s="266"/>
      <c r="U468" s="266"/>
      <c r="V468" s="266"/>
      <c r="W468" s="266"/>
      <c r="X468" s="266"/>
      <c r="Y468" s="266"/>
      <c r="Z468" s="266"/>
      <c r="AA468" s="266"/>
    </row>
    <row r="469" spans="1:27" x14ac:dyDescent="0.6">
      <c r="A469" s="265"/>
      <c r="B469" s="266"/>
      <c r="C469" s="267"/>
      <c r="D469" s="267"/>
      <c r="E469" s="267"/>
      <c r="F469" s="268"/>
      <c r="G469" s="266"/>
      <c r="H469" s="266"/>
      <c r="I469" s="266"/>
      <c r="J469" s="266"/>
      <c r="K469" s="266"/>
      <c r="L469" s="266"/>
      <c r="M469" s="266"/>
      <c r="N469" s="266"/>
      <c r="O469" s="266"/>
      <c r="P469" s="266"/>
      <c r="Q469" s="266"/>
      <c r="R469" s="266"/>
      <c r="S469" s="266"/>
      <c r="T469" s="266"/>
      <c r="U469" s="266"/>
      <c r="V469" s="266"/>
      <c r="W469" s="266"/>
      <c r="X469" s="266"/>
      <c r="Y469" s="266"/>
      <c r="Z469" s="266"/>
      <c r="AA469" s="266"/>
    </row>
    <row r="470" spans="1:27" x14ac:dyDescent="0.6">
      <c r="A470" s="265"/>
      <c r="B470" s="266"/>
      <c r="C470" s="267"/>
      <c r="D470" s="267"/>
      <c r="E470" s="267"/>
      <c r="F470" s="268"/>
      <c r="G470" s="266"/>
      <c r="H470" s="266"/>
      <c r="I470" s="266"/>
      <c r="J470" s="266"/>
      <c r="K470" s="266"/>
      <c r="L470" s="266"/>
      <c r="M470" s="266"/>
      <c r="N470" s="266"/>
      <c r="O470" s="266"/>
      <c r="P470" s="266"/>
      <c r="Q470" s="266"/>
      <c r="R470" s="266"/>
      <c r="S470" s="266"/>
      <c r="T470" s="266"/>
      <c r="U470" s="266"/>
      <c r="V470" s="266"/>
      <c r="W470" s="266"/>
      <c r="X470" s="266"/>
      <c r="Y470" s="266"/>
      <c r="Z470" s="266"/>
      <c r="AA470" s="266"/>
    </row>
    <row r="471" spans="1:27" x14ac:dyDescent="0.6">
      <c r="A471" s="265"/>
      <c r="B471" s="266"/>
      <c r="C471" s="267"/>
      <c r="D471" s="267"/>
      <c r="E471" s="267"/>
      <c r="F471" s="268"/>
      <c r="G471" s="266"/>
      <c r="H471" s="266"/>
      <c r="I471" s="266"/>
      <c r="J471" s="266"/>
      <c r="K471" s="266"/>
      <c r="L471" s="266"/>
      <c r="M471" s="266"/>
      <c r="N471" s="266"/>
      <c r="O471" s="266"/>
      <c r="P471" s="266"/>
      <c r="Q471" s="266"/>
      <c r="R471" s="266"/>
      <c r="S471" s="266"/>
      <c r="T471" s="266"/>
      <c r="U471" s="266"/>
      <c r="V471" s="266"/>
      <c r="W471" s="266"/>
      <c r="X471" s="266"/>
      <c r="Y471" s="266"/>
      <c r="Z471" s="266"/>
      <c r="AA471" s="266"/>
    </row>
    <row r="472" spans="1:27" x14ac:dyDescent="0.6">
      <c r="A472" s="265"/>
      <c r="B472" s="266"/>
      <c r="C472" s="267"/>
      <c r="D472" s="267"/>
      <c r="E472" s="267"/>
      <c r="F472" s="268"/>
      <c r="G472" s="266"/>
      <c r="H472" s="266"/>
      <c r="I472" s="266"/>
      <c r="J472" s="266"/>
      <c r="K472" s="266"/>
      <c r="L472" s="266"/>
      <c r="M472" s="266"/>
      <c r="N472" s="266"/>
      <c r="O472" s="266"/>
      <c r="P472" s="266"/>
      <c r="Q472" s="266"/>
      <c r="R472" s="266"/>
      <c r="S472" s="266"/>
      <c r="T472" s="266"/>
      <c r="U472" s="266"/>
      <c r="V472" s="266"/>
      <c r="W472" s="266"/>
      <c r="X472" s="266"/>
      <c r="Y472" s="266"/>
      <c r="Z472" s="266"/>
      <c r="AA472" s="266"/>
    </row>
    <row r="473" spans="1:27" x14ac:dyDescent="0.6">
      <c r="A473" s="265"/>
      <c r="B473" s="266"/>
      <c r="C473" s="267"/>
      <c r="D473" s="267"/>
      <c r="E473" s="267"/>
      <c r="F473" s="268"/>
      <c r="G473" s="266"/>
      <c r="H473" s="266"/>
      <c r="I473" s="266"/>
      <c r="J473" s="266"/>
      <c r="K473" s="266"/>
      <c r="L473" s="266"/>
      <c r="M473" s="266"/>
      <c r="N473" s="266"/>
      <c r="O473" s="266"/>
      <c r="P473" s="266"/>
      <c r="Q473" s="266"/>
      <c r="R473" s="266"/>
      <c r="S473" s="266"/>
      <c r="T473" s="266"/>
      <c r="U473" s="266"/>
      <c r="V473" s="266"/>
      <c r="W473" s="266"/>
      <c r="X473" s="266"/>
      <c r="Y473" s="266"/>
      <c r="Z473" s="266"/>
      <c r="AA473" s="266"/>
    </row>
    <row r="474" spans="1:27" x14ac:dyDescent="0.6">
      <c r="A474" s="265"/>
      <c r="B474" s="266"/>
      <c r="C474" s="267"/>
      <c r="D474" s="267"/>
      <c r="E474" s="267"/>
      <c r="F474" s="268"/>
      <c r="G474" s="266"/>
      <c r="H474" s="266"/>
      <c r="I474" s="266"/>
      <c r="J474" s="266"/>
      <c r="K474" s="266"/>
      <c r="L474" s="266"/>
      <c r="M474" s="266"/>
      <c r="N474" s="266"/>
      <c r="O474" s="266"/>
      <c r="P474" s="266"/>
      <c r="Q474" s="266"/>
      <c r="R474" s="266"/>
      <c r="S474" s="266"/>
      <c r="T474" s="266"/>
      <c r="U474" s="266"/>
      <c r="V474" s="266"/>
      <c r="W474" s="266"/>
      <c r="X474" s="266"/>
      <c r="Y474" s="266"/>
      <c r="Z474" s="266"/>
      <c r="AA474" s="266"/>
    </row>
    <row r="475" spans="1:27" x14ac:dyDescent="0.6">
      <c r="A475" s="265"/>
      <c r="B475" s="266"/>
      <c r="C475" s="267"/>
      <c r="D475" s="267"/>
      <c r="E475" s="267"/>
      <c r="F475" s="268"/>
      <c r="G475" s="266"/>
      <c r="H475" s="266"/>
      <c r="I475" s="266"/>
      <c r="J475" s="266"/>
      <c r="K475" s="266"/>
      <c r="L475" s="266"/>
      <c r="M475" s="266"/>
      <c r="N475" s="266"/>
      <c r="O475" s="266"/>
      <c r="P475" s="266"/>
      <c r="Q475" s="266"/>
      <c r="R475" s="266"/>
      <c r="S475" s="266"/>
      <c r="T475" s="266"/>
      <c r="U475" s="266"/>
      <c r="V475" s="266"/>
      <c r="W475" s="266"/>
      <c r="X475" s="266"/>
      <c r="Y475" s="266"/>
      <c r="Z475" s="266"/>
      <c r="AA475" s="266"/>
    </row>
    <row r="476" spans="1:27" x14ac:dyDescent="0.6">
      <c r="A476" s="265"/>
      <c r="B476" s="266"/>
      <c r="C476" s="267"/>
      <c r="D476" s="267"/>
      <c r="E476" s="267"/>
      <c r="F476" s="268"/>
      <c r="G476" s="266"/>
      <c r="H476" s="266"/>
      <c r="I476" s="266"/>
      <c r="J476" s="266"/>
      <c r="K476" s="266"/>
      <c r="L476" s="266"/>
      <c r="M476" s="266"/>
      <c r="N476" s="266"/>
      <c r="O476" s="266"/>
      <c r="P476" s="266"/>
      <c r="Q476" s="266"/>
      <c r="R476" s="266"/>
      <c r="S476" s="266"/>
      <c r="T476" s="266"/>
      <c r="U476" s="266"/>
      <c r="V476" s="266"/>
      <c r="W476" s="266"/>
      <c r="X476" s="266"/>
      <c r="Y476" s="266"/>
      <c r="Z476" s="266"/>
      <c r="AA476" s="266"/>
    </row>
    <row r="477" spans="1:27" x14ac:dyDescent="0.6">
      <c r="A477" s="265"/>
      <c r="B477" s="266"/>
      <c r="C477" s="267"/>
      <c r="D477" s="267"/>
      <c r="E477" s="267"/>
      <c r="F477" s="268"/>
      <c r="G477" s="266"/>
      <c r="H477" s="266"/>
      <c r="I477" s="266"/>
      <c r="J477" s="266"/>
      <c r="K477" s="266"/>
      <c r="L477" s="266"/>
      <c r="M477" s="266"/>
      <c r="N477" s="266"/>
      <c r="O477" s="266"/>
      <c r="P477" s="266"/>
      <c r="Q477" s="266"/>
      <c r="R477" s="266"/>
      <c r="S477" s="266"/>
      <c r="T477" s="266"/>
      <c r="U477" s="266"/>
      <c r="V477" s="266"/>
      <c r="W477" s="266"/>
      <c r="X477" s="266"/>
      <c r="Y477" s="266"/>
      <c r="Z477" s="266"/>
      <c r="AA477" s="266"/>
    </row>
    <row r="478" spans="1:27" x14ac:dyDescent="0.6">
      <c r="A478" s="265"/>
      <c r="B478" s="266"/>
      <c r="C478" s="267"/>
      <c r="D478" s="267"/>
      <c r="E478" s="267"/>
      <c r="F478" s="268"/>
      <c r="G478" s="266"/>
      <c r="H478" s="266"/>
      <c r="I478" s="266"/>
      <c r="J478" s="266"/>
      <c r="K478" s="266"/>
      <c r="L478" s="266"/>
      <c r="M478" s="266"/>
      <c r="N478" s="266"/>
      <c r="O478" s="266"/>
      <c r="P478" s="266"/>
      <c r="Q478" s="266"/>
      <c r="R478" s="266"/>
      <c r="S478" s="266"/>
      <c r="T478" s="266"/>
      <c r="U478" s="266"/>
      <c r="V478" s="266"/>
      <c r="W478" s="266"/>
      <c r="X478" s="266"/>
      <c r="Y478" s="266"/>
      <c r="Z478" s="266"/>
      <c r="AA478" s="266"/>
    </row>
    <row r="479" spans="1:27" x14ac:dyDescent="0.6">
      <c r="A479" s="265"/>
      <c r="B479" s="266"/>
      <c r="C479" s="267"/>
      <c r="D479" s="267"/>
      <c r="E479" s="267"/>
      <c r="F479" s="268"/>
      <c r="G479" s="266"/>
      <c r="H479" s="266"/>
      <c r="I479" s="266"/>
      <c r="J479" s="266"/>
      <c r="K479" s="266"/>
      <c r="L479" s="266"/>
      <c r="M479" s="266"/>
      <c r="N479" s="266"/>
      <c r="O479" s="266"/>
      <c r="P479" s="266"/>
      <c r="Q479" s="266"/>
      <c r="R479" s="266"/>
      <c r="S479" s="266"/>
      <c r="T479" s="266"/>
      <c r="U479" s="266"/>
      <c r="V479" s="266"/>
      <c r="W479" s="266"/>
      <c r="X479" s="266"/>
      <c r="Y479" s="266"/>
      <c r="Z479" s="266"/>
      <c r="AA479" s="266"/>
    </row>
    <row r="480" spans="1:27" x14ac:dyDescent="0.6">
      <c r="A480" s="265"/>
      <c r="B480" s="266"/>
      <c r="C480" s="267"/>
      <c r="D480" s="267"/>
      <c r="E480" s="267"/>
      <c r="F480" s="268"/>
      <c r="G480" s="266"/>
      <c r="H480" s="266"/>
      <c r="I480" s="266"/>
      <c r="J480" s="266"/>
      <c r="K480" s="266"/>
      <c r="L480" s="266"/>
      <c r="M480" s="266"/>
      <c r="N480" s="266"/>
      <c r="O480" s="266"/>
      <c r="P480" s="266"/>
      <c r="Q480" s="266"/>
      <c r="R480" s="266"/>
      <c r="S480" s="266"/>
      <c r="T480" s="266"/>
      <c r="U480" s="266"/>
      <c r="V480" s="266"/>
      <c r="W480" s="266"/>
      <c r="X480" s="266"/>
      <c r="Y480" s="266"/>
      <c r="Z480" s="266"/>
      <c r="AA480" s="266"/>
    </row>
    <row r="481" spans="1:27" x14ac:dyDescent="0.6">
      <c r="A481" s="265"/>
      <c r="B481" s="266"/>
      <c r="C481" s="267"/>
      <c r="D481" s="267"/>
      <c r="E481" s="267"/>
      <c r="F481" s="268"/>
      <c r="G481" s="266"/>
      <c r="H481" s="266"/>
      <c r="I481" s="266"/>
      <c r="J481" s="266"/>
      <c r="K481" s="266"/>
      <c r="L481" s="266"/>
      <c r="M481" s="266"/>
      <c r="N481" s="266"/>
      <c r="O481" s="266"/>
      <c r="P481" s="266"/>
      <c r="Q481" s="266"/>
      <c r="R481" s="266"/>
      <c r="S481" s="266"/>
      <c r="T481" s="266"/>
      <c r="U481" s="266"/>
      <c r="V481" s="266"/>
      <c r="W481" s="266"/>
      <c r="X481" s="266"/>
      <c r="Y481" s="266"/>
      <c r="Z481" s="266"/>
      <c r="AA481" s="266"/>
    </row>
    <row r="482" spans="1:27" x14ac:dyDescent="0.6">
      <c r="A482" s="265"/>
      <c r="B482" s="266"/>
      <c r="C482" s="267"/>
      <c r="D482" s="267"/>
      <c r="E482" s="267"/>
      <c r="F482" s="268"/>
      <c r="G482" s="266"/>
      <c r="H482" s="266"/>
      <c r="I482" s="266"/>
      <c r="J482" s="266"/>
      <c r="K482" s="266"/>
      <c r="L482" s="266"/>
      <c r="M482" s="266"/>
      <c r="N482" s="266"/>
      <c r="O482" s="266"/>
      <c r="P482" s="266"/>
      <c r="Q482" s="266"/>
      <c r="R482" s="266"/>
      <c r="S482" s="266"/>
      <c r="T482" s="266"/>
      <c r="U482" s="266"/>
      <c r="V482" s="266"/>
      <c r="W482" s="266"/>
      <c r="X482" s="266"/>
      <c r="Y482" s="266"/>
      <c r="Z482" s="266"/>
      <c r="AA482" s="266"/>
    </row>
    <row r="483" spans="1:27" x14ac:dyDescent="0.6">
      <c r="A483" s="265"/>
      <c r="B483" s="266"/>
      <c r="C483" s="267"/>
      <c r="D483" s="267"/>
      <c r="E483" s="267"/>
      <c r="F483" s="268"/>
      <c r="G483" s="266"/>
      <c r="H483" s="266"/>
      <c r="I483" s="266"/>
      <c r="J483" s="266"/>
      <c r="K483" s="266"/>
      <c r="L483" s="266"/>
      <c r="M483" s="266"/>
      <c r="N483" s="266"/>
      <c r="O483" s="266"/>
      <c r="P483" s="266"/>
      <c r="Q483" s="266"/>
      <c r="R483" s="266"/>
      <c r="S483" s="266"/>
      <c r="T483" s="266"/>
      <c r="U483" s="266"/>
      <c r="V483" s="266"/>
      <c r="W483" s="266"/>
      <c r="X483" s="266"/>
      <c r="Y483" s="266"/>
      <c r="Z483" s="266"/>
      <c r="AA483" s="266"/>
    </row>
    <row r="484" spans="1:27" x14ac:dyDescent="0.6">
      <c r="A484" s="265"/>
      <c r="B484" s="266"/>
      <c r="C484" s="267"/>
      <c r="D484" s="267"/>
      <c r="E484" s="267"/>
      <c r="F484" s="268"/>
      <c r="G484" s="266"/>
      <c r="H484" s="266"/>
      <c r="I484" s="266"/>
      <c r="J484" s="266"/>
      <c r="K484" s="266"/>
      <c r="L484" s="266"/>
      <c r="M484" s="266"/>
      <c r="N484" s="266"/>
      <c r="O484" s="266"/>
      <c r="P484" s="266"/>
      <c r="Q484" s="266"/>
      <c r="R484" s="266"/>
      <c r="S484" s="266"/>
      <c r="T484" s="266"/>
      <c r="U484" s="266"/>
      <c r="V484" s="266"/>
      <c r="W484" s="266"/>
      <c r="X484" s="266"/>
      <c r="Y484" s="266"/>
      <c r="Z484" s="266"/>
      <c r="AA484" s="266"/>
    </row>
    <row r="485" spans="1:27" x14ac:dyDescent="0.6">
      <c r="A485" s="265"/>
      <c r="B485" s="266"/>
      <c r="C485" s="267"/>
      <c r="D485" s="267"/>
      <c r="E485" s="267"/>
      <c r="F485" s="268"/>
      <c r="G485" s="266"/>
      <c r="H485" s="266"/>
      <c r="I485" s="266"/>
      <c r="J485" s="266"/>
      <c r="K485" s="266"/>
      <c r="L485" s="266"/>
      <c r="M485" s="266"/>
      <c r="N485" s="266"/>
      <c r="O485" s="266"/>
      <c r="P485" s="266"/>
      <c r="Q485" s="266"/>
      <c r="R485" s="266"/>
      <c r="S485" s="266"/>
      <c r="T485" s="266"/>
      <c r="U485" s="266"/>
      <c r="V485" s="266"/>
      <c r="W485" s="266"/>
      <c r="X485" s="266"/>
      <c r="Y485" s="266"/>
      <c r="Z485" s="266"/>
      <c r="AA485" s="266"/>
    </row>
    <row r="486" spans="1:27" x14ac:dyDescent="0.6">
      <c r="A486" s="265"/>
      <c r="B486" s="266"/>
      <c r="C486" s="267"/>
      <c r="D486" s="267"/>
      <c r="E486" s="267"/>
      <c r="F486" s="268"/>
      <c r="G486" s="266"/>
      <c r="H486" s="266"/>
      <c r="I486" s="266"/>
      <c r="J486" s="266"/>
      <c r="K486" s="266"/>
      <c r="L486" s="266"/>
      <c r="M486" s="266"/>
      <c r="N486" s="266"/>
      <c r="O486" s="266"/>
      <c r="P486" s="266"/>
      <c r="Q486" s="266"/>
      <c r="R486" s="266"/>
      <c r="S486" s="266"/>
      <c r="T486" s="266"/>
      <c r="U486" s="266"/>
      <c r="V486" s="266"/>
      <c r="W486" s="266"/>
      <c r="X486" s="266"/>
      <c r="Y486" s="266"/>
      <c r="Z486" s="266"/>
      <c r="AA486" s="266"/>
    </row>
    <row r="487" spans="1:27" x14ac:dyDescent="0.6">
      <c r="A487" s="265"/>
      <c r="B487" s="266"/>
      <c r="C487" s="267"/>
      <c r="D487" s="267"/>
      <c r="E487" s="267"/>
      <c r="F487" s="268"/>
      <c r="G487" s="266"/>
      <c r="H487" s="266"/>
      <c r="I487" s="266"/>
      <c r="J487" s="266"/>
      <c r="K487" s="266"/>
      <c r="L487" s="266"/>
      <c r="M487" s="266"/>
      <c r="N487" s="266"/>
      <c r="O487" s="266"/>
      <c r="P487" s="266"/>
      <c r="Q487" s="266"/>
      <c r="R487" s="266"/>
      <c r="S487" s="266"/>
      <c r="T487" s="266"/>
      <c r="U487" s="266"/>
      <c r="V487" s="266"/>
      <c r="W487" s="266"/>
      <c r="X487" s="266"/>
      <c r="Y487" s="266"/>
      <c r="Z487" s="266"/>
      <c r="AA487" s="266"/>
    </row>
    <row r="488" spans="1:27" x14ac:dyDescent="0.6">
      <c r="A488" s="265"/>
      <c r="B488" s="266"/>
      <c r="C488" s="267"/>
      <c r="D488" s="267"/>
      <c r="E488" s="267"/>
      <c r="F488" s="268"/>
      <c r="G488" s="266"/>
      <c r="H488" s="266"/>
      <c r="I488" s="266"/>
      <c r="J488" s="266"/>
      <c r="K488" s="266"/>
      <c r="L488" s="266"/>
      <c r="M488" s="266"/>
      <c r="N488" s="266"/>
      <c r="O488" s="266"/>
      <c r="P488" s="266"/>
      <c r="Q488" s="266"/>
      <c r="R488" s="266"/>
      <c r="S488" s="266"/>
      <c r="T488" s="266"/>
      <c r="U488" s="266"/>
      <c r="V488" s="266"/>
      <c r="W488" s="266"/>
      <c r="X488" s="266"/>
      <c r="Y488" s="266"/>
      <c r="Z488" s="266"/>
      <c r="AA488" s="266"/>
    </row>
    <row r="489" spans="1:27" x14ac:dyDescent="0.6">
      <c r="A489" s="265"/>
      <c r="B489" s="266"/>
      <c r="C489" s="267"/>
      <c r="D489" s="267"/>
      <c r="E489" s="267"/>
      <c r="F489" s="268"/>
      <c r="G489" s="266"/>
      <c r="H489" s="266"/>
      <c r="I489" s="266"/>
      <c r="J489" s="266"/>
      <c r="K489" s="266"/>
      <c r="L489" s="266"/>
      <c r="M489" s="266"/>
      <c r="N489" s="266"/>
      <c r="O489" s="266"/>
      <c r="P489" s="266"/>
      <c r="Q489" s="266"/>
      <c r="R489" s="266"/>
      <c r="S489" s="266"/>
      <c r="T489" s="266"/>
      <c r="U489" s="266"/>
      <c r="V489" s="266"/>
      <c r="W489" s="266"/>
      <c r="X489" s="266"/>
      <c r="Y489" s="266"/>
      <c r="Z489" s="266"/>
      <c r="AA489" s="266"/>
    </row>
    <row r="490" spans="1:27" x14ac:dyDescent="0.6">
      <c r="A490" s="265"/>
      <c r="B490" s="266"/>
      <c r="C490" s="267"/>
      <c r="D490" s="267"/>
      <c r="E490" s="267"/>
      <c r="F490" s="268"/>
      <c r="G490" s="266"/>
      <c r="H490" s="266"/>
      <c r="I490" s="266"/>
      <c r="J490" s="266"/>
      <c r="K490" s="266"/>
      <c r="L490" s="266"/>
      <c r="M490" s="266"/>
      <c r="N490" s="266"/>
      <c r="O490" s="266"/>
      <c r="P490" s="266"/>
      <c r="Q490" s="266"/>
      <c r="R490" s="266"/>
      <c r="S490" s="266"/>
      <c r="T490" s="266"/>
      <c r="U490" s="266"/>
      <c r="V490" s="266"/>
      <c r="W490" s="266"/>
      <c r="X490" s="266"/>
      <c r="Y490" s="266"/>
      <c r="Z490" s="266"/>
      <c r="AA490" s="266"/>
    </row>
    <row r="491" spans="1:27" x14ac:dyDescent="0.6">
      <c r="A491" s="265"/>
      <c r="B491" s="266"/>
      <c r="C491" s="267"/>
      <c r="D491" s="267"/>
      <c r="E491" s="267"/>
      <c r="F491" s="268"/>
      <c r="G491" s="266"/>
      <c r="H491" s="266"/>
      <c r="I491" s="266"/>
      <c r="J491" s="266"/>
      <c r="K491" s="266"/>
      <c r="L491" s="266"/>
      <c r="M491" s="266"/>
      <c r="N491" s="266"/>
      <c r="O491" s="266"/>
      <c r="P491" s="266"/>
      <c r="Q491" s="266"/>
      <c r="R491" s="266"/>
      <c r="S491" s="266"/>
      <c r="T491" s="266"/>
      <c r="U491" s="266"/>
      <c r="V491" s="266"/>
      <c r="W491" s="266"/>
      <c r="X491" s="266"/>
      <c r="Y491" s="266"/>
      <c r="Z491" s="266"/>
      <c r="AA491" s="266"/>
    </row>
    <row r="492" spans="1:27" x14ac:dyDescent="0.6">
      <c r="A492" s="265"/>
      <c r="B492" s="266"/>
      <c r="C492" s="267"/>
      <c r="D492" s="267"/>
      <c r="E492" s="267"/>
      <c r="F492" s="268"/>
      <c r="G492" s="266"/>
      <c r="H492" s="266"/>
      <c r="I492" s="266"/>
      <c r="J492" s="266"/>
      <c r="K492" s="266"/>
      <c r="L492" s="266"/>
      <c r="M492" s="266"/>
      <c r="N492" s="266"/>
      <c r="O492" s="266"/>
      <c r="P492" s="266"/>
      <c r="Q492" s="266"/>
      <c r="R492" s="266"/>
      <c r="S492" s="266"/>
      <c r="T492" s="266"/>
      <c r="U492" s="266"/>
      <c r="V492" s="266"/>
      <c r="W492" s="266"/>
      <c r="X492" s="266"/>
      <c r="Y492" s="266"/>
      <c r="Z492" s="266"/>
      <c r="AA492" s="266"/>
    </row>
    <row r="493" spans="1:27" x14ac:dyDescent="0.6">
      <c r="A493" s="265"/>
      <c r="B493" s="266"/>
      <c r="C493" s="267"/>
      <c r="D493" s="267"/>
      <c r="E493" s="267"/>
      <c r="F493" s="268"/>
      <c r="G493" s="266"/>
      <c r="H493" s="266"/>
      <c r="I493" s="266"/>
      <c r="J493" s="266"/>
      <c r="K493" s="266"/>
      <c r="L493" s="266"/>
      <c r="M493" s="266"/>
      <c r="N493" s="266"/>
      <c r="O493" s="266"/>
      <c r="P493" s="266"/>
      <c r="Q493" s="266"/>
      <c r="R493" s="266"/>
      <c r="S493" s="266"/>
      <c r="T493" s="266"/>
      <c r="U493" s="266"/>
      <c r="V493" s="266"/>
      <c r="W493" s="266"/>
      <c r="X493" s="266"/>
      <c r="Y493" s="266"/>
      <c r="Z493" s="266"/>
      <c r="AA493" s="266"/>
    </row>
    <row r="494" spans="1:27" x14ac:dyDescent="0.6">
      <c r="A494" s="265"/>
      <c r="B494" s="266"/>
      <c r="C494" s="267"/>
      <c r="D494" s="267"/>
      <c r="E494" s="267"/>
      <c r="F494" s="268"/>
      <c r="G494" s="266"/>
      <c r="H494" s="266"/>
      <c r="I494" s="266"/>
      <c r="J494" s="266"/>
      <c r="K494" s="266"/>
      <c r="L494" s="266"/>
      <c r="M494" s="266"/>
      <c r="N494" s="266"/>
      <c r="O494" s="266"/>
      <c r="P494" s="266"/>
      <c r="Q494" s="266"/>
      <c r="R494" s="266"/>
      <c r="S494" s="266"/>
      <c r="T494" s="266"/>
      <c r="U494" s="266"/>
      <c r="V494" s="266"/>
      <c r="W494" s="266"/>
      <c r="X494" s="266"/>
      <c r="Y494" s="266"/>
      <c r="Z494" s="266"/>
      <c r="AA494" s="266"/>
    </row>
    <row r="495" spans="1:27" x14ac:dyDescent="0.6">
      <c r="A495" s="265"/>
      <c r="B495" s="266"/>
      <c r="C495" s="267"/>
      <c r="D495" s="267"/>
      <c r="E495" s="267"/>
      <c r="F495" s="268"/>
      <c r="G495" s="266"/>
      <c r="H495" s="266"/>
      <c r="I495" s="266"/>
      <c r="J495" s="266"/>
      <c r="K495" s="266"/>
      <c r="L495" s="266"/>
      <c r="M495" s="266"/>
      <c r="N495" s="266"/>
      <c r="O495" s="266"/>
      <c r="P495" s="266"/>
      <c r="Q495" s="266"/>
      <c r="R495" s="266"/>
      <c r="S495" s="266"/>
      <c r="T495" s="266"/>
      <c r="U495" s="266"/>
      <c r="V495" s="266"/>
      <c r="W495" s="266"/>
      <c r="X495" s="266"/>
      <c r="Y495" s="266"/>
      <c r="Z495" s="266"/>
      <c r="AA495" s="266"/>
    </row>
    <row r="496" spans="1:27" x14ac:dyDescent="0.6">
      <c r="A496" s="265"/>
      <c r="B496" s="266"/>
      <c r="C496" s="267"/>
      <c r="D496" s="267"/>
      <c r="E496" s="267"/>
      <c r="F496" s="268"/>
      <c r="G496" s="266"/>
      <c r="H496" s="266"/>
      <c r="I496" s="266"/>
      <c r="J496" s="266"/>
      <c r="K496" s="266"/>
      <c r="L496" s="266"/>
      <c r="M496" s="266"/>
      <c r="N496" s="266"/>
      <c r="O496" s="266"/>
      <c r="P496" s="266"/>
      <c r="Q496" s="266"/>
      <c r="R496" s="266"/>
      <c r="S496" s="266"/>
      <c r="T496" s="266"/>
      <c r="U496" s="266"/>
      <c r="V496" s="266"/>
      <c r="W496" s="266"/>
      <c r="X496" s="266"/>
      <c r="Y496" s="266"/>
      <c r="Z496" s="266"/>
      <c r="AA496" s="266"/>
    </row>
    <row r="497" spans="1:27" x14ac:dyDescent="0.6">
      <c r="A497" s="265"/>
      <c r="B497" s="266"/>
      <c r="C497" s="267"/>
      <c r="D497" s="267"/>
      <c r="E497" s="267"/>
      <c r="F497" s="268"/>
      <c r="G497" s="266"/>
      <c r="H497" s="266"/>
      <c r="I497" s="266"/>
      <c r="J497" s="266"/>
      <c r="K497" s="266"/>
      <c r="L497" s="266"/>
      <c r="M497" s="266"/>
      <c r="N497" s="266"/>
      <c r="O497" s="266"/>
      <c r="P497" s="266"/>
      <c r="Q497" s="266"/>
      <c r="R497" s="266"/>
      <c r="S497" s="266"/>
      <c r="T497" s="266"/>
      <c r="U497" s="266"/>
      <c r="V497" s="266"/>
      <c r="W497" s="266"/>
      <c r="X497" s="266"/>
      <c r="Y497" s="266"/>
      <c r="Z497" s="266"/>
      <c r="AA497" s="266"/>
    </row>
    <row r="498" spans="1:27" x14ac:dyDescent="0.6">
      <c r="A498" s="265"/>
      <c r="B498" s="266"/>
      <c r="C498" s="267"/>
      <c r="D498" s="267"/>
      <c r="E498" s="267"/>
      <c r="F498" s="268"/>
      <c r="G498" s="266"/>
      <c r="H498" s="266"/>
      <c r="I498" s="266"/>
      <c r="J498" s="266"/>
      <c r="K498" s="266"/>
      <c r="L498" s="266"/>
      <c r="M498" s="266"/>
      <c r="N498" s="266"/>
      <c r="O498" s="266"/>
      <c r="P498" s="266"/>
      <c r="Q498" s="266"/>
      <c r="R498" s="266"/>
      <c r="S498" s="266"/>
      <c r="T498" s="266"/>
      <c r="U498" s="266"/>
      <c r="V498" s="266"/>
      <c r="W498" s="266"/>
      <c r="X498" s="266"/>
      <c r="Y498" s="266"/>
      <c r="Z498" s="266"/>
      <c r="AA498" s="266"/>
    </row>
    <row r="499" spans="1:27" x14ac:dyDescent="0.6">
      <c r="A499" s="265"/>
      <c r="B499" s="266"/>
      <c r="C499" s="267"/>
      <c r="D499" s="267"/>
      <c r="E499" s="267"/>
      <c r="F499" s="268"/>
      <c r="G499" s="266"/>
      <c r="H499" s="266"/>
      <c r="I499" s="266"/>
      <c r="J499" s="266"/>
      <c r="K499" s="266"/>
      <c r="L499" s="266"/>
      <c r="M499" s="266"/>
      <c r="N499" s="266"/>
      <c r="O499" s="266"/>
      <c r="P499" s="266"/>
      <c r="Q499" s="266"/>
      <c r="R499" s="266"/>
      <c r="S499" s="266"/>
      <c r="T499" s="266"/>
      <c r="U499" s="266"/>
      <c r="V499" s="266"/>
      <c r="W499" s="266"/>
      <c r="X499" s="266"/>
      <c r="Y499" s="266"/>
      <c r="Z499" s="266"/>
      <c r="AA499" s="266"/>
    </row>
    <row r="500" spans="1:27" x14ac:dyDescent="0.6">
      <c r="A500" s="265"/>
      <c r="B500" s="266"/>
      <c r="C500" s="267"/>
      <c r="D500" s="267"/>
      <c r="E500" s="267"/>
      <c r="F500" s="268"/>
      <c r="G500" s="266"/>
      <c r="H500" s="266"/>
      <c r="I500" s="266"/>
      <c r="J500" s="266"/>
      <c r="K500" s="266"/>
      <c r="L500" s="266"/>
      <c r="M500" s="266"/>
      <c r="N500" s="266"/>
      <c r="O500" s="266"/>
      <c r="P500" s="266"/>
      <c r="Q500" s="266"/>
      <c r="R500" s="266"/>
      <c r="S500" s="266"/>
      <c r="T500" s="266"/>
      <c r="U500" s="266"/>
      <c r="V500" s="266"/>
      <c r="W500" s="266"/>
      <c r="X500" s="266"/>
      <c r="Y500" s="266"/>
      <c r="Z500" s="266"/>
      <c r="AA500" s="266"/>
    </row>
    <row r="501" spans="1:27" x14ac:dyDescent="0.6">
      <c r="A501" s="265"/>
      <c r="B501" s="266"/>
      <c r="C501" s="267"/>
      <c r="D501" s="267"/>
      <c r="E501" s="267"/>
      <c r="F501" s="268"/>
      <c r="G501" s="266"/>
      <c r="H501" s="266"/>
      <c r="I501" s="266"/>
      <c r="J501" s="266"/>
      <c r="K501" s="266"/>
      <c r="L501" s="266"/>
      <c r="M501" s="266"/>
      <c r="N501" s="266"/>
      <c r="O501" s="266"/>
      <c r="P501" s="266"/>
      <c r="Q501" s="266"/>
      <c r="R501" s="266"/>
      <c r="S501" s="266"/>
      <c r="T501" s="266"/>
      <c r="U501" s="266"/>
      <c r="V501" s="266"/>
      <c r="W501" s="266"/>
      <c r="X501" s="266"/>
      <c r="Y501" s="266"/>
      <c r="Z501" s="266"/>
      <c r="AA501" s="266"/>
    </row>
    <row r="502" spans="1:27" x14ac:dyDescent="0.6">
      <c r="A502" s="265"/>
      <c r="B502" s="266"/>
      <c r="C502" s="267"/>
      <c r="D502" s="267"/>
      <c r="E502" s="267"/>
      <c r="F502" s="268"/>
      <c r="G502" s="266"/>
      <c r="H502" s="266"/>
      <c r="I502" s="266"/>
      <c r="J502" s="266"/>
      <c r="K502" s="266"/>
      <c r="L502" s="266"/>
      <c r="M502" s="266"/>
      <c r="N502" s="266"/>
      <c r="O502" s="266"/>
      <c r="P502" s="266"/>
      <c r="Q502" s="266"/>
      <c r="R502" s="266"/>
      <c r="S502" s="266"/>
      <c r="T502" s="266"/>
      <c r="U502" s="266"/>
      <c r="V502" s="266"/>
      <c r="W502" s="266"/>
      <c r="X502" s="266"/>
      <c r="Y502" s="266"/>
      <c r="Z502" s="266"/>
      <c r="AA502" s="266"/>
    </row>
    <row r="503" spans="1:27" x14ac:dyDescent="0.6">
      <c r="A503" s="265"/>
      <c r="B503" s="266"/>
      <c r="C503" s="267"/>
      <c r="D503" s="267"/>
      <c r="E503" s="267"/>
      <c r="F503" s="268"/>
      <c r="G503" s="266"/>
      <c r="H503" s="266"/>
      <c r="I503" s="266"/>
      <c r="J503" s="266"/>
      <c r="K503" s="266"/>
      <c r="L503" s="266"/>
      <c r="M503" s="266"/>
      <c r="N503" s="266"/>
      <c r="O503" s="266"/>
      <c r="P503" s="266"/>
      <c r="Q503" s="266"/>
      <c r="R503" s="266"/>
      <c r="S503" s="266"/>
      <c r="T503" s="266"/>
      <c r="U503" s="266"/>
      <c r="V503" s="266"/>
      <c r="W503" s="266"/>
      <c r="X503" s="266"/>
      <c r="Y503" s="266"/>
      <c r="Z503" s="266"/>
      <c r="AA503" s="266"/>
    </row>
    <row r="504" spans="1:27" x14ac:dyDescent="0.6">
      <c r="A504" s="265"/>
      <c r="B504" s="266"/>
      <c r="C504" s="267"/>
      <c r="D504" s="267"/>
      <c r="E504" s="267"/>
      <c r="F504" s="268"/>
      <c r="G504" s="266"/>
      <c r="H504" s="266"/>
      <c r="I504" s="266"/>
      <c r="J504" s="266"/>
      <c r="K504" s="266"/>
      <c r="L504" s="266"/>
      <c r="M504" s="266"/>
      <c r="N504" s="266"/>
      <c r="O504" s="266"/>
      <c r="P504" s="266"/>
      <c r="Q504" s="266"/>
      <c r="R504" s="266"/>
      <c r="S504" s="266"/>
      <c r="T504" s="266"/>
      <c r="U504" s="266"/>
      <c r="V504" s="266"/>
      <c r="W504" s="266"/>
      <c r="X504" s="266"/>
      <c r="Y504" s="266"/>
      <c r="Z504" s="266"/>
      <c r="AA504" s="266"/>
    </row>
    <row r="505" spans="1:27" x14ac:dyDescent="0.6">
      <c r="A505" s="265"/>
      <c r="B505" s="266"/>
      <c r="C505" s="267"/>
      <c r="D505" s="267"/>
      <c r="E505" s="267"/>
      <c r="F505" s="268"/>
      <c r="G505" s="266"/>
      <c r="H505" s="266"/>
      <c r="I505" s="266"/>
      <c r="J505" s="266"/>
      <c r="K505" s="266"/>
      <c r="L505" s="266"/>
      <c r="M505" s="266"/>
      <c r="N505" s="266"/>
      <c r="O505" s="266"/>
      <c r="P505" s="266"/>
      <c r="Q505" s="266"/>
      <c r="R505" s="266"/>
      <c r="S505" s="266"/>
      <c r="T505" s="266"/>
      <c r="U505" s="266"/>
      <c r="V505" s="266"/>
      <c r="W505" s="266"/>
      <c r="X505" s="266"/>
      <c r="Y505" s="266"/>
      <c r="Z505" s="266"/>
      <c r="AA505" s="266"/>
    </row>
    <row r="506" spans="1:27" x14ac:dyDescent="0.6">
      <c r="A506" s="265"/>
      <c r="B506" s="266"/>
      <c r="C506" s="267"/>
      <c r="D506" s="267"/>
      <c r="E506" s="267"/>
      <c r="F506" s="268"/>
      <c r="G506" s="266"/>
      <c r="H506" s="266"/>
      <c r="I506" s="266"/>
      <c r="J506" s="266"/>
      <c r="K506" s="266"/>
      <c r="L506" s="266"/>
      <c r="M506" s="266"/>
      <c r="N506" s="266"/>
      <c r="O506" s="266"/>
      <c r="P506" s="266"/>
      <c r="Q506" s="266"/>
      <c r="R506" s="266"/>
      <c r="S506" s="266"/>
      <c r="T506" s="266"/>
      <c r="U506" s="266"/>
      <c r="V506" s="266"/>
      <c r="W506" s="266"/>
      <c r="X506" s="266"/>
      <c r="Y506" s="266"/>
      <c r="Z506" s="266"/>
      <c r="AA506" s="266"/>
    </row>
    <row r="507" spans="1:27" x14ac:dyDescent="0.6">
      <c r="A507" s="265"/>
      <c r="B507" s="266"/>
      <c r="C507" s="267"/>
      <c r="D507" s="267"/>
      <c r="E507" s="267"/>
      <c r="F507" s="268"/>
      <c r="G507" s="266"/>
      <c r="H507" s="266"/>
      <c r="I507" s="266"/>
      <c r="J507" s="266"/>
      <c r="K507" s="266"/>
      <c r="L507" s="266"/>
      <c r="M507" s="266"/>
      <c r="N507" s="266"/>
      <c r="O507" s="266"/>
      <c r="P507" s="266"/>
      <c r="Q507" s="266"/>
      <c r="R507" s="266"/>
      <c r="S507" s="266"/>
      <c r="T507" s="266"/>
      <c r="U507" s="266"/>
      <c r="V507" s="266"/>
      <c r="W507" s="266"/>
      <c r="X507" s="266"/>
      <c r="Y507" s="266"/>
      <c r="Z507" s="266"/>
      <c r="AA507" s="266"/>
    </row>
    <row r="508" spans="1:27" x14ac:dyDescent="0.6">
      <c r="A508" s="265"/>
      <c r="B508" s="266"/>
      <c r="C508" s="267"/>
      <c r="D508" s="267"/>
      <c r="E508" s="267"/>
      <c r="F508" s="268"/>
      <c r="G508" s="266"/>
      <c r="H508" s="266"/>
      <c r="I508" s="266"/>
      <c r="J508" s="266"/>
      <c r="K508" s="266"/>
      <c r="L508" s="266"/>
      <c r="M508" s="266"/>
      <c r="N508" s="266"/>
      <c r="O508" s="266"/>
      <c r="P508" s="266"/>
      <c r="Q508" s="266"/>
      <c r="R508" s="266"/>
      <c r="S508" s="266"/>
      <c r="T508" s="266"/>
      <c r="U508" s="266"/>
      <c r="V508" s="266"/>
      <c r="W508" s="266"/>
      <c r="X508" s="266"/>
      <c r="Y508" s="266"/>
      <c r="Z508" s="266"/>
      <c r="AA508" s="266"/>
    </row>
    <row r="509" spans="1:27" x14ac:dyDescent="0.6">
      <c r="A509" s="265"/>
      <c r="B509" s="266"/>
      <c r="C509" s="267"/>
      <c r="D509" s="267"/>
      <c r="E509" s="267"/>
      <c r="F509" s="268"/>
      <c r="G509" s="266"/>
      <c r="H509" s="266"/>
      <c r="I509" s="266"/>
      <c r="J509" s="266"/>
      <c r="K509" s="266"/>
      <c r="L509" s="266"/>
      <c r="M509" s="266"/>
      <c r="N509" s="266"/>
      <c r="O509" s="266"/>
      <c r="P509" s="266"/>
      <c r="Q509" s="266"/>
      <c r="R509" s="266"/>
      <c r="S509" s="266"/>
      <c r="T509" s="266"/>
      <c r="U509" s="266"/>
      <c r="V509" s="266"/>
      <c r="W509" s="266"/>
      <c r="X509" s="266"/>
      <c r="Y509" s="266"/>
      <c r="Z509" s="266"/>
      <c r="AA509" s="266"/>
    </row>
    <row r="510" spans="1:27" x14ac:dyDescent="0.6">
      <c r="A510" s="265"/>
      <c r="B510" s="266"/>
      <c r="C510" s="267"/>
      <c r="D510" s="267"/>
      <c r="E510" s="267"/>
      <c r="F510" s="268"/>
      <c r="G510" s="266"/>
      <c r="H510" s="266"/>
      <c r="I510" s="266"/>
      <c r="J510" s="266"/>
      <c r="K510" s="266"/>
      <c r="L510" s="266"/>
      <c r="M510" s="266"/>
      <c r="N510" s="266"/>
      <c r="O510" s="266"/>
      <c r="P510" s="266"/>
      <c r="Q510" s="266"/>
      <c r="R510" s="266"/>
      <c r="S510" s="266"/>
      <c r="T510" s="266"/>
      <c r="U510" s="266"/>
      <c r="V510" s="266"/>
      <c r="W510" s="266"/>
      <c r="X510" s="266"/>
      <c r="Y510" s="266"/>
      <c r="Z510" s="266"/>
      <c r="AA510" s="266"/>
    </row>
    <row r="511" spans="1:27" x14ac:dyDescent="0.6">
      <c r="A511" s="265"/>
      <c r="B511" s="266"/>
      <c r="C511" s="267"/>
      <c r="D511" s="267"/>
      <c r="E511" s="267"/>
      <c r="F511" s="268"/>
      <c r="G511" s="266"/>
      <c r="H511" s="266"/>
      <c r="I511" s="266"/>
      <c r="J511" s="266"/>
      <c r="K511" s="266"/>
      <c r="L511" s="266"/>
      <c r="M511" s="266"/>
      <c r="N511" s="266"/>
      <c r="O511" s="266"/>
      <c r="P511" s="266"/>
      <c r="Q511" s="266"/>
      <c r="R511" s="266"/>
      <c r="S511" s="266"/>
      <c r="T511" s="266"/>
      <c r="U511" s="266"/>
      <c r="V511" s="266"/>
      <c r="W511" s="266"/>
      <c r="X511" s="266"/>
      <c r="Y511" s="266"/>
      <c r="Z511" s="266"/>
      <c r="AA511" s="266"/>
    </row>
    <row r="512" spans="1:27" x14ac:dyDescent="0.6">
      <c r="A512" s="265"/>
      <c r="B512" s="266"/>
      <c r="C512" s="267"/>
      <c r="D512" s="267"/>
      <c r="E512" s="267"/>
      <c r="F512" s="268"/>
      <c r="G512" s="266"/>
      <c r="H512" s="266"/>
      <c r="I512" s="266"/>
      <c r="J512" s="266"/>
      <c r="K512" s="266"/>
      <c r="L512" s="266"/>
      <c r="M512" s="266"/>
      <c r="N512" s="266"/>
      <c r="O512" s="266"/>
      <c r="P512" s="266"/>
      <c r="Q512" s="266"/>
      <c r="R512" s="266"/>
      <c r="S512" s="266"/>
      <c r="T512" s="266"/>
      <c r="U512" s="266"/>
      <c r="V512" s="266"/>
      <c r="W512" s="266"/>
      <c r="X512" s="266"/>
      <c r="Y512" s="266"/>
      <c r="Z512" s="266"/>
      <c r="AA512" s="266"/>
    </row>
    <row r="513" spans="1:27" x14ac:dyDescent="0.6">
      <c r="A513" s="265"/>
      <c r="B513" s="266"/>
      <c r="C513" s="267"/>
      <c r="D513" s="267"/>
      <c r="E513" s="267"/>
      <c r="F513" s="268"/>
      <c r="G513" s="266"/>
      <c r="H513" s="266"/>
      <c r="I513" s="266"/>
      <c r="J513" s="266"/>
      <c r="K513" s="266"/>
      <c r="L513" s="266"/>
      <c r="M513" s="266"/>
      <c r="N513" s="266"/>
      <c r="O513" s="266"/>
      <c r="P513" s="266"/>
      <c r="Q513" s="266"/>
      <c r="R513" s="266"/>
      <c r="S513" s="266"/>
      <c r="T513" s="266"/>
      <c r="U513" s="266"/>
      <c r="V513" s="266"/>
      <c r="W513" s="266"/>
      <c r="X513" s="266"/>
      <c r="Y513" s="266"/>
      <c r="Z513" s="266"/>
      <c r="AA513" s="266"/>
    </row>
    <row r="514" spans="1:27" x14ac:dyDescent="0.6">
      <c r="A514" s="265"/>
      <c r="B514" s="266"/>
      <c r="C514" s="267"/>
      <c r="D514" s="267"/>
      <c r="E514" s="267"/>
      <c r="F514" s="268"/>
      <c r="G514" s="266"/>
      <c r="H514" s="266"/>
      <c r="I514" s="266"/>
      <c r="J514" s="266"/>
      <c r="K514" s="266"/>
      <c r="L514" s="266"/>
      <c r="M514" s="266"/>
      <c r="N514" s="266"/>
      <c r="O514" s="266"/>
      <c r="P514" s="266"/>
      <c r="Q514" s="266"/>
      <c r="R514" s="266"/>
      <c r="S514" s="266"/>
      <c r="T514" s="266"/>
      <c r="U514" s="266"/>
      <c r="V514" s="266"/>
      <c r="W514" s="266"/>
      <c r="X514" s="266"/>
      <c r="Y514" s="266"/>
      <c r="Z514" s="266"/>
      <c r="AA514" s="266"/>
    </row>
    <row r="515" spans="1:27" x14ac:dyDescent="0.6">
      <c r="A515" s="265"/>
      <c r="B515" s="266"/>
      <c r="C515" s="267"/>
      <c r="D515" s="267"/>
      <c r="E515" s="267"/>
      <c r="F515" s="268"/>
      <c r="G515" s="266"/>
      <c r="H515" s="266"/>
      <c r="I515" s="266"/>
      <c r="J515" s="266"/>
      <c r="K515" s="266"/>
      <c r="L515" s="266"/>
      <c r="M515" s="266"/>
      <c r="N515" s="266"/>
      <c r="O515" s="266"/>
      <c r="P515" s="266"/>
      <c r="Q515" s="266"/>
      <c r="R515" s="266"/>
      <c r="S515" s="266"/>
      <c r="T515" s="266"/>
      <c r="U515" s="266"/>
      <c r="V515" s="266"/>
      <c r="W515" s="266"/>
      <c r="X515" s="266"/>
      <c r="Y515" s="266"/>
      <c r="Z515" s="266"/>
      <c r="AA515" s="266"/>
    </row>
    <row r="516" spans="1:27" x14ac:dyDescent="0.6">
      <c r="A516" s="265"/>
      <c r="B516" s="266"/>
      <c r="C516" s="267"/>
      <c r="D516" s="267"/>
      <c r="E516" s="267"/>
      <c r="F516" s="268"/>
      <c r="G516" s="266"/>
      <c r="H516" s="266"/>
      <c r="I516" s="266"/>
      <c r="J516" s="266"/>
      <c r="K516" s="266"/>
      <c r="L516" s="266"/>
      <c r="M516" s="266"/>
      <c r="N516" s="266"/>
      <c r="O516" s="266"/>
      <c r="P516" s="266"/>
      <c r="Q516" s="266"/>
      <c r="R516" s="266"/>
      <c r="S516" s="266"/>
      <c r="T516" s="266"/>
      <c r="U516" s="266"/>
      <c r="V516" s="266"/>
      <c r="W516" s="266"/>
      <c r="X516" s="266"/>
      <c r="Y516" s="266"/>
      <c r="Z516" s="266"/>
      <c r="AA516" s="266"/>
    </row>
    <row r="517" spans="1:27" x14ac:dyDescent="0.6">
      <c r="A517" s="265"/>
      <c r="B517" s="266"/>
      <c r="C517" s="267"/>
      <c r="D517" s="267"/>
      <c r="E517" s="267"/>
      <c r="F517" s="268"/>
      <c r="G517" s="266"/>
      <c r="H517" s="266"/>
      <c r="I517" s="266"/>
      <c r="J517" s="266"/>
      <c r="K517" s="266"/>
      <c r="L517" s="266"/>
      <c r="M517" s="266"/>
      <c r="N517" s="266"/>
      <c r="O517" s="266"/>
      <c r="P517" s="266"/>
      <c r="Q517" s="266"/>
      <c r="R517" s="266"/>
      <c r="S517" s="266"/>
      <c r="T517" s="266"/>
      <c r="U517" s="266"/>
      <c r="V517" s="266"/>
      <c r="W517" s="266"/>
      <c r="X517" s="266"/>
      <c r="Y517" s="266"/>
      <c r="Z517" s="266"/>
      <c r="AA517" s="266"/>
    </row>
    <row r="518" spans="1:27" x14ac:dyDescent="0.6">
      <c r="A518" s="265"/>
      <c r="B518" s="266"/>
      <c r="C518" s="267"/>
      <c r="D518" s="267"/>
      <c r="E518" s="267"/>
      <c r="F518" s="268"/>
      <c r="G518" s="266"/>
      <c r="H518" s="266"/>
      <c r="I518" s="266"/>
      <c r="J518" s="266"/>
      <c r="K518" s="266"/>
      <c r="L518" s="266"/>
      <c r="M518" s="266"/>
      <c r="N518" s="266"/>
      <c r="O518" s="266"/>
      <c r="P518" s="266"/>
      <c r="Q518" s="266"/>
      <c r="R518" s="266"/>
      <c r="S518" s="266"/>
      <c r="T518" s="266"/>
      <c r="U518" s="266"/>
      <c r="V518" s="266"/>
      <c r="W518" s="266"/>
      <c r="X518" s="266"/>
      <c r="Y518" s="266"/>
      <c r="Z518" s="266"/>
      <c r="AA518" s="266"/>
    </row>
    <row r="519" spans="1:27" x14ac:dyDescent="0.6">
      <c r="A519" s="265"/>
      <c r="B519" s="266"/>
      <c r="C519" s="267"/>
      <c r="D519" s="267"/>
      <c r="E519" s="267"/>
      <c r="F519" s="268"/>
      <c r="G519" s="266"/>
      <c r="H519" s="266"/>
      <c r="I519" s="266"/>
      <c r="J519" s="266"/>
      <c r="K519" s="266"/>
      <c r="L519" s="266"/>
      <c r="M519" s="266"/>
      <c r="N519" s="266"/>
      <c r="O519" s="266"/>
      <c r="P519" s="266"/>
      <c r="Q519" s="266"/>
      <c r="R519" s="266"/>
      <c r="S519" s="266"/>
      <c r="T519" s="266"/>
      <c r="U519" s="266"/>
      <c r="V519" s="266"/>
      <c r="W519" s="266"/>
      <c r="X519" s="266"/>
      <c r="Y519" s="266"/>
      <c r="Z519" s="266"/>
      <c r="AA519" s="266"/>
    </row>
    <row r="520" spans="1:27" x14ac:dyDescent="0.6">
      <c r="A520" s="265"/>
      <c r="B520" s="266"/>
      <c r="C520" s="267"/>
      <c r="D520" s="267"/>
      <c r="E520" s="267"/>
      <c r="F520" s="268"/>
      <c r="G520" s="266"/>
      <c r="H520" s="266"/>
      <c r="I520" s="266"/>
      <c r="J520" s="266"/>
      <c r="K520" s="266"/>
      <c r="L520" s="266"/>
      <c r="M520" s="266"/>
      <c r="N520" s="266"/>
      <c r="O520" s="266"/>
      <c r="P520" s="266"/>
      <c r="Q520" s="266"/>
      <c r="R520" s="266"/>
      <c r="S520" s="266"/>
      <c r="T520" s="266"/>
      <c r="U520" s="266"/>
      <c r="V520" s="266"/>
      <c r="W520" s="266"/>
      <c r="X520" s="266"/>
      <c r="Y520" s="266"/>
      <c r="Z520" s="266"/>
      <c r="AA520" s="266"/>
    </row>
    <row r="521" spans="1:27" x14ac:dyDescent="0.6">
      <c r="A521" s="265"/>
      <c r="B521" s="266"/>
      <c r="C521" s="267"/>
      <c r="D521" s="267"/>
      <c r="E521" s="267"/>
      <c r="F521" s="268"/>
      <c r="G521" s="266"/>
      <c r="H521" s="266"/>
      <c r="I521" s="266"/>
      <c r="J521" s="266"/>
      <c r="K521" s="266"/>
      <c r="L521" s="266"/>
      <c r="M521" s="266"/>
      <c r="N521" s="266"/>
      <c r="O521" s="266"/>
      <c r="P521" s="266"/>
      <c r="Q521" s="266"/>
      <c r="R521" s="266"/>
      <c r="S521" s="266"/>
      <c r="T521" s="266"/>
      <c r="U521" s="266"/>
      <c r="V521" s="266"/>
      <c r="W521" s="266"/>
      <c r="X521" s="266"/>
      <c r="Y521" s="266"/>
      <c r="Z521" s="266"/>
      <c r="AA521" s="266"/>
    </row>
    <row r="522" spans="1:27" x14ac:dyDescent="0.6">
      <c r="A522" s="265"/>
      <c r="B522" s="266"/>
      <c r="C522" s="267"/>
      <c r="D522" s="267"/>
      <c r="E522" s="267"/>
      <c r="F522" s="268"/>
      <c r="G522" s="266"/>
      <c r="H522" s="266"/>
      <c r="I522" s="266"/>
      <c r="J522" s="266"/>
      <c r="K522" s="266"/>
      <c r="L522" s="266"/>
      <c r="M522" s="266"/>
      <c r="N522" s="266"/>
      <c r="O522" s="266"/>
      <c r="P522" s="266"/>
      <c r="Q522" s="266"/>
      <c r="R522" s="266"/>
      <c r="S522" s="266"/>
      <c r="T522" s="266"/>
      <c r="U522" s="266"/>
      <c r="V522" s="266"/>
      <c r="W522" s="266"/>
      <c r="X522" s="266"/>
      <c r="Y522" s="266"/>
      <c r="Z522" s="266"/>
      <c r="AA522" s="266"/>
    </row>
    <row r="523" spans="1:27" x14ac:dyDescent="0.6">
      <c r="A523" s="265"/>
      <c r="B523" s="266"/>
      <c r="C523" s="267"/>
      <c r="D523" s="267"/>
      <c r="E523" s="267"/>
      <c r="F523" s="268"/>
      <c r="G523" s="266"/>
      <c r="H523" s="266"/>
      <c r="I523" s="266"/>
      <c r="J523" s="266"/>
      <c r="K523" s="266"/>
      <c r="L523" s="266"/>
      <c r="M523" s="266"/>
      <c r="N523" s="266"/>
      <c r="O523" s="266"/>
      <c r="P523" s="266"/>
      <c r="Q523" s="266"/>
      <c r="R523" s="266"/>
      <c r="S523" s="266"/>
      <c r="T523" s="266"/>
      <c r="U523" s="266"/>
      <c r="V523" s="266"/>
      <c r="W523" s="266"/>
      <c r="X523" s="266"/>
      <c r="Y523" s="266"/>
      <c r="Z523" s="266"/>
      <c r="AA523" s="266"/>
    </row>
    <row r="524" spans="1:27" x14ac:dyDescent="0.6">
      <c r="A524" s="265"/>
      <c r="B524" s="266"/>
      <c r="C524" s="267"/>
      <c r="D524" s="267"/>
      <c r="E524" s="267"/>
      <c r="F524" s="268"/>
      <c r="G524" s="266"/>
      <c r="H524" s="266"/>
      <c r="I524" s="266"/>
      <c r="J524" s="266"/>
      <c r="K524" s="266"/>
      <c r="L524" s="266"/>
      <c r="M524" s="266"/>
      <c r="N524" s="266"/>
      <c r="O524" s="266"/>
      <c r="P524" s="266"/>
      <c r="Q524" s="266"/>
      <c r="R524" s="266"/>
      <c r="S524" s="266"/>
      <c r="T524" s="266"/>
      <c r="U524" s="266"/>
      <c r="V524" s="266"/>
      <c r="W524" s="266"/>
      <c r="X524" s="266"/>
      <c r="Y524" s="266"/>
      <c r="Z524" s="266"/>
      <c r="AA524" s="266"/>
    </row>
    <row r="525" spans="1:27" x14ac:dyDescent="0.6">
      <c r="A525" s="265"/>
      <c r="B525" s="266"/>
      <c r="C525" s="267"/>
      <c r="D525" s="267"/>
      <c r="E525" s="267"/>
      <c r="F525" s="268"/>
      <c r="G525" s="266"/>
      <c r="H525" s="266"/>
      <c r="I525" s="266"/>
      <c r="J525" s="266"/>
      <c r="K525" s="266"/>
      <c r="L525" s="266"/>
      <c r="M525" s="266"/>
      <c r="N525" s="266"/>
      <c r="O525" s="266"/>
      <c r="P525" s="266"/>
      <c r="Q525" s="266"/>
      <c r="R525" s="266"/>
      <c r="S525" s="266"/>
      <c r="T525" s="266"/>
      <c r="U525" s="266"/>
      <c r="V525" s="266"/>
      <c r="W525" s="266"/>
      <c r="X525" s="266"/>
      <c r="Y525" s="266"/>
      <c r="Z525" s="266"/>
      <c r="AA525" s="266"/>
    </row>
    <row r="526" spans="1:27" x14ac:dyDescent="0.6">
      <c r="A526" s="265"/>
      <c r="B526" s="266"/>
      <c r="C526" s="267"/>
      <c r="D526" s="267"/>
      <c r="E526" s="267"/>
      <c r="F526" s="268"/>
      <c r="G526" s="266"/>
      <c r="H526" s="266"/>
      <c r="I526" s="266"/>
      <c r="J526" s="266"/>
      <c r="K526" s="266"/>
      <c r="L526" s="266"/>
      <c r="M526" s="266"/>
      <c r="N526" s="266"/>
      <c r="O526" s="266"/>
      <c r="P526" s="266"/>
      <c r="Q526" s="266"/>
      <c r="R526" s="266"/>
      <c r="S526" s="266"/>
      <c r="T526" s="266"/>
      <c r="U526" s="266"/>
      <c r="V526" s="266"/>
      <c r="W526" s="266"/>
      <c r="X526" s="266"/>
      <c r="Y526" s="266"/>
      <c r="Z526" s="266"/>
      <c r="AA526" s="266"/>
    </row>
    <row r="527" spans="1:27" x14ac:dyDescent="0.6">
      <c r="A527" s="265"/>
      <c r="B527" s="266"/>
      <c r="C527" s="267"/>
      <c r="D527" s="267"/>
      <c r="E527" s="267"/>
      <c r="F527" s="268"/>
      <c r="G527" s="266"/>
      <c r="H527" s="266"/>
      <c r="I527" s="266"/>
      <c r="J527" s="266"/>
      <c r="K527" s="266"/>
      <c r="L527" s="266"/>
      <c r="M527" s="266"/>
      <c r="N527" s="266"/>
      <c r="O527" s="266"/>
      <c r="P527" s="266"/>
      <c r="Q527" s="266"/>
      <c r="R527" s="266"/>
      <c r="S527" s="266"/>
      <c r="T527" s="266"/>
      <c r="U527" s="266"/>
      <c r="V527" s="266"/>
      <c r="W527" s="266"/>
      <c r="X527" s="266"/>
      <c r="Y527" s="266"/>
      <c r="Z527" s="266"/>
      <c r="AA527" s="266"/>
    </row>
    <row r="528" spans="1:27" x14ac:dyDescent="0.6">
      <c r="A528" s="265"/>
      <c r="B528" s="266"/>
      <c r="C528" s="267"/>
      <c r="D528" s="267"/>
      <c r="E528" s="267"/>
      <c r="F528" s="268"/>
      <c r="G528" s="266"/>
      <c r="H528" s="266"/>
      <c r="I528" s="266"/>
      <c r="J528" s="266"/>
      <c r="K528" s="266"/>
      <c r="L528" s="266"/>
      <c r="M528" s="266"/>
      <c r="N528" s="266"/>
      <c r="O528" s="266"/>
      <c r="P528" s="266"/>
      <c r="Q528" s="266"/>
      <c r="R528" s="266"/>
      <c r="S528" s="266"/>
      <c r="T528" s="266"/>
      <c r="U528" s="266"/>
      <c r="V528" s="266"/>
      <c r="W528" s="266"/>
      <c r="X528" s="266"/>
      <c r="Y528" s="266"/>
      <c r="Z528" s="266"/>
      <c r="AA528" s="266"/>
    </row>
    <row r="529" spans="1:27" x14ac:dyDescent="0.6">
      <c r="A529" s="265"/>
      <c r="B529" s="266"/>
      <c r="C529" s="267"/>
      <c r="D529" s="267"/>
      <c r="E529" s="267"/>
      <c r="F529" s="268"/>
      <c r="G529" s="266"/>
      <c r="H529" s="266"/>
      <c r="I529" s="266"/>
      <c r="J529" s="266"/>
      <c r="K529" s="266"/>
      <c r="L529" s="266"/>
      <c r="M529" s="266"/>
      <c r="N529" s="266"/>
      <c r="O529" s="266"/>
      <c r="P529" s="266"/>
      <c r="Q529" s="266"/>
      <c r="R529" s="266"/>
      <c r="S529" s="266"/>
      <c r="T529" s="266"/>
      <c r="U529" s="266"/>
      <c r="V529" s="266"/>
      <c r="W529" s="266"/>
      <c r="X529" s="266"/>
      <c r="Y529" s="266"/>
      <c r="Z529" s="266"/>
      <c r="AA529" s="266"/>
    </row>
    <row r="530" spans="1:27" x14ac:dyDescent="0.6">
      <c r="A530" s="265"/>
      <c r="B530" s="266"/>
      <c r="C530" s="267"/>
      <c r="D530" s="267"/>
      <c r="E530" s="267"/>
      <c r="F530" s="268"/>
      <c r="G530" s="266"/>
      <c r="H530" s="266"/>
      <c r="I530" s="266"/>
      <c r="J530" s="266"/>
      <c r="K530" s="266"/>
      <c r="L530" s="266"/>
      <c r="M530" s="266"/>
      <c r="N530" s="266"/>
      <c r="O530" s="266"/>
      <c r="P530" s="266"/>
      <c r="Q530" s="266"/>
      <c r="R530" s="266"/>
      <c r="S530" s="266"/>
      <c r="T530" s="266"/>
      <c r="U530" s="266"/>
      <c r="V530" s="266"/>
      <c r="W530" s="266"/>
      <c r="X530" s="266"/>
      <c r="Y530" s="266"/>
      <c r="Z530" s="266"/>
      <c r="AA530" s="266"/>
    </row>
    <row r="531" spans="1:27" x14ac:dyDescent="0.6">
      <c r="A531" s="265"/>
      <c r="B531" s="266"/>
      <c r="C531" s="267"/>
      <c r="D531" s="267"/>
      <c r="E531" s="267"/>
      <c r="F531" s="268"/>
      <c r="G531" s="266"/>
      <c r="H531" s="266"/>
      <c r="I531" s="266"/>
      <c r="J531" s="266"/>
      <c r="K531" s="266"/>
      <c r="L531" s="266"/>
      <c r="M531" s="266"/>
      <c r="N531" s="266"/>
      <c r="O531" s="266"/>
      <c r="P531" s="266"/>
      <c r="Q531" s="266"/>
      <c r="R531" s="266"/>
      <c r="S531" s="266"/>
      <c r="T531" s="266"/>
      <c r="U531" s="266"/>
      <c r="V531" s="266"/>
      <c r="W531" s="266"/>
      <c r="X531" s="266"/>
      <c r="Y531" s="266"/>
      <c r="Z531" s="266"/>
      <c r="AA531" s="266"/>
    </row>
    <row r="532" spans="1:27" x14ac:dyDescent="0.6">
      <c r="A532" s="265"/>
      <c r="B532" s="266"/>
      <c r="C532" s="267"/>
      <c r="D532" s="267"/>
      <c r="E532" s="267"/>
      <c r="F532" s="268"/>
      <c r="G532" s="266"/>
      <c r="H532" s="266"/>
      <c r="I532" s="266"/>
      <c r="J532" s="266"/>
      <c r="K532" s="266"/>
      <c r="L532" s="266"/>
      <c r="M532" s="266"/>
      <c r="N532" s="266"/>
      <c r="O532" s="266"/>
      <c r="P532" s="266"/>
      <c r="Q532" s="266"/>
      <c r="R532" s="266"/>
      <c r="S532" s="266"/>
      <c r="T532" s="266"/>
      <c r="U532" s="266"/>
      <c r="V532" s="266"/>
      <c r="W532" s="266"/>
      <c r="X532" s="266"/>
      <c r="Y532" s="266"/>
      <c r="Z532" s="266"/>
      <c r="AA532" s="266"/>
    </row>
    <row r="533" spans="1:27" x14ac:dyDescent="0.6">
      <c r="A533" s="265"/>
      <c r="B533" s="266"/>
      <c r="C533" s="267"/>
      <c r="D533" s="267"/>
      <c r="E533" s="267"/>
      <c r="F533" s="268"/>
      <c r="G533" s="266"/>
      <c r="H533" s="266"/>
      <c r="I533" s="266"/>
      <c r="J533" s="266"/>
      <c r="K533" s="266"/>
      <c r="L533" s="266"/>
      <c r="M533" s="266"/>
      <c r="N533" s="266"/>
      <c r="O533" s="266"/>
      <c r="P533" s="266"/>
      <c r="Q533" s="266"/>
      <c r="R533" s="266"/>
      <c r="S533" s="266"/>
      <c r="T533" s="266"/>
      <c r="U533" s="266"/>
      <c r="V533" s="266"/>
      <c r="W533" s="266"/>
      <c r="X533" s="266"/>
      <c r="Y533" s="266"/>
      <c r="Z533" s="266"/>
      <c r="AA533" s="266"/>
    </row>
    <row r="534" spans="1:27" x14ac:dyDescent="0.6">
      <c r="A534" s="265"/>
      <c r="B534" s="266"/>
      <c r="C534" s="267"/>
      <c r="D534" s="267"/>
      <c r="E534" s="267"/>
      <c r="F534" s="268"/>
      <c r="G534" s="266"/>
      <c r="H534" s="266"/>
      <c r="I534" s="266"/>
      <c r="J534" s="266"/>
      <c r="K534" s="266"/>
      <c r="L534" s="266"/>
      <c r="M534" s="266"/>
      <c r="N534" s="266"/>
      <c r="O534" s="266"/>
      <c r="P534" s="266"/>
      <c r="Q534" s="266"/>
      <c r="R534" s="266"/>
      <c r="S534" s="266"/>
      <c r="T534" s="266"/>
      <c r="U534" s="266"/>
      <c r="V534" s="266"/>
      <c r="W534" s="266"/>
      <c r="X534" s="266"/>
      <c r="Y534" s="266"/>
      <c r="Z534" s="266"/>
      <c r="AA534" s="266"/>
    </row>
    <row r="535" spans="1:27" x14ac:dyDescent="0.6">
      <c r="A535" s="265"/>
      <c r="B535" s="266"/>
      <c r="C535" s="267"/>
      <c r="D535" s="267"/>
      <c r="E535" s="267"/>
      <c r="F535" s="268"/>
      <c r="G535" s="266"/>
      <c r="H535" s="266"/>
      <c r="I535" s="266"/>
      <c r="J535" s="266"/>
      <c r="K535" s="266"/>
      <c r="L535" s="266"/>
      <c r="M535" s="266"/>
      <c r="N535" s="266"/>
      <c r="O535" s="266"/>
      <c r="P535" s="266"/>
      <c r="Q535" s="266"/>
      <c r="R535" s="266"/>
      <c r="S535" s="266"/>
      <c r="T535" s="266"/>
      <c r="U535" s="266"/>
      <c r="V535" s="266"/>
      <c r="W535" s="266"/>
      <c r="X535" s="266"/>
      <c r="Y535" s="266"/>
      <c r="Z535" s="266"/>
      <c r="AA535" s="266"/>
    </row>
    <row r="536" spans="1:27" x14ac:dyDescent="0.6">
      <c r="A536" s="265"/>
      <c r="B536" s="266"/>
      <c r="C536" s="267"/>
      <c r="D536" s="267"/>
      <c r="E536" s="267"/>
      <c r="F536" s="268"/>
      <c r="G536" s="266"/>
      <c r="H536" s="266"/>
      <c r="I536" s="266"/>
      <c r="J536" s="266"/>
      <c r="K536" s="266"/>
      <c r="L536" s="266"/>
      <c r="M536" s="266"/>
      <c r="N536" s="266"/>
      <c r="O536" s="266"/>
      <c r="P536" s="266"/>
      <c r="Q536" s="266"/>
      <c r="R536" s="266"/>
      <c r="S536" s="266"/>
      <c r="T536" s="266"/>
      <c r="U536" s="266"/>
      <c r="V536" s="266"/>
      <c r="W536" s="266"/>
      <c r="X536" s="266"/>
      <c r="Y536" s="266"/>
      <c r="Z536" s="266"/>
      <c r="AA536" s="266"/>
    </row>
    <row r="537" spans="1:27" x14ac:dyDescent="0.6">
      <c r="A537" s="265"/>
      <c r="B537" s="266"/>
      <c r="C537" s="267"/>
      <c r="D537" s="267"/>
      <c r="E537" s="267"/>
      <c r="F537" s="268"/>
      <c r="G537" s="266"/>
      <c r="H537" s="266"/>
      <c r="I537" s="266"/>
      <c r="J537" s="266"/>
      <c r="K537" s="266"/>
      <c r="L537" s="266"/>
      <c r="M537" s="266"/>
      <c r="N537" s="266"/>
      <c r="O537" s="266"/>
      <c r="P537" s="266"/>
      <c r="Q537" s="266"/>
      <c r="R537" s="266"/>
      <c r="S537" s="266"/>
      <c r="T537" s="266"/>
      <c r="U537" s="266"/>
      <c r="V537" s="266"/>
      <c r="W537" s="266"/>
      <c r="X537" s="266"/>
      <c r="Y537" s="266"/>
      <c r="Z537" s="266"/>
      <c r="AA537" s="266"/>
    </row>
    <row r="538" spans="1:27" x14ac:dyDescent="0.6">
      <c r="A538" s="265"/>
      <c r="B538" s="266"/>
      <c r="C538" s="267"/>
      <c r="D538" s="267"/>
      <c r="E538" s="267"/>
      <c r="F538" s="268"/>
      <c r="G538" s="266"/>
      <c r="H538" s="266"/>
      <c r="I538" s="266"/>
      <c r="J538" s="266"/>
      <c r="K538" s="266"/>
      <c r="L538" s="266"/>
      <c r="M538" s="266"/>
      <c r="N538" s="266"/>
      <c r="O538" s="266"/>
      <c r="P538" s="266"/>
      <c r="Q538" s="266"/>
      <c r="R538" s="266"/>
      <c r="S538" s="266"/>
      <c r="T538" s="266"/>
      <c r="U538" s="266"/>
      <c r="V538" s="266"/>
      <c r="W538" s="266"/>
      <c r="X538" s="266"/>
      <c r="Y538" s="266"/>
      <c r="Z538" s="266"/>
      <c r="AA538" s="266"/>
    </row>
    <row r="539" spans="1:27" x14ac:dyDescent="0.6">
      <c r="A539" s="265"/>
      <c r="B539" s="266"/>
      <c r="C539" s="267"/>
      <c r="D539" s="267"/>
      <c r="E539" s="267"/>
      <c r="F539" s="268"/>
      <c r="G539" s="266"/>
      <c r="H539" s="266"/>
      <c r="I539" s="266"/>
      <c r="J539" s="266"/>
      <c r="K539" s="266"/>
      <c r="L539" s="266"/>
      <c r="M539" s="266"/>
      <c r="N539" s="266"/>
      <c r="O539" s="266"/>
      <c r="P539" s="266"/>
      <c r="Q539" s="266"/>
      <c r="R539" s="266"/>
      <c r="S539" s="266"/>
      <c r="T539" s="266"/>
      <c r="U539" s="266"/>
      <c r="V539" s="266"/>
      <c r="W539" s="266"/>
      <c r="X539" s="266"/>
      <c r="Y539" s="266"/>
      <c r="Z539" s="266"/>
      <c r="AA539" s="266"/>
    </row>
    <row r="540" spans="1:27" x14ac:dyDescent="0.6">
      <c r="A540" s="265"/>
      <c r="B540" s="266"/>
      <c r="C540" s="267"/>
      <c r="D540" s="267"/>
      <c r="E540" s="267"/>
      <c r="F540" s="268"/>
      <c r="G540" s="266"/>
      <c r="H540" s="266"/>
      <c r="I540" s="266"/>
      <c r="J540" s="266"/>
      <c r="K540" s="266"/>
      <c r="L540" s="266"/>
      <c r="M540" s="266"/>
      <c r="N540" s="266"/>
      <c r="O540" s="266"/>
      <c r="P540" s="266"/>
      <c r="Q540" s="266"/>
      <c r="R540" s="266"/>
      <c r="S540" s="266"/>
      <c r="T540" s="266"/>
      <c r="U540" s="266"/>
      <c r="V540" s="266"/>
      <c r="W540" s="266"/>
      <c r="X540" s="266"/>
      <c r="Y540" s="266"/>
      <c r="Z540" s="266"/>
      <c r="AA540" s="266"/>
    </row>
    <row r="541" spans="1:27" x14ac:dyDescent="0.6">
      <c r="A541" s="265"/>
      <c r="B541" s="266"/>
      <c r="C541" s="267"/>
      <c r="D541" s="267"/>
      <c r="E541" s="267"/>
      <c r="F541" s="268"/>
      <c r="G541" s="266"/>
      <c r="H541" s="266"/>
      <c r="I541" s="266"/>
      <c r="J541" s="266"/>
      <c r="K541" s="266"/>
      <c r="L541" s="266"/>
      <c r="M541" s="266"/>
      <c r="N541" s="266"/>
      <c r="O541" s="266"/>
      <c r="P541" s="266"/>
      <c r="Q541" s="266"/>
      <c r="R541" s="266"/>
      <c r="S541" s="266"/>
      <c r="T541" s="266"/>
      <c r="U541" s="266"/>
      <c r="V541" s="266"/>
      <c r="W541" s="266"/>
      <c r="X541" s="266"/>
      <c r="Y541" s="266"/>
      <c r="Z541" s="266"/>
      <c r="AA541" s="266"/>
    </row>
    <row r="542" spans="1:27" x14ac:dyDescent="0.6">
      <c r="A542" s="265"/>
      <c r="B542" s="266"/>
      <c r="C542" s="267"/>
      <c r="D542" s="267"/>
      <c r="E542" s="267"/>
      <c r="F542" s="268"/>
      <c r="G542" s="266"/>
      <c r="H542" s="266"/>
      <c r="I542" s="266"/>
      <c r="J542" s="266"/>
      <c r="K542" s="266"/>
      <c r="L542" s="266"/>
      <c r="M542" s="266"/>
      <c r="N542" s="266"/>
      <c r="O542" s="266"/>
      <c r="P542" s="266"/>
      <c r="Q542" s="266"/>
      <c r="R542" s="266"/>
      <c r="S542" s="266"/>
      <c r="T542" s="266"/>
      <c r="U542" s="266"/>
      <c r="V542" s="266"/>
      <c r="W542" s="266"/>
      <c r="X542" s="266"/>
      <c r="Y542" s="266"/>
      <c r="Z542" s="266"/>
      <c r="AA542" s="266"/>
    </row>
    <row r="543" spans="1:27" x14ac:dyDescent="0.6">
      <c r="A543" s="265"/>
      <c r="B543" s="266"/>
      <c r="C543" s="267"/>
      <c r="D543" s="267"/>
      <c r="E543" s="267"/>
      <c r="F543" s="268"/>
      <c r="G543" s="266"/>
      <c r="H543" s="266"/>
      <c r="I543" s="266"/>
      <c r="J543" s="266"/>
      <c r="K543" s="266"/>
      <c r="L543" s="266"/>
      <c r="M543" s="266"/>
      <c r="N543" s="266"/>
      <c r="O543" s="266"/>
      <c r="P543" s="266"/>
      <c r="Q543" s="266"/>
      <c r="R543" s="266"/>
      <c r="S543" s="266"/>
      <c r="T543" s="266"/>
      <c r="U543" s="266"/>
      <c r="V543" s="266"/>
      <c r="W543" s="266"/>
      <c r="X543" s="266"/>
      <c r="Y543" s="266"/>
      <c r="Z543" s="266"/>
      <c r="AA543" s="266"/>
    </row>
    <row r="544" spans="1:27" x14ac:dyDescent="0.6">
      <c r="A544" s="265"/>
      <c r="B544" s="266"/>
      <c r="C544" s="267"/>
      <c r="D544" s="267"/>
      <c r="E544" s="267"/>
      <c r="F544" s="268"/>
      <c r="G544" s="266"/>
      <c r="H544" s="266"/>
      <c r="I544" s="266"/>
      <c r="J544" s="266"/>
      <c r="K544" s="266"/>
      <c r="L544" s="266"/>
      <c r="M544" s="266"/>
      <c r="N544" s="266"/>
      <c r="O544" s="266"/>
      <c r="P544" s="266"/>
      <c r="Q544" s="266"/>
      <c r="R544" s="266"/>
      <c r="S544" s="266"/>
      <c r="T544" s="266"/>
      <c r="U544" s="266"/>
      <c r="V544" s="266"/>
      <c r="W544" s="266"/>
      <c r="X544" s="266"/>
      <c r="Y544" s="266"/>
      <c r="Z544" s="266"/>
      <c r="AA544" s="266"/>
    </row>
    <row r="545" spans="1:27" x14ac:dyDescent="0.6">
      <c r="A545" s="265"/>
      <c r="B545" s="266"/>
      <c r="C545" s="267"/>
      <c r="D545" s="267"/>
      <c r="E545" s="267"/>
      <c r="F545" s="268"/>
      <c r="G545" s="266"/>
      <c r="H545" s="266"/>
      <c r="I545" s="266"/>
      <c r="J545" s="266"/>
      <c r="K545" s="266"/>
      <c r="L545" s="266"/>
      <c r="M545" s="266"/>
      <c r="N545" s="266"/>
      <c r="O545" s="266"/>
      <c r="P545" s="266"/>
      <c r="Q545" s="266"/>
      <c r="R545" s="266"/>
      <c r="S545" s="266"/>
      <c r="T545" s="266"/>
      <c r="U545" s="266"/>
      <c r="V545" s="266"/>
      <c r="W545" s="266"/>
      <c r="X545" s="266"/>
      <c r="Y545" s="266"/>
      <c r="Z545" s="266"/>
      <c r="AA545" s="266"/>
    </row>
    <row r="546" spans="1:27" x14ac:dyDescent="0.6">
      <c r="A546" s="265"/>
      <c r="B546" s="266"/>
      <c r="C546" s="267"/>
      <c r="D546" s="267"/>
      <c r="E546" s="267"/>
      <c r="F546" s="268"/>
      <c r="G546" s="266"/>
      <c r="H546" s="266"/>
      <c r="I546" s="266"/>
      <c r="J546" s="266"/>
      <c r="K546" s="266"/>
      <c r="L546" s="266"/>
      <c r="M546" s="266"/>
      <c r="N546" s="266"/>
      <c r="O546" s="266"/>
      <c r="P546" s="266"/>
      <c r="Q546" s="266"/>
      <c r="R546" s="266"/>
      <c r="S546" s="266"/>
      <c r="T546" s="266"/>
      <c r="U546" s="266"/>
      <c r="V546" s="266"/>
      <c r="W546" s="266"/>
      <c r="X546" s="266"/>
      <c r="Y546" s="266"/>
      <c r="Z546" s="266"/>
      <c r="AA546" s="266"/>
    </row>
    <row r="547" spans="1:27" x14ac:dyDescent="0.6">
      <c r="A547" s="265"/>
      <c r="B547" s="266"/>
      <c r="C547" s="267"/>
      <c r="D547" s="267"/>
      <c r="E547" s="267"/>
      <c r="F547" s="268"/>
      <c r="G547" s="266"/>
      <c r="H547" s="266"/>
      <c r="I547" s="266"/>
      <c r="J547" s="266"/>
      <c r="K547" s="266"/>
      <c r="L547" s="266"/>
      <c r="M547" s="266"/>
      <c r="N547" s="266"/>
      <c r="O547" s="266"/>
      <c r="P547" s="266"/>
      <c r="Q547" s="266"/>
      <c r="R547" s="266"/>
      <c r="S547" s="266"/>
      <c r="T547" s="266"/>
      <c r="U547" s="266"/>
      <c r="V547" s="266"/>
      <c r="W547" s="266"/>
      <c r="X547" s="266"/>
      <c r="Y547" s="266"/>
      <c r="Z547" s="266"/>
      <c r="AA547" s="266"/>
    </row>
    <row r="548" spans="1:27" x14ac:dyDescent="0.6">
      <c r="A548" s="265"/>
      <c r="B548" s="266"/>
      <c r="C548" s="267"/>
      <c r="D548" s="267"/>
      <c r="E548" s="267"/>
      <c r="F548" s="268"/>
      <c r="G548" s="266"/>
      <c r="H548" s="266"/>
      <c r="I548" s="266"/>
      <c r="J548" s="266"/>
      <c r="K548" s="266"/>
      <c r="L548" s="266"/>
      <c r="M548" s="266"/>
      <c r="N548" s="266"/>
      <c r="O548" s="266"/>
      <c r="P548" s="266"/>
      <c r="Q548" s="266"/>
      <c r="R548" s="266"/>
      <c r="S548" s="266"/>
      <c r="T548" s="266"/>
      <c r="U548" s="266"/>
      <c r="V548" s="266"/>
      <c r="W548" s="266"/>
      <c r="X548" s="266"/>
      <c r="Y548" s="266"/>
      <c r="Z548" s="266"/>
      <c r="AA548" s="266"/>
    </row>
    <row r="549" spans="1:27" x14ac:dyDescent="0.6">
      <c r="A549" s="265"/>
      <c r="B549" s="266"/>
      <c r="C549" s="267"/>
      <c r="D549" s="267"/>
      <c r="E549" s="267"/>
      <c r="F549" s="268"/>
      <c r="G549" s="266"/>
      <c r="H549" s="266"/>
      <c r="I549" s="266"/>
      <c r="J549" s="266"/>
      <c r="K549" s="266"/>
      <c r="L549" s="266"/>
      <c r="M549" s="266"/>
      <c r="N549" s="266"/>
      <c r="O549" s="266"/>
      <c r="P549" s="266"/>
      <c r="Q549" s="266"/>
      <c r="R549" s="266"/>
      <c r="S549" s="266"/>
      <c r="T549" s="266"/>
      <c r="U549" s="266"/>
      <c r="V549" s="266"/>
      <c r="W549" s="266"/>
      <c r="X549" s="266"/>
      <c r="Y549" s="266"/>
      <c r="Z549" s="266"/>
      <c r="AA549" s="266"/>
    </row>
    <row r="550" spans="1:27" x14ac:dyDescent="0.6">
      <c r="A550" s="265"/>
      <c r="B550" s="266"/>
      <c r="C550" s="267"/>
      <c r="D550" s="267"/>
      <c r="E550" s="267"/>
      <c r="F550" s="268"/>
      <c r="G550" s="266"/>
      <c r="H550" s="266"/>
      <c r="I550" s="266"/>
      <c r="J550" s="266"/>
      <c r="K550" s="266"/>
      <c r="L550" s="266"/>
      <c r="M550" s="266"/>
      <c r="N550" s="266"/>
      <c r="O550" s="266"/>
      <c r="P550" s="266"/>
      <c r="Q550" s="266"/>
      <c r="R550" s="266"/>
      <c r="S550" s="266"/>
      <c r="T550" s="266"/>
      <c r="U550" s="266"/>
      <c r="V550" s="266"/>
      <c r="W550" s="266"/>
      <c r="X550" s="266"/>
      <c r="Y550" s="266"/>
      <c r="Z550" s="266"/>
      <c r="AA550" s="266"/>
    </row>
    <row r="551" spans="1:27" x14ac:dyDescent="0.6">
      <c r="A551" s="265"/>
      <c r="B551" s="266"/>
      <c r="C551" s="267"/>
      <c r="D551" s="267"/>
      <c r="E551" s="267"/>
      <c r="F551" s="268"/>
      <c r="G551" s="266"/>
      <c r="H551" s="266"/>
      <c r="I551" s="266"/>
      <c r="J551" s="266"/>
      <c r="K551" s="266"/>
      <c r="L551" s="266"/>
      <c r="M551" s="266"/>
      <c r="N551" s="266"/>
      <c r="O551" s="266"/>
      <c r="P551" s="266"/>
      <c r="Q551" s="266"/>
      <c r="R551" s="266"/>
      <c r="S551" s="266"/>
      <c r="T551" s="266"/>
      <c r="U551" s="266"/>
      <c r="V551" s="266"/>
      <c r="W551" s="266"/>
      <c r="X551" s="266"/>
      <c r="Y551" s="266"/>
      <c r="Z551" s="266"/>
      <c r="AA551" s="266"/>
    </row>
    <row r="552" spans="1:27" x14ac:dyDescent="0.6">
      <c r="A552" s="265"/>
      <c r="B552" s="266"/>
      <c r="C552" s="267"/>
      <c r="D552" s="267"/>
      <c r="E552" s="267"/>
      <c r="F552" s="268"/>
      <c r="G552" s="266"/>
      <c r="H552" s="266"/>
      <c r="I552" s="266"/>
      <c r="J552" s="266"/>
      <c r="K552" s="266"/>
      <c r="L552" s="266"/>
      <c r="M552" s="266"/>
      <c r="N552" s="266"/>
      <c r="O552" s="266"/>
      <c r="P552" s="266"/>
      <c r="Q552" s="266"/>
      <c r="R552" s="266"/>
      <c r="S552" s="266"/>
      <c r="T552" s="266"/>
      <c r="U552" s="266"/>
      <c r="V552" s="266"/>
      <c r="W552" s="266"/>
      <c r="X552" s="266"/>
      <c r="Y552" s="266"/>
      <c r="Z552" s="266"/>
      <c r="AA552" s="266"/>
    </row>
    <row r="553" spans="1:27" x14ac:dyDescent="0.6">
      <c r="A553" s="265"/>
      <c r="B553" s="266"/>
      <c r="C553" s="267"/>
      <c r="D553" s="267"/>
      <c r="E553" s="267"/>
      <c r="F553" s="268"/>
      <c r="G553" s="266"/>
      <c r="H553" s="266"/>
      <c r="I553" s="266"/>
      <c r="J553" s="266"/>
      <c r="K553" s="266"/>
      <c r="L553" s="266"/>
      <c r="M553" s="266"/>
      <c r="N553" s="266"/>
      <c r="O553" s="266"/>
      <c r="P553" s="266"/>
      <c r="Q553" s="266"/>
      <c r="R553" s="266"/>
      <c r="S553" s="266"/>
      <c r="T553" s="266"/>
      <c r="U553" s="266"/>
      <c r="V553" s="266"/>
      <c r="W553" s="266"/>
      <c r="X553" s="266"/>
      <c r="Y553" s="266"/>
      <c r="Z553" s="266"/>
      <c r="AA553" s="266"/>
    </row>
    <row r="554" spans="1:27" x14ac:dyDescent="0.6">
      <c r="A554" s="265"/>
      <c r="B554" s="266"/>
      <c r="C554" s="267"/>
      <c r="D554" s="267"/>
      <c r="E554" s="267"/>
      <c r="F554" s="268"/>
      <c r="G554" s="266"/>
      <c r="H554" s="266"/>
      <c r="I554" s="266"/>
      <c r="J554" s="266"/>
      <c r="K554" s="266"/>
      <c r="L554" s="266"/>
      <c r="M554" s="266"/>
      <c r="N554" s="266"/>
      <c r="O554" s="266"/>
      <c r="P554" s="266"/>
      <c r="Q554" s="266"/>
      <c r="R554" s="266"/>
      <c r="S554" s="266"/>
      <c r="T554" s="266"/>
      <c r="U554" s="266"/>
      <c r="V554" s="266"/>
      <c r="W554" s="266"/>
      <c r="X554" s="266"/>
      <c r="Y554" s="266"/>
      <c r="Z554" s="266"/>
      <c r="AA554" s="266"/>
    </row>
    <row r="555" spans="1:27" x14ac:dyDescent="0.6">
      <c r="A555" s="265"/>
      <c r="B555" s="266"/>
      <c r="C555" s="267"/>
      <c r="D555" s="267"/>
      <c r="E555" s="267"/>
      <c r="F555" s="268"/>
      <c r="G555" s="266"/>
      <c r="H555" s="266"/>
      <c r="I555" s="266"/>
      <c r="J555" s="266"/>
      <c r="K555" s="266"/>
      <c r="L555" s="266"/>
      <c r="M555" s="266"/>
      <c r="N555" s="266"/>
      <c r="O555" s="266"/>
      <c r="P555" s="266"/>
      <c r="Q555" s="266"/>
      <c r="R555" s="266"/>
      <c r="S555" s="266"/>
      <c r="T555" s="266"/>
      <c r="U555" s="266"/>
      <c r="V555" s="266"/>
      <c r="W555" s="266"/>
      <c r="X555" s="266"/>
      <c r="Y555" s="266"/>
      <c r="Z555" s="266"/>
      <c r="AA555" s="266"/>
    </row>
    <row r="556" spans="1:27" x14ac:dyDescent="0.6">
      <c r="A556" s="265"/>
      <c r="B556" s="266"/>
      <c r="C556" s="267"/>
      <c r="D556" s="267"/>
      <c r="E556" s="267"/>
      <c r="F556" s="268"/>
      <c r="G556" s="266"/>
      <c r="H556" s="266"/>
      <c r="I556" s="266"/>
      <c r="J556" s="266"/>
      <c r="K556" s="266"/>
      <c r="L556" s="266"/>
      <c r="M556" s="266"/>
      <c r="N556" s="266"/>
      <c r="O556" s="266"/>
      <c r="P556" s="266"/>
      <c r="Q556" s="266"/>
      <c r="R556" s="266"/>
      <c r="S556" s="266"/>
      <c r="T556" s="266"/>
      <c r="U556" s="266"/>
      <c r="V556" s="266"/>
      <c r="W556" s="266"/>
      <c r="X556" s="266"/>
      <c r="Y556" s="266"/>
      <c r="Z556" s="266"/>
      <c r="AA556" s="266"/>
    </row>
    <row r="557" spans="1:27" x14ac:dyDescent="0.6">
      <c r="A557" s="265"/>
      <c r="B557" s="266"/>
      <c r="C557" s="267"/>
      <c r="D557" s="267"/>
      <c r="E557" s="267"/>
      <c r="F557" s="268"/>
      <c r="G557" s="266"/>
      <c r="H557" s="266"/>
      <c r="I557" s="266"/>
      <c r="J557" s="266"/>
      <c r="K557" s="266"/>
      <c r="L557" s="266"/>
      <c r="M557" s="266"/>
      <c r="N557" s="266"/>
      <c r="O557" s="266"/>
      <c r="P557" s="266"/>
      <c r="Q557" s="266"/>
      <c r="R557" s="266"/>
      <c r="S557" s="266"/>
      <c r="T557" s="266"/>
      <c r="U557" s="266"/>
      <c r="V557" s="266"/>
      <c r="W557" s="266"/>
      <c r="X557" s="266"/>
      <c r="Y557" s="266"/>
      <c r="Z557" s="266"/>
      <c r="AA557" s="266"/>
    </row>
    <row r="558" spans="1:27" x14ac:dyDescent="0.6">
      <c r="A558" s="265"/>
      <c r="B558" s="266"/>
      <c r="C558" s="267"/>
      <c r="D558" s="267"/>
      <c r="E558" s="267"/>
      <c r="F558" s="268"/>
      <c r="G558" s="266"/>
      <c r="H558" s="266"/>
      <c r="I558" s="266"/>
      <c r="J558" s="266"/>
      <c r="K558" s="266"/>
      <c r="L558" s="266"/>
      <c r="M558" s="266"/>
      <c r="N558" s="266"/>
      <c r="O558" s="266"/>
      <c r="P558" s="266"/>
      <c r="Q558" s="266"/>
      <c r="R558" s="266"/>
      <c r="S558" s="266"/>
      <c r="T558" s="266"/>
      <c r="U558" s="266"/>
      <c r="V558" s="266"/>
      <c r="W558" s="266"/>
      <c r="X558" s="266"/>
      <c r="Y558" s="266"/>
      <c r="Z558" s="266"/>
      <c r="AA558" s="266"/>
    </row>
    <row r="559" spans="1:27" x14ac:dyDescent="0.6">
      <c r="A559" s="265"/>
      <c r="B559" s="266"/>
      <c r="C559" s="267"/>
      <c r="D559" s="267"/>
      <c r="E559" s="267"/>
      <c r="F559" s="268"/>
      <c r="G559" s="266"/>
      <c r="H559" s="266"/>
      <c r="I559" s="266"/>
      <c r="J559" s="266"/>
      <c r="K559" s="266"/>
      <c r="L559" s="266"/>
      <c r="M559" s="266"/>
      <c r="N559" s="266"/>
      <c r="O559" s="266"/>
      <c r="P559" s="266"/>
      <c r="Q559" s="266"/>
      <c r="R559" s="266"/>
      <c r="S559" s="266"/>
      <c r="T559" s="266"/>
      <c r="U559" s="266"/>
      <c r="V559" s="266"/>
      <c r="W559" s="266"/>
      <c r="X559" s="266"/>
      <c r="Y559" s="266"/>
      <c r="Z559" s="266"/>
      <c r="AA559" s="266"/>
    </row>
    <row r="560" spans="1:27" x14ac:dyDescent="0.6">
      <c r="A560" s="265"/>
      <c r="B560" s="266"/>
      <c r="C560" s="267"/>
      <c r="D560" s="267"/>
      <c r="E560" s="267"/>
      <c r="F560" s="268"/>
      <c r="G560" s="266"/>
      <c r="H560" s="266"/>
      <c r="I560" s="266"/>
      <c r="J560" s="266"/>
      <c r="K560" s="266"/>
      <c r="L560" s="266"/>
      <c r="M560" s="266"/>
      <c r="N560" s="266"/>
      <c r="O560" s="266"/>
      <c r="P560" s="266"/>
      <c r="Q560" s="266"/>
      <c r="R560" s="266"/>
      <c r="S560" s="266"/>
      <c r="T560" s="266"/>
      <c r="U560" s="266"/>
      <c r="V560" s="266"/>
      <c r="W560" s="266"/>
      <c r="X560" s="266"/>
      <c r="Y560" s="266"/>
      <c r="Z560" s="266"/>
      <c r="AA560" s="266"/>
    </row>
    <row r="561" spans="1:27" x14ac:dyDescent="0.6">
      <c r="A561" s="265"/>
      <c r="B561" s="266"/>
      <c r="C561" s="267"/>
      <c r="D561" s="267"/>
      <c r="E561" s="267"/>
      <c r="F561" s="268"/>
      <c r="G561" s="266"/>
      <c r="H561" s="266"/>
      <c r="I561" s="266"/>
      <c r="J561" s="266"/>
      <c r="K561" s="266"/>
      <c r="L561" s="266"/>
      <c r="M561" s="266"/>
      <c r="N561" s="266"/>
      <c r="O561" s="266"/>
      <c r="P561" s="266"/>
      <c r="Q561" s="266"/>
      <c r="R561" s="266"/>
      <c r="S561" s="266"/>
      <c r="T561" s="266"/>
      <c r="U561" s="266"/>
      <c r="V561" s="266"/>
      <c r="W561" s="266"/>
      <c r="X561" s="266"/>
      <c r="Y561" s="266"/>
      <c r="Z561" s="266"/>
      <c r="AA561" s="266"/>
    </row>
    <row r="562" spans="1:27" x14ac:dyDescent="0.6">
      <c r="A562" s="265"/>
      <c r="B562" s="266"/>
      <c r="C562" s="267"/>
      <c r="D562" s="267"/>
      <c r="E562" s="267"/>
      <c r="F562" s="268"/>
      <c r="G562" s="266"/>
      <c r="H562" s="266"/>
      <c r="I562" s="266"/>
      <c r="J562" s="266"/>
      <c r="K562" s="266"/>
      <c r="L562" s="266"/>
      <c r="M562" s="266"/>
      <c r="N562" s="266"/>
      <c r="O562" s="266"/>
      <c r="P562" s="266"/>
      <c r="Q562" s="266"/>
      <c r="R562" s="266"/>
      <c r="S562" s="266"/>
      <c r="T562" s="266"/>
      <c r="U562" s="266"/>
      <c r="V562" s="266"/>
      <c r="W562" s="266"/>
      <c r="X562" s="266"/>
      <c r="Y562" s="266"/>
      <c r="Z562" s="266"/>
      <c r="AA562" s="266"/>
    </row>
    <row r="563" spans="1:27" x14ac:dyDescent="0.6">
      <c r="A563" s="265"/>
      <c r="B563" s="266"/>
      <c r="C563" s="267"/>
      <c r="D563" s="267"/>
      <c r="E563" s="267"/>
      <c r="F563" s="268"/>
      <c r="G563" s="266"/>
      <c r="H563" s="266"/>
      <c r="I563" s="266"/>
      <c r="J563" s="266"/>
      <c r="K563" s="266"/>
      <c r="L563" s="266"/>
      <c r="M563" s="266"/>
      <c r="N563" s="266"/>
      <c r="O563" s="266"/>
      <c r="P563" s="266"/>
      <c r="Q563" s="266"/>
      <c r="R563" s="266"/>
      <c r="S563" s="266"/>
      <c r="T563" s="266"/>
      <c r="U563" s="266"/>
      <c r="V563" s="266"/>
      <c r="W563" s="266"/>
      <c r="X563" s="266"/>
      <c r="Y563" s="266"/>
      <c r="Z563" s="266"/>
      <c r="AA563" s="266"/>
    </row>
    <row r="564" spans="1:27" x14ac:dyDescent="0.6">
      <c r="A564" s="265"/>
      <c r="B564" s="266"/>
      <c r="C564" s="267"/>
      <c r="D564" s="267"/>
      <c r="E564" s="267"/>
      <c r="F564" s="268"/>
      <c r="G564" s="266"/>
      <c r="H564" s="266"/>
      <c r="I564" s="266"/>
      <c r="J564" s="266"/>
      <c r="K564" s="266"/>
      <c r="L564" s="266"/>
      <c r="M564" s="266"/>
      <c r="N564" s="266"/>
      <c r="O564" s="266"/>
      <c r="P564" s="266"/>
      <c r="Q564" s="266"/>
      <c r="R564" s="266"/>
      <c r="S564" s="266"/>
      <c r="T564" s="266"/>
      <c r="U564" s="266"/>
      <c r="V564" s="266"/>
      <c r="W564" s="266"/>
      <c r="X564" s="266"/>
      <c r="Y564" s="266"/>
      <c r="Z564" s="266"/>
      <c r="AA564" s="266"/>
    </row>
    <row r="565" spans="1:27" x14ac:dyDescent="0.6">
      <c r="A565" s="265"/>
      <c r="B565" s="266"/>
      <c r="C565" s="267"/>
      <c r="D565" s="267"/>
      <c r="E565" s="267"/>
      <c r="F565" s="268"/>
      <c r="G565" s="266"/>
      <c r="H565" s="266"/>
      <c r="I565" s="266"/>
      <c r="J565" s="266"/>
      <c r="K565" s="266"/>
      <c r="L565" s="266"/>
      <c r="M565" s="266"/>
      <c r="N565" s="266"/>
      <c r="O565" s="266"/>
      <c r="P565" s="266"/>
      <c r="Q565" s="266"/>
      <c r="R565" s="266"/>
      <c r="S565" s="266"/>
      <c r="T565" s="266"/>
      <c r="U565" s="266"/>
      <c r="V565" s="266"/>
      <c r="W565" s="266"/>
      <c r="X565" s="266"/>
      <c r="Y565" s="266"/>
      <c r="Z565" s="266"/>
      <c r="AA565" s="266"/>
    </row>
    <row r="566" spans="1:27" x14ac:dyDescent="0.6">
      <c r="A566" s="265"/>
      <c r="B566" s="266"/>
      <c r="C566" s="267"/>
      <c r="D566" s="267"/>
      <c r="E566" s="267"/>
      <c r="F566" s="268"/>
      <c r="G566" s="266"/>
      <c r="H566" s="266"/>
      <c r="I566" s="266"/>
      <c r="J566" s="266"/>
      <c r="K566" s="266"/>
      <c r="L566" s="266"/>
      <c r="M566" s="266"/>
      <c r="N566" s="266"/>
      <c r="O566" s="266"/>
      <c r="P566" s="266"/>
      <c r="Q566" s="266"/>
      <c r="R566" s="266"/>
      <c r="S566" s="266"/>
      <c r="T566" s="266"/>
      <c r="U566" s="266"/>
      <c r="V566" s="266"/>
      <c r="W566" s="266"/>
      <c r="X566" s="266"/>
      <c r="Y566" s="266"/>
      <c r="Z566" s="266"/>
      <c r="AA566" s="266"/>
    </row>
    <row r="567" spans="1:27" x14ac:dyDescent="0.6">
      <c r="A567" s="265"/>
      <c r="B567" s="266"/>
      <c r="C567" s="267"/>
      <c r="D567" s="267"/>
      <c r="E567" s="267"/>
      <c r="F567" s="268"/>
      <c r="G567" s="266"/>
      <c r="H567" s="266"/>
      <c r="I567" s="266"/>
      <c r="J567" s="266"/>
      <c r="K567" s="266"/>
      <c r="L567" s="266"/>
      <c r="M567" s="266"/>
      <c r="N567" s="266"/>
      <c r="O567" s="266"/>
      <c r="P567" s="266"/>
      <c r="Q567" s="266"/>
      <c r="R567" s="266"/>
      <c r="S567" s="266"/>
      <c r="T567" s="266"/>
      <c r="U567" s="266"/>
      <c r="V567" s="266"/>
      <c r="W567" s="266"/>
      <c r="X567" s="266"/>
      <c r="Y567" s="266"/>
      <c r="Z567" s="266"/>
      <c r="AA567" s="266"/>
    </row>
    <row r="568" spans="1:27" x14ac:dyDescent="0.6">
      <c r="A568" s="265"/>
      <c r="B568" s="266"/>
      <c r="C568" s="267"/>
      <c r="D568" s="267"/>
      <c r="E568" s="267"/>
      <c r="F568" s="268"/>
      <c r="G568" s="266"/>
      <c r="H568" s="266"/>
      <c r="I568" s="266"/>
      <c r="J568" s="266"/>
      <c r="K568" s="266"/>
      <c r="L568" s="266"/>
      <c r="M568" s="266"/>
      <c r="N568" s="266"/>
      <c r="O568" s="266"/>
      <c r="P568" s="266"/>
      <c r="Q568" s="266"/>
      <c r="R568" s="266"/>
      <c r="S568" s="266"/>
      <c r="T568" s="266"/>
      <c r="U568" s="266"/>
      <c r="V568" s="266"/>
      <c r="W568" s="266"/>
      <c r="X568" s="266"/>
      <c r="Y568" s="266"/>
      <c r="Z568" s="266"/>
      <c r="AA568" s="266"/>
    </row>
    <row r="569" spans="1:27" x14ac:dyDescent="0.6">
      <c r="A569" s="265"/>
      <c r="B569" s="266"/>
      <c r="C569" s="267"/>
      <c r="D569" s="267"/>
      <c r="E569" s="267"/>
      <c r="F569" s="268"/>
      <c r="G569" s="266"/>
      <c r="H569" s="266"/>
      <c r="I569" s="266"/>
      <c r="J569" s="266"/>
      <c r="K569" s="266"/>
      <c r="L569" s="266"/>
      <c r="M569" s="266"/>
      <c r="N569" s="266"/>
      <c r="O569" s="266"/>
      <c r="P569" s="266"/>
      <c r="Q569" s="266"/>
      <c r="R569" s="266"/>
      <c r="S569" s="266"/>
      <c r="T569" s="266"/>
      <c r="U569" s="266"/>
      <c r="V569" s="266"/>
      <c r="W569" s="266"/>
      <c r="X569" s="266"/>
      <c r="Y569" s="266"/>
      <c r="Z569" s="266"/>
      <c r="AA569" s="266"/>
    </row>
    <row r="570" spans="1:27" x14ac:dyDescent="0.6">
      <c r="A570" s="265"/>
      <c r="B570" s="266"/>
      <c r="C570" s="267"/>
      <c r="D570" s="267"/>
      <c r="E570" s="267"/>
      <c r="F570" s="268"/>
      <c r="G570" s="266"/>
      <c r="H570" s="266"/>
      <c r="I570" s="266"/>
      <c r="J570" s="266"/>
      <c r="K570" s="266"/>
      <c r="L570" s="266"/>
      <c r="M570" s="266"/>
      <c r="N570" s="266"/>
      <c r="O570" s="266"/>
      <c r="P570" s="266"/>
      <c r="Q570" s="266"/>
      <c r="R570" s="266"/>
      <c r="S570" s="266"/>
      <c r="T570" s="266"/>
      <c r="U570" s="266"/>
      <c r="V570" s="266"/>
      <c r="W570" s="266"/>
      <c r="X570" s="266"/>
      <c r="Y570" s="266"/>
      <c r="Z570" s="266"/>
      <c r="AA570" s="266"/>
    </row>
    <row r="571" spans="1:27" x14ac:dyDescent="0.6">
      <c r="A571" s="265"/>
      <c r="B571" s="266"/>
      <c r="C571" s="267"/>
      <c r="D571" s="267"/>
      <c r="E571" s="267"/>
      <c r="F571" s="268"/>
      <c r="G571" s="266"/>
      <c r="H571" s="266"/>
      <c r="I571" s="266"/>
      <c r="J571" s="266"/>
      <c r="K571" s="266"/>
      <c r="L571" s="266"/>
      <c r="M571" s="266"/>
      <c r="N571" s="266"/>
      <c r="O571" s="266"/>
      <c r="P571" s="266"/>
      <c r="Q571" s="266"/>
      <c r="R571" s="266"/>
      <c r="S571" s="266"/>
      <c r="T571" s="266"/>
      <c r="U571" s="266"/>
      <c r="V571" s="266"/>
      <c r="W571" s="266"/>
      <c r="X571" s="266"/>
      <c r="Y571" s="266"/>
      <c r="Z571" s="266"/>
      <c r="AA571" s="266"/>
    </row>
    <row r="572" spans="1:27" x14ac:dyDescent="0.6">
      <c r="A572" s="265"/>
      <c r="B572" s="266"/>
      <c r="C572" s="267"/>
      <c r="D572" s="267"/>
      <c r="E572" s="267"/>
      <c r="F572" s="268"/>
      <c r="G572" s="266"/>
      <c r="H572" s="266"/>
      <c r="I572" s="266"/>
      <c r="J572" s="266"/>
      <c r="K572" s="266"/>
      <c r="L572" s="266"/>
      <c r="M572" s="266"/>
      <c r="N572" s="266"/>
      <c r="O572" s="266"/>
      <c r="P572" s="266"/>
      <c r="Q572" s="266"/>
      <c r="R572" s="266"/>
      <c r="S572" s="266"/>
      <c r="T572" s="266"/>
      <c r="U572" s="266"/>
      <c r="V572" s="266"/>
      <c r="W572" s="266"/>
      <c r="X572" s="266"/>
      <c r="Y572" s="266"/>
      <c r="Z572" s="266"/>
      <c r="AA572" s="266"/>
    </row>
    <row r="573" spans="1:27" x14ac:dyDescent="0.6">
      <c r="A573" s="265"/>
      <c r="B573" s="266"/>
      <c r="C573" s="267"/>
      <c r="D573" s="267"/>
      <c r="E573" s="267"/>
      <c r="F573" s="268"/>
      <c r="G573" s="266"/>
      <c r="H573" s="266"/>
      <c r="I573" s="266"/>
      <c r="J573" s="266"/>
      <c r="K573" s="266"/>
      <c r="L573" s="266"/>
      <c r="M573" s="266"/>
      <c r="N573" s="266"/>
      <c r="O573" s="266"/>
      <c r="P573" s="266"/>
      <c r="Q573" s="266"/>
      <c r="R573" s="266"/>
      <c r="S573" s="266"/>
      <c r="T573" s="266"/>
      <c r="U573" s="266"/>
      <c r="V573" s="266"/>
      <c r="W573" s="266"/>
      <c r="X573" s="266"/>
      <c r="Y573" s="266"/>
      <c r="Z573" s="266"/>
      <c r="AA573" s="266"/>
    </row>
    <row r="574" spans="1:27" x14ac:dyDescent="0.6">
      <c r="A574" s="265"/>
      <c r="B574" s="266"/>
      <c r="C574" s="267"/>
      <c r="D574" s="267"/>
      <c r="E574" s="267"/>
      <c r="F574" s="268"/>
      <c r="G574" s="266"/>
      <c r="H574" s="266"/>
      <c r="I574" s="266"/>
      <c r="J574" s="266"/>
      <c r="K574" s="266"/>
      <c r="L574" s="266"/>
      <c r="M574" s="266"/>
      <c r="N574" s="266"/>
      <c r="O574" s="266"/>
      <c r="P574" s="266"/>
      <c r="Q574" s="266"/>
      <c r="R574" s="266"/>
      <c r="S574" s="266"/>
      <c r="T574" s="266"/>
      <c r="U574" s="266"/>
      <c r="V574" s="266"/>
      <c r="W574" s="266"/>
      <c r="X574" s="266"/>
      <c r="Y574" s="266"/>
      <c r="Z574" s="266"/>
      <c r="AA574" s="266"/>
    </row>
    <row r="575" spans="1:27" x14ac:dyDescent="0.6">
      <c r="A575" s="265"/>
      <c r="B575" s="266"/>
      <c r="C575" s="267"/>
      <c r="D575" s="267"/>
      <c r="E575" s="267"/>
      <c r="F575" s="268"/>
      <c r="G575" s="266"/>
      <c r="H575" s="266"/>
      <c r="I575" s="266"/>
      <c r="J575" s="266"/>
      <c r="K575" s="266"/>
      <c r="L575" s="266"/>
      <c r="M575" s="266"/>
      <c r="N575" s="266"/>
      <c r="O575" s="266"/>
      <c r="P575" s="266"/>
      <c r="Q575" s="266"/>
      <c r="R575" s="266"/>
      <c r="S575" s="266"/>
      <c r="T575" s="266"/>
      <c r="U575" s="266"/>
      <c r="V575" s="266"/>
      <c r="W575" s="266"/>
      <c r="X575" s="266"/>
      <c r="Y575" s="266"/>
      <c r="Z575" s="266"/>
      <c r="AA575" s="266"/>
    </row>
    <row r="576" spans="1:27" x14ac:dyDescent="0.6">
      <c r="A576" s="265"/>
      <c r="B576" s="266"/>
      <c r="C576" s="267"/>
      <c r="D576" s="267"/>
      <c r="E576" s="267"/>
      <c r="F576" s="268"/>
      <c r="G576" s="266"/>
      <c r="H576" s="266"/>
      <c r="I576" s="266"/>
      <c r="J576" s="266"/>
      <c r="K576" s="266"/>
      <c r="L576" s="266"/>
      <c r="M576" s="266"/>
      <c r="N576" s="266"/>
      <c r="O576" s="266"/>
      <c r="P576" s="266"/>
      <c r="Q576" s="266"/>
      <c r="R576" s="266"/>
      <c r="S576" s="266"/>
      <c r="T576" s="266"/>
      <c r="U576" s="266"/>
      <c r="V576" s="266"/>
      <c r="W576" s="266"/>
      <c r="X576" s="266"/>
      <c r="Y576" s="266"/>
      <c r="Z576" s="266"/>
      <c r="AA576" s="266"/>
    </row>
    <row r="577" spans="1:27" x14ac:dyDescent="0.6">
      <c r="A577" s="265"/>
      <c r="B577" s="266"/>
      <c r="C577" s="267"/>
      <c r="D577" s="267"/>
      <c r="E577" s="267"/>
      <c r="F577" s="268"/>
      <c r="G577" s="266"/>
      <c r="H577" s="266"/>
      <c r="I577" s="266"/>
      <c r="J577" s="266"/>
      <c r="K577" s="266"/>
      <c r="L577" s="266"/>
      <c r="M577" s="266"/>
      <c r="N577" s="266"/>
      <c r="O577" s="266"/>
      <c r="P577" s="266"/>
      <c r="Q577" s="266"/>
      <c r="R577" s="266"/>
      <c r="S577" s="266"/>
      <c r="T577" s="266"/>
      <c r="U577" s="266"/>
      <c r="V577" s="266"/>
      <c r="W577" s="266"/>
      <c r="X577" s="266"/>
      <c r="Y577" s="266"/>
      <c r="Z577" s="266"/>
      <c r="AA577" s="266"/>
    </row>
    <row r="578" spans="1:27" x14ac:dyDescent="0.6">
      <c r="A578" s="265"/>
      <c r="B578" s="266"/>
      <c r="C578" s="267"/>
      <c r="D578" s="267"/>
      <c r="E578" s="267"/>
      <c r="F578" s="268"/>
      <c r="G578" s="266"/>
      <c r="H578" s="266"/>
      <c r="I578" s="266"/>
      <c r="J578" s="266"/>
      <c r="K578" s="266"/>
      <c r="L578" s="266"/>
      <c r="M578" s="266"/>
      <c r="N578" s="266"/>
      <c r="O578" s="266"/>
      <c r="P578" s="266"/>
      <c r="Q578" s="266"/>
      <c r="R578" s="266"/>
      <c r="S578" s="266"/>
      <c r="T578" s="266"/>
      <c r="U578" s="266"/>
      <c r="V578" s="266"/>
      <c r="W578" s="266"/>
      <c r="X578" s="266"/>
      <c r="Y578" s="266"/>
      <c r="Z578" s="266"/>
      <c r="AA578" s="266"/>
    </row>
    <row r="579" spans="1:27" x14ac:dyDescent="0.6">
      <c r="A579" s="265"/>
      <c r="B579" s="266"/>
      <c r="C579" s="267"/>
      <c r="D579" s="267"/>
      <c r="E579" s="267"/>
      <c r="F579" s="268"/>
      <c r="G579" s="266"/>
      <c r="H579" s="266"/>
      <c r="I579" s="266"/>
      <c r="J579" s="266"/>
      <c r="K579" s="266"/>
      <c r="L579" s="266"/>
      <c r="M579" s="266"/>
      <c r="N579" s="266"/>
      <c r="O579" s="266"/>
      <c r="P579" s="266"/>
      <c r="Q579" s="266"/>
      <c r="R579" s="266"/>
      <c r="S579" s="266"/>
      <c r="T579" s="266"/>
      <c r="U579" s="266"/>
      <c r="V579" s="266"/>
      <c r="W579" s="266"/>
      <c r="X579" s="266"/>
      <c r="Y579" s="266"/>
      <c r="Z579" s="266"/>
      <c r="AA579" s="266"/>
    </row>
    <row r="580" spans="1:27" x14ac:dyDescent="0.6">
      <c r="A580" s="265"/>
      <c r="B580" s="266"/>
      <c r="C580" s="267"/>
      <c r="D580" s="267"/>
      <c r="E580" s="267"/>
      <c r="F580" s="268"/>
      <c r="G580" s="266"/>
      <c r="H580" s="266"/>
      <c r="I580" s="266"/>
      <c r="J580" s="266"/>
      <c r="K580" s="266"/>
      <c r="L580" s="266"/>
      <c r="M580" s="266"/>
      <c r="N580" s="266"/>
      <c r="O580" s="266"/>
      <c r="P580" s="266"/>
      <c r="Q580" s="266"/>
      <c r="R580" s="266"/>
      <c r="S580" s="266"/>
      <c r="T580" s="266"/>
      <c r="U580" s="266"/>
      <c r="V580" s="266"/>
      <c r="W580" s="266"/>
      <c r="X580" s="266"/>
      <c r="Y580" s="266"/>
      <c r="Z580" s="266"/>
      <c r="AA580" s="266"/>
    </row>
    <row r="581" spans="1:27" x14ac:dyDescent="0.6">
      <c r="A581" s="265"/>
      <c r="B581" s="266"/>
      <c r="C581" s="267"/>
      <c r="D581" s="267"/>
      <c r="E581" s="267"/>
      <c r="F581" s="268"/>
      <c r="G581" s="266"/>
      <c r="H581" s="266"/>
      <c r="I581" s="266"/>
      <c r="J581" s="266"/>
      <c r="K581" s="266"/>
      <c r="L581" s="266"/>
      <c r="M581" s="266"/>
      <c r="N581" s="266"/>
      <c r="O581" s="266"/>
      <c r="P581" s="266"/>
      <c r="Q581" s="266"/>
      <c r="R581" s="266"/>
      <c r="S581" s="266"/>
      <c r="T581" s="266"/>
      <c r="U581" s="266"/>
      <c r="V581" s="266"/>
      <c r="W581" s="266"/>
      <c r="X581" s="266"/>
      <c r="Y581" s="266"/>
      <c r="Z581" s="266"/>
      <c r="AA581" s="266"/>
    </row>
    <row r="582" spans="1:27" x14ac:dyDescent="0.6">
      <c r="A582" s="265"/>
      <c r="B582" s="266"/>
      <c r="C582" s="267"/>
      <c r="D582" s="267"/>
      <c r="E582" s="267"/>
      <c r="F582" s="268"/>
      <c r="G582" s="266"/>
      <c r="H582" s="266"/>
      <c r="I582" s="266"/>
      <c r="J582" s="266"/>
      <c r="K582" s="266"/>
      <c r="L582" s="266"/>
      <c r="M582" s="266"/>
      <c r="N582" s="266"/>
      <c r="O582" s="266"/>
      <c r="P582" s="266"/>
      <c r="Q582" s="266"/>
      <c r="R582" s="266"/>
      <c r="S582" s="266"/>
      <c r="T582" s="266"/>
      <c r="U582" s="266"/>
      <c r="V582" s="266"/>
      <c r="W582" s="266"/>
      <c r="X582" s="266"/>
      <c r="Y582" s="266"/>
      <c r="Z582" s="266"/>
      <c r="AA582" s="266"/>
    </row>
    <row r="583" spans="1:27" x14ac:dyDescent="0.6">
      <c r="A583" s="265"/>
      <c r="B583" s="266"/>
      <c r="C583" s="267"/>
      <c r="D583" s="267"/>
      <c r="E583" s="267"/>
      <c r="F583" s="268"/>
      <c r="G583" s="266"/>
      <c r="H583" s="266"/>
      <c r="I583" s="266"/>
      <c r="J583" s="266"/>
      <c r="K583" s="266"/>
      <c r="L583" s="266"/>
      <c r="M583" s="266"/>
      <c r="N583" s="266"/>
      <c r="O583" s="266"/>
      <c r="P583" s="266"/>
      <c r="Q583" s="266"/>
      <c r="R583" s="266"/>
      <c r="S583" s="266"/>
      <c r="T583" s="266"/>
      <c r="U583" s="266"/>
      <c r="V583" s="266"/>
      <c r="W583" s="266"/>
      <c r="X583" s="266"/>
      <c r="Y583" s="266"/>
      <c r="Z583" s="266"/>
      <c r="AA583" s="266"/>
    </row>
    <row r="584" spans="1:27" x14ac:dyDescent="0.6">
      <c r="A584" s="265"/>
      <c r="B584" s="266"/>
      <c r="C584" s="267"/>
      <c r="D584" s="267"/>
      <c r="E584" s="267"/>
      <c r="F584" s="268"/>
      <c r="G584" s="266"/>
      <c r="H584" s="266"/>
      <c r="I584" s="266"/>
      <c r="J584" s="266"/>
      <c r="K584" s="266"/>
      <c r="L584" s="266"/>
      <c r="M584" s="266"/>
      <c r="N584" s="266"/>
      <c r="O584" s="266"/>
      <c r="P584" s="266"/>
      <c r="Q584" s="266"/>
      <c r="R584" s="266"/>
      <c r="S584" s="266"/>
      <c r="T584" s="266"/>
      <c r="U584" s="266"/>
      <c r="V584" s="266"/>
      <c r="W584" s="266"/>
      <c r="X584" s="266"/>
      <c r="Y584" s="266"/>
      <c r="Z584" s="266"/>
      <c r="AA584" s="266"/>
    </row>
    <row r="585" spans="1:27" x14ac:dyDescent="0.6">
      <c r="A585" s="265"/>
      <c r="B585" s="266"/>
      <c r="C585" s="267"/>
      <c r="D585" s="267"/>
      <c r="E585" s="267"/>
      <c r="F585" s="268"/>
      <c r="G585" s="266"/>
      <c r="H585" s="266"/>
      <c r="I585" s="266"/>
      <c r="J585" s="266"/>
      <c r="K585" s="266"/>
      <c r="L585" s="266"/>
      <c r="M585" s="266"/>
      <c r="N585" s="266"/>
      <c r="O585" s="266"/>
      <c r="P585" s="266"/>
      <c r="Q585" s="266"/>
      <c r="R585" s="266"/>
      <c r="S585" s="266"/>
      <c r="T585" s="266"/>
      <c r="U585" s="266"/>
      <c r="V585" s="266"/>
      <c r="W585" s="266"/>
      <c r="X585" s="266"/>
      <c r="Y585" s="266"/>
      <c r="Z585" s="266"/>
      <c r="AA585" s="266"/>
    </row>
    <row r="586" spans="1:27" x14ac:dyDescent="0.6">
      <c r="A586" s="265"/>
      <c r="B586" s="266"/>
      <c r="C586" s="267"/>
      <c r="D586" s="267"/>
      <c r="E586" s="267"/>
      <c r="F586" s="268"/>
      <c r="G586" s="266"/>
      <c r="H586" s="266"/>
      <c r="I586" s="266"/>
      <c r="J586" s="266"/>
      <c r="K586" s="266"/>
      <c r="L586" s="266"/>
      <c r="M586" s="266"/>
      <c r="N586" s="266"/>
      <c r="O586" s="266"/>
      <c r="P586" s="266"/>
      <c r="Q586" s="266"/>
      <c r="R586" s="266"/>
      <c r="S586" s="266"/>
      <c r="T586" s="266"/>
      <c r="U586" s="266"/>
      <c r="V586" s="266"/>
      <c r="W586" s="266"/>
      <c r="X586" s="266"/>
      <c r="Y586" s="266"/>
      <c r="Z586" s="266"/>
      <c r="AA586" s="266"/>
    </row>
    <row r="587" spans="1:27" x14ac:dyDescent="0.6">
      <c r="A587" s="265"/>
      <c r="B587" s="266"/>
      <c r="C587" s="267"/>
      <c r="D587" s="267"/>
      <c r="E587" s="267"/>
      <c r="F587" s="268"/>
      <c r="G587" s="266"/>
      <c r="H587" s="266"/>
      <c r="I587" s="266"/>
      <c r="J587" s="266"/>
      <c r="K587" s="266"/>
      <c r="L587" s="266"/>
      <c r="M587" s="266"/>
      <c r="N587" s="266"/>
      <c r="O587" s="266"/>
      <c r="P587" s="266"/>
      <c r="Q587" s="266"/>
      <c r="R587" s="266"/>
      <c r="S587" s="266"/>
      <c r="T587" s="266"/>
      <c r="U587" s="266"/>
      <c r="V587" s="266"/>
      <c r="W587" s="266"/>
      <c r="X587" s="266"/>
      <c r="Y587" s="266"/>
      <c r="Z587" s="266"/>
      <c r="AA587" s="266"/>
    </row>
    <row r="588" spans="1:27" x14ac:dyDescent="0.6">
      <c r="A588" s="265"/>
      <c r="B588" s="266"/>
      <c r="C588" s="267"/>
      <c r="D588" s="267"/>
      <c r="E588" s="267"/>
      <c r="F588" s="268"/>
      <c r="G588" s="266"/>
      <c r="H588" s="266"/>
      <c r="I588" s="266"/>
      <c r="J588" s="266"/>
      <c r="K588" s="266"/>
      <c r="L588" s="266"/>
      <c r="M588" s="266"/>
      <c r="N588" s="266"/>
      <c r="O588" s="266"/>
      <c r="P588" s="266"/>
      <c r="Q588" s="266"/>
      <c r="R588" s="266"/>
      <c r="S588" s="266"/>
      <c r="T588" s="266"/>
      <c r="U588" s="266"/>
      <c r="V588" s="266"/>
      <c r="W588" s="266"/>
      <c r="X588" s="266"/>
      <c r="Y588" s="266"/>
      <c r="Z588" s="266"/>
      <c r="AA588" s="266"/>
    </row>
    <row r="589" spans="1:27" x14ac:dyDescent="0.6">
      <c r="A589" s="265"/>
      <c r="B589" s="266"/>
      <c r="C589" s="267"/>
      <c r="D589" s="267"/>
      <c r="E589" s="267"/>
      <c r="F589" s="268"/>
      <c r="G589" s="266"/>
      <c r="H589" s="266"/>
      <c r="I589" s="266"/>
      <c r="J589" s="266"/>
      <c r="K589" s="266"/>
      <c r="L589" s="266"/>
      <c r="M589" s="266"/>
      <c r="N589" s="266"/>
      <c r="O589" s="266"/>
      <c r="P589" s="266"/>
      <c r="Q589" s="266"/>
      <c r="R589" s="266"/>
      <c r="S589" s="266"/>
      <c r="T589" s="266"/>
      <c r="U589" s="266"/>
      <c r="V589" s="266"/>
      <c r="W589" s="266"/>
      <c r="X589" s="266"/>
      <c r="Y589" s="266"/>
      <c r="Z589" s="266"/>
      <c r="AA589" s="266"/>
    </row>
    <row r="590" spans="1:27" x14ac:dyDescent="0.6">
      <c r="A590" s="265"/>
      <c r="B590" s="266"/>
      <c r="C590" s="267"/>
      <c r="D590" s="267"/>
      <c r="E590" s="267"/>
      <c r="F590" s="268"/>
      <c r="G590" s="266"/>
      <c r="H590" s="266"/>
      <c r="I590" s="266"/>
      <c r="J590" s="266"/>
      <c r="K590" s="266"/>
      <c r="L590" s="266"/>
      <c r="M590" s="266"/>
      <c r="N590" s="266"/>
      <c r="O590" s="266"/>
      <c r="P590" s="266"/>
      <c r="Q590" s="266"/>
      <c r="R590" s="266"/>
      <c r="S590" s="266"/>
      <c r="T590" s="266"/>
      <c r="U590" s="266"/>
      <c r="V590" s="266"/>
      <c r="W590" s="266"/>
      <c r="X590" s="266"/>
      <c r="Y590" s="266"/>
      <c r="Z590" s="266"/>
      <c r="AA590" s="266"/>
    </row>
    <row r="591" spans="1:27" x14ac:dyDescent="0.6">
      <c r="A591" s="265"/>
      <c r="B591" s="266"/>
      <c r="C591" s="267"/>
      <c r="D591" s="267"/>
      <c r="E591" s="267"/>
      <c r="F591" s="268"/>
      <c r="G591" s="266"/>
      <c r="H591" s="266"/>
      <c r="I591" s="266"/>
      <c r="J591" s="266"/>
      <c r="K591" s="266"/>
      <c r="L591" s="266"/>
      <c r="M591" s="266"/>
      <c r="N591" s="266"/>
      <c r="O591" s="266"/>
      <c r="P591" s="266"/>
      <c r="Q591" s="266"/>
      <c r="R591" s="266"/>
      <c r="S591" s="266"/>
      <c r="T591" s="266"/>
      <c r="U591" s="266"/>
      <c r="V591" s="266"/>
      <c r="W591" s="266"/>
      <c r="X591" s="266"/>
      <c r="Y591" s="266"/>
      <c r="Z591" s="266"/>
      <c r="AA591" s="266"/>
    </row>
    <row r="592" spans="1:27" x14ac:dyDescent="0.6">
      <c r="A592" s="265"/>
      <c r="B592" s="266"/>
      <c r="C592" s="267"/>
      <c r="D592" s="267"/>
      <c r="E592" s="267"/>
      <c r="F592" s="268"/>
      <c r="G592" s="266"/>
      <c r="H592" s="266"/>
      <c r="I592" s="266"/>
      <c r="J592" s="266"/>
      <c r="K592" s="266"/>
      <c r="L592" s="266"/>
      <c r="M592" s="266"/>
      <c r="N592" s="266"/>
      <c r="O592" s="266"/>
      <c r="P592" s="266"/>
      <c r="Q592" s="266"/>
      <c r="R592" s="266"/>
      <c r="S592" s="266"/>
      <c r="T592" s="266"/>
      <c r="U592" s="266"/>
      <c r="V592" s="266"/>
      <c r="W592" s="266"/>
      <c r="X592" s="266"/>
      <c r="Y592" s="266"/>
      <c r="Z592" s="266"/>
      <c r="AA592" s="266"/>
    </row>
    <row r="593" spans="1:27" x14ac:dyDescent="0.6">
      <c r="A593" s="265"/>
      <c r="B593" s="266"/>
      <c r="C593" s="267"/>
      <c r="D593" s="267"/>
      <c r="E593" s="267"/>
      <c r="F593" s="268"/>
      <c r="G593" s="266"/>
      <c r="H593" s="266"/>
      <c r="I593" s="266"/>
      <c r="J593" s="266"/>
      <c r="K593" s="266"/>
      <c r="L593" s="266"/>
      <c r="M593" s="266"/>
      <c r="N593" s="266"/>
      <c r="O593" s="266"/>
      <c r="P593" s="266"/>
      <c r="Q593" s="266"/>
      <c r="R593" s="266"/>
      <c r="S593" s="266"/>
      <c r="T593" s="266"/>
      <c r="U593" s="266"/>
      <c r="V593" s="266"/>
      <c r="W593" s="266"/>
      <c r="X593" s="266"/>
      <c r="Y593" s="266"/>
      <c r="Z593" s="266"/>
      <c r="AA593" s="266"/>
    </row>
    <row r="594" spans="1:27" x14ac:dyDescent="0.6">
      <c r="A594" s="265"/>
      <c r="B594" s="266"/>
      <c r="C594" s="267"/>
      <c r="D594" s="267"/>
      <c r="E594" s="267"/>
      <c r="F594" s="268"/>
      <c r="G594" s="266"/>
      <c r="H594" s="266"/>
      <c r="I594" s="266"/>
      <c r="J594" s="266"/>
      <c r="K594" s="266"/>
      <c r="L594" s="266"/>
      <c r="M594" s="266"/>
      <c r="N594" s="266"/>
      <c r="O594" s="266"/>
      <c r="P594" s="266"/>
      <c r="Q594" s="266"/>
      <c r="R594" s="266"/>
      <c r="S594" s="266"/>
      <c r="T594" s="266"/>
      <c r="U594" s="266"/>
      <c r="V594" s="266"/>
      <c r="W594" s="266"/>
      <c r="X594" s="266"/>
      <c r="Y594" s="266"/>
      <c r="Z594" s="266"/>
      <c r="AA594" s="266"/>
    </row>
    <row r="595" spans="1:27" x14ac:dyDescent="0.6">
      <c r="A595" s="265"/>
      <c r="B595" s="266"/>
      <c r="C595" s="267"/>
      <c r="D595" s="267"/>
      <c r="E595" s="267"/>
      <c r="F595" s="268"/>
      <c r="G595" s="266"/>
      <c r="H595" s="266"/>
      <c r="I595" s="266"/>
      <c r="J595" s="266"/>
      <c r="K595" s="266"/>
      <c r="L595" s="266"/>
      <c r="M595" s="266"/>
      <c r="N595" s="266"/>
      <c r="O595" s="266"/>
      <c r="P595" s="266"/>
      <c r="Q595" s="266"/>
      <c r="R595" s="266"/>
      <c r="S595" s="266"/>
      <c r="T595" s="266"/>
      <c r="U595" s="266"/>
      <c r="V595" s="266"/>
      <c r="W595" s="266"/>
      <c r="X595" s="266"/>
      <c r="Y595" s="266"/>
      <c r="Z595" s="266"/>
      <c r="AA595" s="266"/>
    </row>
    <row r="596" spans="1:27" x14ac:dyDescent="0.6">
      <c r="A596" s="265"/>
      <c r="B596" s="266"/>
      <c r="C596" s="267"/>
      <c r="D596" s="267"/>
      <c r="E596" s="267"/>
      <c r="F596" s="268"/>
      <c r="G596" s="266"/>
      <c r="H596" s="266"/>
      <c r="I596" s="266"/>
      <c r="J596" s="266"/>
      <c r="K596" s="266"/>
      <c r="L596" s="266"/>
      <c r="M596" s="266"/>
      <c r="N596" s="266"/>
      <c r="O596" s="266"/>
      <c r="P596" s="266"/>
      <c r="Q596" s="266"/>
      <c r="R596" s="266"/>
      <c r="S596" s="266"/>
      <c r="T596" s="266"/>
      <c r="U596" s="266"/>
      <c r="V596" s="266"/>
      <c r="W596" s="266"/>
      <c r="X596" s="266"/>
      <c r="Y596" s="266"/>
      <c r="Z596" s="266"/>
      <c r="AA596" s="266"/>
    </row>
    <row r="597" spans="1:27" x14ac:dyDescent="0.6">
      <c r="A597" s="265"/>
      <c r="B597" s="266"/>
      <c r="C597" s="267"/>
      <c r="D597" s="267"/>
      <c r="E597" s="267"/>
      <c r="F597" s="268"/>
      <c r="G597" s="266"/>
      <c r="H597" s="266"/>
      <c r="I597" s="266"/>
      <c r="J597" s="266"/>
      <c r="K597" s="266"/>
      <c r="L597" s="266"/>
      <c r="M597" s="266"/>
      <c r="N597" s="266"/>
      <c r="O597" s="266"/>
      <c r="P597" s="266"/>
      <c r="Q597" s="266"/>
      <c r="R597" s="266"/>
      <c r="S597" s="266"/>
      <c r="T597" s="266"/>
      <c r="U597" s="266"/>
      <c r="V597" s="266"/>
      <c r="W597" s="266"/>
      <c r="X597" s="266"/>
      <c r="Y597" s="266"/>
      <c r="Z597" s="266"/>
      <c r="AA597" s="266"/>
    </row>
    <row r="598" spans="1:27" x14ac:dyDescent="0.6">
      <c r="A598" s="265"/>
      <c r="B598" s="266"/>
      <c r="C598" s="267"/>
      <c r="D598" s="267"/>
      <c r="E598" s="267"/>
      <c r="F598" s="268"/>
      <c r="G598" s="266"/>
      <c r="H598" s="266"/>
      <c r="I598" s="266"/>
      <c r="J598" s="266"/>
      <c r="K598" s="266"/>
      <c r="L598" s="266"/>
      <c r="M598" s="266"/>
      <c r="N598" s="266"/>
      <c r="O598" s="266"/>
      <c r="P598" s="266"/>
      <c r="Q598" s="266"/>
      <c r="R598" s="266"/>
      <c r="S598" s="266"/>
      <c r="T598" s="266"/>
      <c r="U598" s="266"/>
      <c r="V598" s="266"/>
      <c r="W598" s="266"/>
      <c r="X598" s="266"/>
      <c r="Y598" s="266"/>
      <c r="Z598" s="266"/>
      <c r="AA598" s="266"/>
    </row>
    <row r="599" spans="1:27" x14ac:dyDescent="0.6">
      <c r="A599" s="265"/>
      <c r="B599" s="266"/>
      <c r="C599" s="267"/>
      <c r="D599" s="267"/>
      <c r="E599" s="267"/>
      <c r="F599" s="268"/>
      <c r="G599" s="266"/>
      <c r="H599" s="266"/>
      <c r="I599" s="266"/>
      <c r="J599" s="266"/>
      <c r="K599" s="266"/>
      <c r="L599" s="266"/>
      <c r="M599" s="266"/>
      <c r="N599" s="266"/>
      <c r="O599" s="266"/>
      <c r="P599" s="266"/>
      <c r="Q599" s="266"/>
      <c r="R599" s="266"/>
      <c r="S599" s="266"/>
      <c r="T599" s="266"/>
      <c r="U599" s="266"/>
      <c r="V599" s="266"/>
      <c r="W599" s="266"/>
      <c r="X599" s="266"/>
      <c r="Y599" s="266"/>
      <c r="Z599" s="266"/>
      <c r="AA599" s="266"/>
    </row>
    <row r="600" spans="1:27" x14ac:dyDescent="0.6">
      <c r="A600" s="265"/>
      <c r="B600" s="266"/>
      <c r="C600" s="267"/>
      <c r="D600" s="267"/>
      <c r="E600" s="267"/>
      <c r="F600" s="268"/>
      <c r="G600" s="266"/>
      <c r="H600" s="266"/>
      <c r="I600" s="266"/>
      <c r="J600" s="266"/>
      <c r="K600" s="266"/>
      <c r="L600" s="266"/>
      <c r="M600" s="266"/>
      <c r="N600" s="266"/>
      <c r="O600" s="266"/>
      <c r="P600" s="266"/>
      <c r="Q600" s="266"/>
      <c r="R600" s="266"/>
      <c r="S600" s="266"/>
      <c r="T600" s="266"/>
      <c r="U600" s="266"/>
      <c r="V600" s="266"/>
      <c r="W600" s="266"/>
      <c r="X600" s="266"/>
      <c r="Y600" s="266"/>
      <c r="Z600" s="266"/>
      <c r="AA600" s="266"/>
    </row>
    <row r="601" spans="1:27" x14ac:dyDescent="0.6">
      <c r="A601" s="265"/>
      <c r="B601" s="266"/>
      <c r="C601" s="267"/>
      <c r="D601" s="267"/>
      <c r="E601" s="267"/>
      <c r="F601" s="268"/>
      <c r="G601" s="266"/>
      <c r="H601" s="266"/>
      <c r="I601" s="266"/>
      <c r="J601" s="266"/>
      <c r="K601" s="266"/>
      <c r="L601" s="266"/>
      <c r="M601" s="266"/>
      <c r="N601" s="266"/>
      <c r="O601" s="266"/>
      <c r="P601" s="266"/>
      <c r="Q601" s="266"/>
      <c r="R601" s="266"/>
      <c r="S601" s="266"/>
      <c r="T601" s="266"/>
      <c r="U601" s="266"/>
      <c r="V601" s="266"/>
      <c r="W601" s="266"/>
      <c r="X601" s="266"/>
      <c r="Y601" s="266"/>
      <c r="Z601" s="266"/>
      <c r="AA601" s="266"/>
    </row>
    <row r="602" spans="1:27" x14ac:dyDescent="0.6">
      <c r="A602" s="265"/>
      <c r="B602" s="266"/>
      <c r="C602" s="267"/>
      <c r="D602" s="267"/>
      <c r="E602" s="267"/>
      <c r="F602" s="268"/>
      <c r="G602" s="266"/>
      <c r="H602" s="266"/>
      <c r="I602" s="266"/>
      <c r="J602" s="266"/>
      <c r="K602" s="266"/>
      <c r="L602" s="266"/>
      <c r="M602" s="266"/>
      <c r="N602" s="266"/>
      <c r="O602" s="266"/>
      <c r="P602" s="266"/>
      <c r="Q602" s="266"/>
      <c r="R602" s="266"/>
      <c r="S602" s="266"/>
      <c r="T602" s="266"/>
      <c r="U602" s="266"/>
      <c r="V602" s="266"/>
      <c r="W602" s="266"/>
      <c r="X602" s="266"/>
      <c r="Y602" s="266"/>
      <c r="Z602" s="266"/>
      <c r="AA602" s="266"/>
    </row>
    <row r="603" spans="1:27" x14ac:dyDescent="0.6">
      <c r="A603" s="265"/>
      <c r="B603" s="266"/>
      <c r="C603" s="267"/>
      <c r="D603" s="267"/>
      <c r="E603" s="267"/>
      <c r="F603" s="268"/>
      <c r="G603" s="266"/>
      <c r="H603" s="266"/>
      <c r="I603" s="266"/>
      <c r="J603" s="266"/>
      <c r="K603" s="266"/>
      <c r="L603" s="266"/>
      <c r="M603" s="266"/>
      <c r="N603" s="266"/>
      <c r="O603" s="266"/>
      <c r="P603" s="266"/>
      <c r="Q603" s="266"/>
      <c r="R603" s="266"/>
      <c r="S603" s="266"/>
      <c r="T603" s="266"/>
      <c r="U603" s="266"/>
      <c r="V603" s="266"/>
      <c r="W603" s="266"/>
      <c r="X603" s="266"/>
      <c r="Y603" s="266"/>
      <c r="Z603" s="266"/>
      <c r="AA603" s="266"/>
    </row>
    <row r="604" spans="1:27" x14ac:dyDescent="0.6">
      <c r="A604" s="265"/>
      <c r="B604" s="266"/>
      <c r="C604" s="267"/>
      <c r="D604" s="267"/>
      <c r="E604" s="267"/>
      <c r="F604" s="268"/>
      <c r="G604" s="266"/>
      <c r="H604" s="266"/>
      <c r="I604" s="266"/>
      <c r="J604" s="266"/>
      <c r="K604" s="266"/>
      <c r="L604" s="266"/>
      <c r="M604" s="266"/>
      <c r="N604" s="266"/>
      <c r="O604" s="266"/>
      <c r="P604" s="266"/>
      <c r="Q604" s="266"/>
      <c r="R604" s="266"/>
      <c r="S604" s="266"/>
      <c r="T604" s="266"/>
      <c r="U604" s="266"/>
      <c r="V604" s="266"/>
      <c r="W604" s="266"/>
      <c r="X604" s="266"/>
      <c r="Y604" s="266"/>
      <c r="Z604" s="266"/>
      <c r="AA604" s="266"/>
    </row>
    <row r="605" spans="1:27" x14ac:dyDescent="0.6">
      <c r="A605" s="265"/>
      <c r="B605" s="266"/>
      <c r="C605" s="267"/>
      <c r="D605" s="267"/>
      <c r="E605" s="267"/>
      <c r="F605" s="268"/>
      <c r="G605" s="266"/>
      <c r="H605" s="266"/>
      <c r="I605" s="266"/>
      <c r="J605" s="266"/>
      <c r="K605" s="266"/>
      <c r="L605" s="266"/>
      <c r="M605" s="266"/>
      <c r="N605" s="266"/>
      <c r="O605" s="266"/>
      <c r="P605" s="266"/>
      <c r="Q605" s="266"/>
      <c r="R605" s="266"/>
      <c r="S605" s="266"/>
      <c r="T605" s="266"/>
      <c r="U605" s="266"/>
      <c r="V605" s="266"/>
      <c r="W605" s="266"/>
      <c r="X605" s="266"/>
      <c r="Y605" s="266"/>
      <c r="Z605" s="266"/>
      <c r="AA605" s="266"/>
    </row>
    <row r="606" spans="1:27" x14ac:dyDescent="0.6">
      <c r="A606" s="265"/>
      <c r="B606" s="266"/>
      <c r="C606" s="267"/>
      <c r="D606" s="267"/>
      <c r="E606" s="267"/>
      <c r="F606" s="268"/>
      <c r="G606" s="266"/>
      <c r="H606" s="266"/>
      <c r="I606" s="266"/>
      <c r="J606" s="266"/>
      <c r="K606" s="266"/>
      <c r="L606" s="266"/>
      <c r="M606" s="266"/>
      <c r="N606" s="266"/>
      <c r="O606" s="266"/>
      <c r="P606" s="266"/>
      <c r="Q606" s="266"/>
      <c r="R606" s="266"/>
      <c r="S606" s="266"/>
      <c r="T606" s="266"/>
      <c r="U606" s="266"/>
      <c r="V606" s="266"/>
      <c r="W606" s="266"/>
      <c r="X606" s="266"/>
      <c r="Y606" s="266"/>
      <c r="Z606" s="266"/>
      <c r="AA606" s="266"/>
    </row>
    <row r="607" spans="1:27" x14ac:dyDescent="0.6">
      <c r="A607" s="265"/>
      <c r="B607" s="266"/>
      <c r="C607" s="267"/>
      <c r="D607" s="267"/>
      <c r="E607" s="267"/>
      <c r="F607" s="268"/>
      <c r="G607" s="266"/>
      <c r="H607" s="266"/>
      <c r="I607" s="266"/>
      <c r="J607" s="266"/>
      <c r="K607" s="266"/>
      <c r="L607" s="266"/>
      <c r="M607" s="266"/>
      <c r="N607" s="266"/>
      <c r="O607" s="266"/>
      <c r="P607" s="266"/>
      <c r="Q607" s="266"/>
      <c r="R607" s="266"/>
      <c r="S607" s="266"/>
      <c r="T607" s="266"/>
      <c r="U607" s="266"/>
      <c r="V607" s="266"/>
      <c r="W607" s="266"/>
      <c r="X607" s="266"/>
      <c r="Y607" s="266"/>
      <c r="Z607" s="266"/>
      <c r="AA607" s="266"/>
    </row>
    <row r="608" spans="1:27" x14ac:dyDescent="0.6">
      <c r="A608" s="265"/>
      <c r="B608" s="266"/>
      <c r="C608" s="267"/>
      <c r="D608" s="267"/>
      <c r="E608" s="267"/>
      <c r="F608" s="268"/>
      <c r="G608" s="266"/>
      <c r="H608" s="266"/>
      <c r="I608" s="266"/>
      <c r="J608" s="266"/>
      <c r="K608" s="266"/>
      <c r="L608" s="266"/>
      <c r="M608" s="266"/>
      <c r="N608" s="266"/>
      <c r="O608" s="266"/>
      <c r="P608" s="266"/>
      <c r="Q608" s="266"/>
      <c r="R608" s="266"/>
      <c r="S608" s="266"/>
      <c r="T608" s="266"/>
      <c r="U608" s="266"/>
      <c r="V608" s="266"/>
      <c r="W608" s="266"/>
      <c r="X608" s="266"/>
      <c r="Y608" s="266"/>
      <c r="Z608" s="266"/>
      <c r="AA608" s="266"/>
    </row>
    <row r="609" spans="1:27" x14ac:dyDescent="0.6">
      <c r="A609" s="265"/>
      <c r="B609" s="266"/>
      <c r="C609" s="267"/>
      <c r="D609" s="267"/>
      <c r="E609" s="267"/>
      <c r="F609" s="268"/>
      <c r="G609" s="266"/>
      <c r="H609" s="266"/>
      <c r="I609" s="266"/>
      <c r="J609" s="266"/>
      <c r="K609" s="266"/>
      <c r="L609" s="266"/>
      <c r="M609" s="266"/>
      <c r="N609" s="266"/>
      <c r="O609" s="266"/>
      <c r="P609" s="266"/>
      <c r="Q609" s="266"/>
      <c r="R609" s="266"/>
      <c r="S609" s="266"/>
      <c r="T609" s="266"/>
      <c r="U609" s="266"/>
      <c r="V609" s="266"/>
      <c r="W609" s="266"/>
      <c r="X609" s="266"/>
      <c r="Y609" s="266"/>
      <c r="Z609" s="266"/>
      <c r="AA609" s="266"/>
    </row>
    <row r="610" spans="1:27" x14ac:dyDescent="0.6">
      <c r="A610" s="265"/>
      <c r="B610" s="266"/>
      <c r="C610" s="267"/>
      <c r="D610" s="267"/>
      <c r="E610" s="267"/>
      <c r="F610" s="268"/>
      <c r="G610" s="266"/>
      <c r="H610" s="266"/>
      <c r="I610" s="266"/>
      <c r="J610" s="266"/>
      <c r="K610" s="266"/>
      <c r="L610" s="266"/>
      <c r="M610" s="266"/>
      <c r="N610" s="266"/>
      <c r="O610" s="266"/>
      <c r="P610" s="266"/>
      <c r="Q610" s="266"/>
      <c r="R610" s="266"/>
      <c r="S610" s="266"/>
      <c r="T610" s="266"/>
      <c r="U610" s="266"/>
      <c r="V610" s="266"/>
      <c r="W610" s="266"/>
      <c r="X610" s="266"/>
      <c r="Y610" s="266"/>
      <c r="Z610" s="266"/>
      <c r="AA610" s="266"/>
    </row>
    <row r="611" spans="1:27" x14ac:dyDescent="0.6">
      <c r="A611" s="265"/>
      <c r="B611" s="266"/>
      <c r="C611" s="267"/>
      <c r="D611" s="267"/>
      <c r="E611" s="267"/>
      <c r="F611" s="268"/>
      <c r="G611" s="266"/>
      <c r="H611" s="266"/>
      <c r="I611" s="266"/>
      <c r="J611" s="266"/>
      <c r="K611" s="266"/>
      <c r="L611" s="266"/>
      <c r="M611" s="266"/>
      <c r="N611" s="266"/>
      <c r="O611" s="266"/>
      <c r="P611" s="266"/>
      <c r="Q611" s="266"/>
      <c r="R611" s="266"/>
      <c r="S611" s="266"/>
      <c r="T611" s="266"/>
      <c r="U611" s="266"/>
      <c r="V611" s="266"/>
      <c r="W611" s="266"/>
      <c r="X611" s="266"/>
      <c r="Y611" s="266"/>
      <c r="Z611" s="266"/>
      <c r="AA611" s="266"/>
    </row>
    <row r="612" spans="1:27" x14ac:dyDescent="0.6">
      <c r="A612" s="265"/>
      <c r="B612" s="266"/>
      <c r="C612" s="267"/>
      <c r="D612" s="267"/>
      <c r="E612" s="267"/>
      <c r="F612" s="268"/>
      <c r="G612" s="266"/>
      <c r="H612" s="266"/>
      <c r="I612" s="266"/>
      <c r="J612" s="266"/>
      <c r="K612" s="266"/>
      <c r="L612" s="266"/>
      <c r="M612" s="266"/>
      <c r="N612" s="266"/>
      <c r="O612" s="266"/>
      <c r="P612" s="266"/>
      <c r="Q612" s="266"/>
      <c r="R612" s="266"/>
      <c r="S612" s="266"/>
      <c r="T612" s="266"/>
      <c r="U612" s="266"/>
      <c r="V612" s="266"/>
      <c r="W612" s="266"/>
      <c r="X612" s="266"/>
      <c r="Y612" s="266"/>
      <c r="Z612" s="266"/>
      <c r="AA612" s="266"/>
    </row>
    <row r="613" spans="1:27" x14ac:dyDescent="0.6">
      <c r="A613" s="265"/>
      <c r="B613" s="266"/>
      <c r="C613" s="267"/>
      <c r="D613" s="267"/>
      <c r="E613" s="267"/>
      <c r="F613" s="268"/>
      <c r="G613" s="266"/>
      <c r="H613" s="266"/>
      <c r="I613" s="266"/>
      <c r="J613" s="266"/>
      <c r="K613" s="266"/>
      <c r="L613" s="266"/>
      <c r="M613" s="266"/>
      <c r="N613" s="266"/>
      <c r="O613" s="266"/>
      <c r="P613" s="266"/>
      <c r="Q613" s="266"/>
      <c r="R613" s="266"/>
      <c r="S613" s="266"/>
      <c r="T613" s="266"/>
      <c r="U613" s="266"/>
      <c r="V613" s="266"/>
      <c r="W613" s="266"/>
      <c r="X613" s="266"/>
      <c r="Y613" s="266"/>
      <c r="Z613" s="266"/>
      <c r="AA613" s="266"/>
    </row>
    <row r="614" spans="1:27" x14ac:dyDescent="0.6">
      <c r="A614" s="265"/>
      <c r="B614" s="266"/>
      <c r="C614" s="267"/>
      <c r="D614" s="267"/>
      <c r="E614" s="267"/>
      <c r="F614" s="268"/>
      <c r="G614" s="266"/>
      <c r="H614" s="266"/>
      <c r="I614" s="266"/>
      <c r="J614" s="266"/>
      <c r="K614" s="266"/>
      <c r="L614" s="266"/>
      <c r="M614" s="266"/>
      <c r="N614" s="266"/>
      <c r="O614" s="266"/>
      <c r="P614" s="266"/>
      <c r="Q614" s="266"/>
      <c r="R614" s="266"/>
      <c r="S614" s="266"/>
      <c r="T614" s="266"/>
      <c r="U614" s="266"/>
      <c r="V614" s="266"/>
      <c r="W614" s="266"/>
      <c r="X614" s="266"/>
      <c r="Y614" s="266"/>
      <c r="Z614" s="266"/>
      <c r="AA614" s="266"/>
    </row>
    <row r="615" spans="1:27" x14ac:dyDescent="0.6">
      <c r="A615" s="265"/>
      <c r="B615" s="266"/>
      <c r="C615" s="267"/>
      <c r="D615" s="267"/>
      <c r="E615" s="267"/>
      <c r="F615" s="268"/>
      <c r="G615" s="266"/>
      <c r="H615" s="266"/>
      <c r="I615" s="266"/>
      <c r="J615" s="266"/>
      <c r="K615" s="266"/>
      <c r="L615" s="266"/>
      <c r="M615" s="266"/>
      <c r="N615" s="266"/>
      <c r="O615" s="266"/>
      <c r="P615" s="266"/>
      <c r="Q615" s="266"/>
      <c r="R615" s="266"/>
      <c r="S615" s="266"/>
      <c r="T615" s="266"/>
      <c r="U615" s="266"/>
      <c r="V615" s="266"/>
      <c r="W615" s="266"/>
      <c r="X615" s="266"/>
      <c r="Y615" s="266"/>
      <c r="Z615" s="266"/>
      <c r="AA615" s="266"/>
    </row>
    <row r="616" spans="1:27" x14ac:dyDescent="0.6">
      <c r="A616" s="265"/>
      <c r="B616" s="266"/>
      <c r="C616" s="267"/>
      <c r="D616" s="267"/>
      <c r="E616" s="267"/>
      <c r="F616" s="268"/>
      <c r="G616" s="266"/>
      <c r="H616" s="266"/>
      <c r="I616" s="266"/>
      <c r="J616" s="266"/>
      <c r="K616" s="266"/>
      <c r="L616" s="266"/>
      <c r="M616" s="266"/>
      <c r="N616" s="266"/>
      <c r="O616" s="266"/>
      <c r="P616" s="266"/>
      <c r="Q616" s="266"/>
      <c r="R616" s="266"/>
      <c r="S616" s="266"/>
      <c r="T616" s="266"/>
      <c r="U616" s="266"/>
      <c r="V616" s="266"/>
      <c r="W616" s="266"/>
      <c r="X616" s="266"/>
      <c r="Y616" s="266"/>
      <c r="Z616" s="266"/>
      <c r="AA616" s="266"/>
    </row>
    <row r="617" spans="1:27" x14ac:dyDescent="0.6">
      <c r="A617" s="265"/>
      <c r="B617" s="266"/>
      <c r="C617" s="267"/>
      <c r="D617" s="267"/>
      <c r="E617" s="267"/>
      <c r="F617" s="268"/>
      <c r="G617" s="266"/>
      <c r="H617" s="266"/>
      <c r="I617" s="266"/>
      <c r="J617" s="266"/>
      <c r="K617" s="266"/>
      <c r="L617" s="266"/>
      <c r="M617" s="266"/>
      <c r="N617" s="266"/>
      <c r="O617" s="266"/>
      <c r="P617" s="266"/>
      <c r="Q617" s="266"/>
      <c r="R617" s="266"/>
      <c r="S617" s="266"/>
      <c r="T617" s="266"/>
      <c r="U617" s="266"/>
      <c r="V617" s="266"/>
      <c r="W617" s="266"/>
      <c r="X617" s="266"/>
      <c r="Y617" s="266"/>
      <c r="Z617" s="266"/>
      <c r="AA617" s="266"/>
    </row>
    <row r="618" spans="1:27" x14ac:dyDescent="0.6">
      <c r="A618" s="265"/>
      <c r="B618" s="266"/>
      <c r="C618" s="267"/>
      <c r="D618" s="267"/>
      <c r="E618" s="267"/>
      <c r="F618" s="268"/>
      <c r="G618" s="266"/>
      <c r="H618" s="266"/>
      <c r="I618" s="266"/>
      <c r="J618" s="266"/>
      <c r="K618" s="266"/>
      <c r="L618" s="266"/>
      <c r="M618" s="266"/>
      <c r="N618" s="266"/>
      <c r="O618" s="266"/>
      <c r="P618" s="266"/>
      <c r="Q618" s="266"/>
      <c r="R618" s="266"/>
      <c r="S618" s="266"/>
      <c r="T618" s="266"/>
      <c r="U618" s="266"/>
      <c r="V618" s="266"/>
      <c r="W618" s="266"/>
      <c r="X618" s="266"/>
      <c r="Y618" s="266"/>
      <c r="Z618" s="266"/>
      <c r="AA618" s="266"/>
    </row>
    <row r="619" spans="1:27" x14ac:dyDescent="0.6">
      <c r="A619" s="265"/>
      <c r="B619" s="266"/>
      <c r="C619" s="267"/>
      <c r="D619" s="267"/>
      <c r="E619" s="267"/>
      <c r="F619" s="268"/>
      <c r="G619" s="266"/>
      <c r="H619" s="266"/>
      <c r="I619" s="266"/>
      <c r="J619" s="266"/>
      <c r="K619" s="266"/>
      <c r="L619" s="266"/>
      <c r="M619" s="266"/>
      <c r="N619" s="266"/>
      <c r="O619" s="266"/>
      <c r="P619" s="266"/>
      <c r="Q619" s="266"/>
      <c r="R619" s="266"/>
      <c r="S619" s="266"/>
      <c r="T619" s="266"/>
      <c r="U619" s="266"/>
      <c r="V619" s="266"/>
      <c r="W619" s="266"/>
      <c r="X619" s="266"/>
      <c r="Y619" s="266"/>
      <c r="Z619" s="266"/>
      <c r="AA619" s="266"/>
    </row>
    <row r="620" spans="1:27" x14ac:dyDescent="0.6">
      <c r="A620" s="265"/>
      <c r="B620" s="266"/>
      <c r="C620" s="267"/>
      <c r="D620" s="267"/>
      <c r="E620" s="267"/>
      <c r="F620" s="268"/>
      <c r="G620" s="266"/>
      <c r="H620" s="266"/>
      <c r="I620" s="266"/>
      <c r="J620" s="266"/>
      <c r="K620" s="266"/>
      <c r="L620" s="266"/>
      <c r="M620" s="266"/>
      <c r="N620" s="266"/>
      <c r="O620" s="266"/>
      <c r="P620" s="266"/>
      <c r="Q620" s="266"/>
      <c r="R620" s="266"/>
      <c r="S620" s="266"/>
      <c r="T620" s="266"/>
      <c r="U620" s="266"/>
      <c r="V620" s="266"/>
      <c r="W620" s="266"/>
      <c r="X620" s="266"/>
      <c r="Y620" s="266"/>
      <c r="Z620" s="266"/>
      <c r="AA620" s="266"/>
    </row>
    <row r="621" spans="1:27" x14ac:dyDescent="0.6">
      <c r="A621" s="265"/>
      <c r="B621" s="266"/>
      <c r="C621" s="267"/>
      <c r="D621" s="267"/>
      <c r="E621" s="267"/>
      <c r="F621" s="268"/>
      <c r="G621" s="266"/>
      <c r="H621" s="266"/>
      <c r="I621" s="266"/>
      <c r="J621" s="266"/>
      <c r="K621" s="266"/>
      <c r="L621" s="266"/>
      <c r="M621" s="266"/>
      <c r="N621" s="266"/>
      <c r="O621" s="266"/>
      <c r="P621" s="266"/>
      <c r="Q621" s="266"/>
      <c r="R621" s="266"/>
      <c r="S621" s="266"/>
      <c r="T621" s="266"/>
      <c r="U621" s="266"/>
      <c r="V621" s="266"/>
      <c r="W621" s="266"/>
      <c r="X621" s="266"/>
      <c r="Y621" s="266"/>
      <c r="Z621" s="266"/>
      <c r="AA621" s="266"/>
    </row>
    <row r="622" spans="1:27" x14ac:dyDescent="0.6">
      <c r="A622" s="265"/>
      <c r="B622" s="266"/>
      <c r="C622" s="267"/>
      <c r="D622" s="267"/>
      <c r="E622" s="267"/>
      <c r="F622" s="268"/>
      <c r="G622" s="266"/>
      <c r="H622" s="266"/>
      <c r="I622" s="266"/>
      <c r="J622" s="266"/>
      <c r="K622" s="266"/>
      <c r="L622" s="266"/>
      <c r="M622" s="266"/>
      <c r="N622" s="266"/>
      <c r="O622" s="266"/>
      <c r="P622" s="266"/>
      <c r="Q622" s="266"/>
      <c r="R622" s="266"/>
      <c r="S622" s="266"/>
      <c r="T622" s="266"/>
      <c r="U622" s="266"/>
      <c r="V622" s="266"/>
      <c r="W622" s="266"/>
      <c r="X622" s="266"/>
      <c r="Y622" s="266"/>
      <c r="Z622" s="266"/>
      <c r="AA622" s="266"/>
    </row>
    <row r="623" spans="1:27" x14ac:dyDescent="0.6">
      <c r="A623" s="265"/>
      <c r="B623" s="266"/>
      <c r="C623" s="267"/>
      <c r="D623" s="267"/>
      <c r="E623" s="267"/>
      <c r="F623" s="268"/>
      <c r="G623" s="266"/>
      <c r="H623" s="266"/>
      <c r="I623" s="266"/>
      <c r="J623" s="266"/>
      <c r="K623" s="266"/>
      <c r="L623" s="266"/>
      <c r="M623" s="266"/>
      <c r="N623" s="266"/>
      <c r="O623" s="266"/>
      <c r="P623" s="266"/>
      <c r="Q623" s="266"/>
      <c r="R623" s="266"/>
      <c r="S623" s="266"/>
      <c r="T623" s="266"/>
      <c r="U623" s="266"/>
      <c r="V623" s="266"/>
      <c r="W623" s="266"/>
      <c r="X623" s="266"/>
      <c r="Y623" s="266"/>
      <c r="Z623" s="266"/>
      <c r="AA623" s="266"/>
    </row>
    <row r="624" spans="1:27" x14ac:dyDescent="0.6">
      <c r="A624" s="265"/>
      <c r="B624" s="266"/>
      <c r="C624" s="267"/>
      <c r="D624" s="267"/>
      <c r="E624" s="267"/>
      <c r="F624" s="268"/>
      <c r="G624" s="266"/>
      <c r="H624" s="266"/>
      <c r="I624" s="266"/>
      <c r="J624" s="266"/>
      <c r="K624" s="266"/>
      <c r="L624" s="266"/>
      <c r="M624" s="266"/>
      <c r="N624" s="266"/>
      <c r="O624" s="266"/>
      <c r="P624" s="266"/>
      <c r="Q624" s="266"/>
      <c r="R624" s="266"/>
      <c r="S624" s="266"/>
      <c r="T624" s="266"/>
      <c r="U624" s="266"/>
      <c r="V624" s="266"/>
      <c r="W624" s="266"/>
      <c r="X624" s="266"/>
      <c r="Y624" s="266"/>
      <c r="Z624" s="266"/>
      <c r="AA624" s="266"/>
    </row>
    <row r="625" spans="1:27" x14ac:dyDescent="0.6">
      <c r="A625" s="265"/>
      <c r="B625" s="266"/>
      <c r="C625" s="267"/>
      <c r="D625" s="267"/>
      <c r="E625" s="267"/>
      <c r="F625" s="268"/>
      <c r="G625" s="266"/>
      <c r="H625" s="266"/>
      <c r="I625" s="266"/>
      <c r="J625" s="266"/>
      <c r="K625" s="266"/>
      <c r="L625" s="266"/>
      <c r="M625" s="266"/>
      <c r="N625" s="266"/>
      <c r="O625" s="266"/>
      <c r="P625" s="266"/>
      <c r="Q625" s="266"/>
      <c r="R625" s="266"/>
      <c r="S625" s="266"/>
      <c r="T625" s="266"/>
      <c r="U625" s="266"/>
      <c r="V625" s="266"/>
      <c r="W625" s="266"/>
      <c r="X625" s="266"/>
      <c r="Y625" s="266"/>
      <c r="Z625" s="266"/>
      <c r="AA625" s="266"/>
    </row>
    <row r="626" spans="1:27" x14ac:dyDescent="0.6">
      <c r="A626" s="265"/>
      <c r="B626" s="266"/>
      <c r="C626" s="267"/>
      <c r="D626" s="267"/>
      <c r="E626" s="267"/>
      <c r="F626" s="268"/>
      <c r="G626" s="266"/>
      <c r="H626" s="266"/>
      <c r="I626" s="266"/>
      <c r="J626" s="266"/>
      <c r="K626" s="266"/>
      <c r="L626" s="266"/>
      <c r="M626" s="266"/>
      <c r="N626" s="266"/>
      <c r="O626" s="266"/>
      <c r="P626" s="266"/>
      <c r="Q626" s="266"/>
      <c r="R626" s="266"/>
      <c r="S626" s="266"/>
      <c r="T626" s="266"/>
      <c r="U626" s="266"/>
      <c r="V626" s="266"/>
      <c r="W626" s="266"/>
      <c r="X626" s="266"/>
      <c r="Y626" s="266"/>
      <c r="Z626" s="266"/>
      <c r="AA626" s="266"/>
    </row>
    <row r="627" spans="1:27" x14ac:dyDescent="0.6">
      <c r="A627" s="265"/>
      <c r="B627" s="266"/>
      <c r="C627" s="267"/>
      <c r="D627" s="267"/>
      <c r="E627" s="267"/>
      <c r="F627" s="268"/>
      <c r="G627" s="266"/>
      <c r="H627" s="266"/>
      <c r="I627" s="266"/>
      <c r="J627" s="266"/>
      <c r="K627" s="266"/>
      <c r="L627" s="266"/>
      <c r="M627" s="266"/>
      <c r="N627" s="266"/>
      <c r="O627" s="266"/>
      <c r="P627" s="266"/>
      <c r="Q627" s="266"/>
      <c r="R627" s="266"/>
      <c r="S627" s="266"/>
      <c r="T627" s="266"/>
      <c r="U627" s="266"/>
      <c r="V627" s="266"/>
      <c r="W627" s="266"/>
      <c r="X627" s="266"/>
      <c r="Y627" s="266"/>
      <c r="Z627" s="266"/>
      <c r="AA627" s="266"/>
    </row>
    <row r="628" spans="1:27" x14ac:dyDescent="0.6">
      <c r="A628" s="265"/>
      <c r="B628" s="266"/>
      <c r="C628" s="267"/>
      <c r="D628" s="267"/>
      <c r="E628" s="267"/>
      <c r="F628" s="268"/>
      <c r="G628" s="266"/>
      <c r="H628" s="266"/>
      <c r="I628" s="266"/>
      <c r="J628" s="266"/>
      <c r="K628" s="266"/>
      <c r="L628" s="266"/>
      <c r="M628" s="266"/>
      <c r="N628" s="266"/>
      <c r="O628" s="266"/>
      <c r="P628" s="266"/>
      <c r="Q628" s="266"/>
      <c r="R628" s="266"/>
      <c r="S628" s="266"/>
      <c r="T628" s="266"/>
      <c r="U628" s="266"/>
      <c r="V628" s="266"/>
      <c r="W628" s="266"/>
      <c r="X628" s="266"/>
      <c r="Y628" s="266"/>
      <c r="Z628" s="266"/>
      <c r="AA628" s="266"/>
    </row>
    <row r="629" spans="1:27" x14ac:dyDescent="0.6">
      <c r="A629" s="265"/>
      <c r="B629" s="266"/>
      <c r="C629" s="267"/>
      <c r="D629" s="267"/>
      <c r="E629" s="267"/>
      <c r="F629" s="268"/>
      <c r="G629" s="266"/>
      <c r="H629" s="266"/>
      <c r="I629" s="266"/>
      <c r="J629" s="266"/>
      <c r="K629" s="266"/>
      <c r="L629" s="266"/>
      <c r="M629" s="266"/>
      <c r="N629" s="266"/>
      <c r="O629" s="266"/>
      <c r="P629" s="266"/>
      <c r="Q629" s="266"/>
      <c r="R629" s="266"/>
      <c r="S629" s="266"/>
      <c r="T629" s="266"/>
      <c r="U629" s="266"/>
      <c r="V629" s="266"/>
      <c r="W629" s="266"/>
      <c r="X629" s="266"/>
      <c r="Y629" s="266"/>
      <c r="Z629" s="266"/>
      <c r="AA629" s="266"/>
    </row>
    <row r="630" spans="1:27" x14ac:dyDescent="0.6">
      <c r="A630" s="265"/>
      <c r="B630" s="266"/>
      <c r="C630" s="267"/>
      <c r="D630" s="267"/>
      <c r="E630" s="267"/>
      <c r="F630" s="268"/>
      <c r="G630" s="266"/>
      <c r="H630" s="266"/>
      <c r="I630" s="266"/>
      <c r="J630" s="266"/>
      <c r="K630" s="266"/>
      <c r="L630" s="266"/>
      <c r="M630" s="266"/>
      <c r="N630" s="266"/>
      <c r="O630" s="266"/>
      <c r="P630" s="266"/>
      <c r="Q630" s="266"/>
      <c r="R630" s="266"/>
      <c r="S630" s="266"/>
      <c r="T630" s="266"/>
      <c r="U630" s="266"/>
      <c r="V630" s="266"/>
      <c r="W630" s="266"/>
      <c r="X630" s="266"/>
      <c r="Y630" s="266"/>
      <c r="Z630" s="266"/>
      <c r="AA630" s="266"/>
    </row>
    <row r="631" spans="1:27" x14ac:dyDescent="0.6">
      <c r="A631" s="265"/>
      <c r="B631" s="266"/>
      <c r="C631" s="267"/>
      <c r="D631" s="267"/>
      <c r="E631" s="267"/>
      <c r="F631" s="268"/>
      <c r="G631" s="266"/>
      <c r="H631" s="266"/>
      <c r="I631" s="266"/>
      <c r="J631" s="266"/>
      <c r="K631" s="266"/>
      <c r="L631" s="266"/>
      <c r="M631" s="266"/>
      <c r="N631" s="266"/>
      <c r="O631" s="266"/>
      <c r="P631" s="266"/>
      <c r="Q631" s="266"/>
      <c r="R631" s="266"/>
      <c r="S631" s="266"/>
      <c r="T631" s="266"/>
      <c r="U631" s="266"/>
      <c r="V631" s="266"/>
      <c r="W631" s="266"/>
      <c r="X631" s="266"/>
      <c r="Y631" s="266"/>
      <c r="Z631" s="266"/>
      <c r="AA631" s="266"/>
    </row>
    <row r="632" spans="1:27" x14ac:dyDescent="0.6">
      <c r="A632" s="265"/>
      <c r="B632" s="266"/>
      <c r="C632" s="267"/>
      <c r="D632" s="267"/>
      <c r="E632" s="267"/>
      <c r="F632" s="268"/>
      <c r="G632" s="266"/>
      <c r="H632" s="266"/>
      <c r="I632" s="266"/>
      <c r="J632" s="266"/>
      <c r="K632" s="266"/>
      <c r="L632" s="266"/>
      <c r="M632" s="266"/>
      <c r="N632" s="266"/>
      <c r="O632" s="266"/>
      <c r="P632" s="266"/>
      <c r="Q632" s="266"/>
      <c r="R632" s="266"/>
      <c r="S632" s="266"/>
      <c r="T632" s="266"/>
      <c r="U632" s="266"/>
      <c r="V632" s="266"/>
      <c r="W632" s="266"/>
      <c r="X632" s="266"/>
      <c r="Y632" s="266"/>
      <c r="Z632" s="266"/>
      <c r="AA632" s="266"/>
    </row>
    <row r="633" spans="1:27" x14ac:dyDescent="0.6">
      <c r="A633" s="265"/>
      <c r="B633" s="266"/>
      <c r="C633" s="267"/>
      <c r="D633" s="267"/>
      <c r="E633" s="267"/>
      <c r="F633" s="268"/>
      <c r="G633" s="266"/>
      <c r="H633" s="266"/>
      <c r="I633" s="266"/>
      <c r="J633" s="266"/>
      <c r="K633" s="266"/>
      <c r="L633" s="266"/>
      <c r="M633" s="266"/>
      <c r="N633" s="266"/>
      <c r="O633" s="266"/>
      <c r="P633" s="266"/>
      <c r="Q633" s="266"/>
      <c r="R633" s="266"/>
      <c r="S633" s="266"/>
      <c r="T633" s="266"/>
      <c r="U633" s="266"/>
      <c r="V633" s="266"/>
      <c r="W633" s="266"/>
      <c r="X633" s="266"/>
      <c r="Y633" s="266"/>
      <c r="Z633" s="266"/>
      <c r="AA633" s="266"/>
    </row>
    <row r="634" spans="1:27" x14ac:dyDescent="0.6">
      <c r="A634" s="265"/>
      <c r="B634" s="266"/>
      <c r="C634" s="267"/>
      <c r="D634" s="267"/>
      <c r="E634" s="267"/>
      <c r="F634" s="268"/>
      <c r="G634" s="266"/>
      <c r="H634" s="266"/>
      <c r="I634" s="266"/>
      <c r="J634" s="266"/>
      <c r="K634" s="266"/>
      <c r="L634" s="266"/>
      <c r="M634" s="266"/>
      <c r="N634" s="266"/>
      <c r="O634" s="266"/>
      <c r="P634" s="266"/>
      <c r="Q634" s="266"/>
      <c r="R634" s="266"/>
      <c r="S634" s="266"/>
      <c r="T634" s="266"/>
      <c r="U634" s="266"/>
      <c r="V634" s="266"/>
      <c r="W634" s="266"/>
      <c r="X634" s="266"/>
      <c r="Y634" s="266"/>
      <c r="Z634" s="266"/>
      <c r="AA634" s="266"/>
    </row>
    <row r="635" spans="1:27" x14ac:dyDescent="0.6">
      <c r="A635" s="265"/>
      <c r="B635" s="266"/>
      <c r="C635" s="267"/>
      <c r="D635" s="267"/>
      <c r="E635" s="267"/>
      <c r="F635" s="268"/>
      <c r="G635" s="266"/>
      <c r="H635" s="266"/>
      <c r="I635" s="266"/>
      <c r="J635" s="266"/>
      <c r="K635" s="266"/>
      <c r="L635" s="266"/>
      <c r="M635" s="266"/>
      <c r="N635" s="266"/>
      <c r="O635" s="266"/>
      <c r="P635" s="266"/>
      <c r="Q635" s="266"/>
      <c r="R635" s="266"/>
      <c r="S635" s="266"/>
      <c r="T635" s="266"/>
      <c r="U635" s="266"/>
      <c r="V635" s="266"/>
      <c r="W635" s="266"/>
      <c r="X635" s="266"/>
      <c r="Y635" s="266"/>
      <c r="Z635" s="266"/>
      <c r="AA635" s="266"/>
    </row>
    <row r="636" spans="1:27" x14ac:dyDescent="0.6">
      <c r="A636" s="265"/>
      <c r="B636" s="266"/>
      <c r="C636" s="267"/>
      <c r="D636" s="267"/>
      <c r="E636" s="267"/>
      <c r="F636" s="268"/>
      <c r="G636" s="266"/>
      <c r="H636" s="266"/>
      <c r="I636" s="266"/>
      <c r="J636" s="266"/>
      <c r="K636" s="266"/>
      <c r="L636" s="266"/>
      <c r="M636" s="266"/>
      <c r="N636" s="266"/>
      <c r="O636" s="266"/>
      <c r="P636" s="266"/>
      <c r="Q636" s="266"/>
      <c r="R636" s="266"/>
      <c r="S636" s="266"/>
      <c r="T636" s="266"/>
      <c r="U636" s="266"/>
      <c r="V636" s="266"/>
      <c r="W636" s="266"/>
      <c r="X636" s="266"/>
      <c r="Y636" s="266"/>
      <c r="Z636" s="266"/>
      <c r="AA636" s="266"/>
    </row>
    <row r="637" spans="1:27" x14ac:dyDescent="0.6">
      <c r="A637" s="265"/>
      <c r="B637" s="266"/>
      <c r="C637" s="267"/>
      <c r="D637" s="267"/>
      <c r="E637" s="267"/>
      <c r="F637" s="268"/>
      <c r="G637" s="266"/>
      <c r="H637" s="266"/>
      <c r="I637" s="266"/>
      <c r="J637" s="266"/>
      <c r="K637" s="266"/>
      <c r="L637" s="266"/>
      <c r="M637" s="266"/>
      <c r="N637" s="266"/>
      <c r="O637" s="266"/>
      <c r="P637" s="266"/>
      <c r="Q637" s="266"/>
      <c r="R637" s="266"/>
      <c r="S637" s="266"/>
      <c r="T637" s="266"/>
      <c r="U637" s="266"/>
      <c r="V637" s="266"/>
      <c r="W637" s="266"/>
      <c r="X637" s="266"/>
      <c r="Y637" s="266"/>
      <c r="Z637" s="266"/>
      <c r="AA637" s="266"/>
    </row>
    <row r="638" spans="1:27" x14ac:dyDescent="0.6">
      <c r="A638" s="265"/>
      <c r="B638" s="266"/>
      <c r="C638" s="267"/>
      <c r="D638" s="267"/>
      <c r="E638" s="267"/>
      <c r="F638" s="268"/>
      <c r="G638" s="266"/>
      <c r="H638" s="266"/>
      <c r="I638" s="266"/>
      <c r="J638" s="266"/>
      <c r="K638" s="266"/>
      <c r="L638" s="266"/>
      <c r="M638" s="266"/>
      <c r="N638" s="266"/>
      <c r="O638" s="266"/>
      <c r="P638" s="266"/>
      <c r="Q638" s="266"/>
      <c r="R638" s="266"/>
      <c r="S638" s="266"/>
      <c r="T638" s="266"/>
      <c r="U638" s="266"/>
      <c r="V638" s="266"/>
      <c r="W638" s="266"/>
      <c r="X638" s="266"/>
      <c r="Y638" s="266"/>
      <c r="Z638" s="266"/>
      <c r="AA638" s="266"/>
    </row>
    <row r="639" spans="1:27" x14ac:dyDescent="0.6">
      <c r="A639" s="265"/>
      <c r="B639" s="266"/>
      <c r="C639" s="267"/>
      <c r="D639" s="267"/>
      <c r="E639" s="267"/>
      <c r="F639" s="268"/>
      <c r="G639" s="266"/>
      <c r="H639" s="266"/>
      <c r="I639" s="266"/>
      <c r="J639" s="266"/>
      <c r="K639" s="266"/>
      <c r="L639" s="266"/>
      <c r="M639" s="266"/>
      <c r="N639" s="266"/>
      <c r="O639" s="266"/>
      <c r="P639" s="266"/>
      <c r="Q639" s="266"/>
      <c r="R639" s="266"/>
      <c r="S639" s="266"/>
      <c r="T639" s="266"/>
      <c r="U639" s="266"/>
      <c r="V639" s="266"/>
      <c r="W639" s="266"/>
      <c r="X639" s="266"/>
      <c r="Y639" s="266"/>
      <c r="Z639" s="266"/>
      <c r="AA639" s="266"/>
    </row>
    <row r="640" spans="1:27" x14ac:dyDescent="0.6">
      <c r="A640" s="265"/>
      <c r="B640" s="266"/>
      <c r="C640" s="267"/>
      <c r="D640" s="267"/>
      <c r="E640" s="267"/>
      <c r="F640" s="268"/>
      <c r="G640" s="266"/>
      <c r="H640" s="266"/>
      <c r="I640" s="266"/>
      <c r="J640" s="266"/>
      <c r="K640" s="266"/>
      <c r="L640" s="266"/>
      <c r="M640" s="266"/>
      <c r="N640" s="266"/>
      <c r="O640" s="266"/>
      <c r="P640" s="266"/>
      <c r="Q640" s="266"/>
      <c r="R640" s="266"/>
      <c r="S640" s="266"/>
      <c r="T640" s="266"/>
      <c r="U640" s="266"/>
      <c r="V640" s="266"/>
      <c r="W640" s="266"/>
      <c r="X640" s="266"/>
      <c r="Y640" s="266"/>
      <c r="Z640" s="266"/>
      <c r="AA640" s="266"/>
    </row>
    <row r="641" spans="1:27" x14ac:dyDescent="0.6">
      <c r="A641" s="265"/>
      <c r="B641" s="266"/>
      <c r="C641" s="267"/>
      <c r="D641" s="267"/>
      <c r="E641" s="267"/>
      <c r="F641" s="268"/>
      <c r="G641" s="266"/>
      <c r="H641" s="266"/>
      <c r="I641" s="266"/>
      <c r="J641" s="266"/>
      <c r="K641" s="266"/>
      <c r="L641" s="266"/>
      <c r="M641" s="266"/>
      <c r="N641" s="266"/>
      <c r="O641" s="266"/>
      <c r="P641" s="266"/>
      <c r="Q641" s="266"/>
      <c r="R641" s="266"/>
      <c r="S641" s="266"/>
      <c r="T641" s="266"/>
      <c r="U641" s="266"/>
      <c r="V641" s="266"/>
      <c r="W641" s="266"/>
      <c r="X641" s="266"/>
      <c r="Y641" s="266"/>
      <c r="Z641" s="266"/>
      <c r="AA641" s="266"/>
    </row>
    <row r="642" spans="1:27" x14ac:dyDescent="0.6">
      <c r="A642" s="265"/>
      <c r="B642" s="266"/>
      <c r="C642" s="267"/>
      <c r="D642" s="267"/>
      <c r="E642" s="267"/>
      <c r="F642" s="268"/>
      <c r="G642" s="266"/>
      <c r="H642" s="266"/>
      <c r="I642" s="266"/>
      <c r="J642" s="266"/>
      <c r="K642" s="266"/>
      <c r="L642" s="266"/>
      <c r="M642" s="266"/>
      <c r="N642" s="266"/>
      <c r="O642" s="266"/>
      <c r="P642" s="266"/>
      <c r="Q642" s="266"/>
      <c r="R642" s="266"/>
      <c r="S642" s="266"/>
      <c r="T642" s="266"/>
      <c r="U642" s="266"/>
      <c r="V642" s="266"/>
      <c r="W642" s="266"/>
      <c r="X642" s="266"/>
      <c r="Y642" s="266"/>
      <c r="Z642" s="266"/>
      <c r="AA642" s="266"/>
    </row>
    <row r="643" spans="1:27" x14ac:dyDescent="0.6">
      <c r="A643" s="265"/>
      <c r="B643" s="266"/>
      <c r="C643" s="267"/>
      <c r="D643" s="267"/>
      <c r="E643" s="267"/>
      <c r="F643" s="268"/>
      <c r="G643" s="266"/>
      <c r="H643" s="266"/>
      <c r="I643" s="266"/>
      <c r="J643" s="266"/>
      <c r="K643" s="266"/>
      <c r="L643" s="266"/>
      <c r="M643" s="266"/>
      <c r="N643" s="266"/>
      <c r="O643" s="266"/>
      <c r="P643" s="266"/>
      <c r="Q643" s="266"/>
      <c r="R643" s="266"/>
      <c r="S643" s="266"/>
      <c r="T643" s="266"/>
      <c r="U643" s="266"/>
      <c r="V643" s="266"/>
      <c r="W643" s="266"/>
      <c r="X643" s="266"/>
      <c r="Y643" s="266"/>
      <c r="Z643" s="266"/>
      <c r="AA643" s="266"/>
    </row>
    <row r="644" spans="1:27" x14ac:dyDescent="0.6">
      <c r="A644" s="265"/>
      <c r="B644" s="266"/>
      <c r="C644" s="267"/>
      <c r="D644" s="267"/>
      <c r="E644" s="267"/>
      <c r="F644" s="268"/>
      <c r="G644" s="266"/>
      <c r="H644" s="266"/>
      <c r="I644" s="266"/>
      <c r="J644" s="266"/>
      <c r="K644" s="266"/>
      <c r="L644" s="266"/>
      <c r="M644" s="266"/>
      <c r="N644" s="266"/>
      <c r="O644" s="266"/>
      <c r="P644" s="266"/>
      <c r="Q644" s="266"/>
      <c r="R644" s="266"/>
      <c r="S644" s="266"/>
      <c r="T644" s="266"/>
      <c r="U644" s="266"/>
      <c r="V644" s="266"/>
      <c r="W644" s="266"/>
      <c r="X644" s="266"/>
      <c r="Y644" s="266"/>
      <c r="Z644" s="266"/>
      <c r="AA644" s="266"/>
    </row>
    <row r="645" spans="1:27" x14ac:dyDescent="0.6">
      <c r="A645" s="265"/>
      <c r="B645" s="266"/>
      <c r="C645" s="267"/>
      <c r="D645" s="267"/>
      <c r="E645" s="267"/>
      <c r="F645" s="268"/>
      <c r="G645" s="266"/>
      <c r="H645" s="266"/>
      <c r="I645" s="266"/>
      <c r="J645" s="266"/>
      <c r="K645" s="266"/>
      <c r="L645" s="266"/>
      <c r="M645" s="266"/>
      <c r="N645" s="266"/>
      <c r="O645" s="266"/>
      <c r="P645" s="266"/>
      <c r="Q645" s="266"/>
      <c r="R645" s="266"/>
      <c r="S645" s="266"/>
      <c r="T645" s="266"/>
      <c r="U645" s="266"/>
      <c r="V645" s="266"/>
      <c r="W645" s="266"/>
      <c r="X645" s="266"/>
      <c r="Y645" s="266"/>
      <c r="Z645" s="266"/>
      <c r="AA645" s="266"/>
    </row>
    <row r="646" spans="1:27" x14ac:dyDescent="0.6">
      <c r="A646" s="265"/>
      <c r="B646" s="266"/>
      <c r="C646" s="267"/>
      <c r="D646" s="267"/>
      <c r="E646" s="267"/>
      <c r="F646" s="268"/>
      <c r="G646" s="266"/>
      <c r="H646" s="266"/>
      <c r="I646" s="266"/>
      <c r="J646" s="266"/>
      <c r="K646" s="266"/>
      <c r="L646" s="266"/>
      <c r="M646" s="266"/>
      <c r="N646" s="266"/>
      <c r="O646" s="266"/>
      <c r="P646" s="266"/>
      <c r="Q646" s="266"/>
      <c r="R646" s="266"/>
      <c r="S646" s="266"/>
      <c r="T646" s="266"/>
      <c r="U646" s="266"/>
      <c r="V646" s="266"/>
      <c r="W646" s="266"/>
      <c r="X646" s="266"/>
      <c r="Y646" s="266"/>
      <c r="Z646" s="266"/>
      <c r="AA646" s="266"/>
    </row>
    <row r="647" spans="1:27" x14ac:dyDescent="0.6">
      <c r="A647" s="265"/>
      <c r="B647" s="266"/>
      <c r="C647" s="267"/>
      <c r="D647" s="267"/>
      <c r="E647" s="267"/>
      <c r="F647" s="268"/>
      <c r="G647" s="266"/>
      <c r="H647" s="266"/>
      <c r="I647" s="266"/>
      <c r="J647" s="266"/>
      <c r="K647" s="266"/>
      <c r="L647" s="266"/>
      <c r="M647" s="266"/>
      <c r="N647" s="266"/>
      <c r="O647" s="266"/>
      <c r="P647" s="266"/>
      <c r="Q647" s="266"/>
      <c r="R647" s="266"/>
      <c r="S647" s="266"/>
      <c r="T647" s="266"/>
      <c r="U647" s="266"/>
      <c r="V647" s="266"/>
      <c r="W647" s="266"/>
      <c r="X647" s="266"/>
      <c r="Y647" s="266"/>
      <c r="Z647" s="266"/>
      <c r="AA647" s="266"/>
    </row>
    <row r="648" spans="1:27" x14ac:dyDescent="0.6">
      <c r="A648" s="265"/>
      <c r="B648" s="266"/>
      <c r="C648" s="267"/>
      <c r="D648" s="267"/>
      <c r="E648" s="267"/>
      <c r="F648" s="268"/>
      <c r="G648" s="266"/>
      <c r="H648" s="266"/>
      <c r="I648" s="266"/>
      <c r="J648" s="266"/>
      <c r="K648" s="266"/>
      <c r="L648" s="266"/>
      <c r="M648" s="266"/>
      <c r="N648" s="266"/>
      <c r="O648" s="266"/>
      <c r="P648" s="266"/>
      <c r="Q648" s="266"/>
      <c r="R648" s="266"/>
      <c r="S648" s="266"/>
      <c r="T648" s="266"/>
      <c r="U648" s="266"/>
      <c r="V648" s="266"/>
      <c r="W648" s="266"/>
      <c r="X648" s="266"/>
      <c r="Y648" s="266"/>
      <c r="Z648" s="266"/>
      <c r="AA648" s="266"/>
    </row>
    <row r="649" spans="1:27" x14ac:dyDescent="0.6">
      <c r="A649" s="265"/>
      <c r="B649" s="266"/>
      <c r="C649" s="267"/>
      <c r="D649" s="267"/>
      <c r="E649" s="267"/>
      <c r="F649" s="268"/>
      <c r="G649" s="266"/>
      <c r="H649" s="266"/>
      <c r="I649" s="266"/>
      <c r="J649" s="266"/>
      <c r="K649" s="266"/>
      <c r="L649" s="266"/>
      <c r="M649" s="266"/>
      <c r="N649" s="266"/>
      <c r="O649" s="266"/>
      <c r="P649" s="266"/>
      <c r="Q649" s="266"/>
      <c r="R649" s="266"/>
      <c r="S649" s="266"/>
      <c r="T649" s="266"/>
      <c r="U649" s="266"/>
      <c r="V649" s="266"/>
      <c r="W649" s="266"/>
      <c r="X649" s="266"/>
      <c r="Y649" s="266"/>
      <c r="Z649" s="266"/>
      <c r="AA649" s="266"/>
    </row>
    <row r="650" spans="1:27" x14ac:dyDescent="0.6">
      <c r="A650" s="265"/>
      <c r="B650" s="266"/>
      <c r="C650" s="267"/>
      <c r="D650" s="267"/>
      <c r="E650" s="267"/>
      <c r="F650" s="268"/>
      <c r="G650" s="266"/>
      <c r="H650" s="266"/>
      <c r="I650" s="266"/>
      <c r="J650" s="266"/>
      <c r="K650" s="266"/>
      <c r="L650" s="266"/>
      <c r="M650" s="266"/>
      <c r="N650" s="266"/>
      <c r="O650" s="266"/>
      <c r="P650" s="266"/>
      <c r="Q650" s="266"/>
      <c r="R650" s="266"/>
      <c r="S650" s="266"/>
      <c r="T650" s="266"/>
      <c r="U650" s="266"/>
      <c r="V650" s="266"/>
      <c r="W650" s="266"/>
      <c r="X650" s="266"/>
      <c r="Y650" s="266"/>
      <c r="Z650" s="266"/>
      <c r="AA650" s="266"/>
    </row>
    <row r="651" spans="1:27" x14ac:dyDescent="0.6">
      <c r="A651" s="265"/>
      <c r="B651" s="266"/>
      <c r="C651" s="267"/>
      <c r="D651" s="267"/>
      <c r="E651" s="267"/>
      <c r="F651" s="268"/>
      <c r="G651" s="266"/>
      <c r="H651" s="266"/>
      <c r="I651" s="266"/>
      <c r="J651" s="266"/>
      <c r="K651" s="266"/>
      <c r="L651" s="266"/>
      <c r="M651" s="266"/>
      <c r="N651" s="266"/>
      <c r="O651" s="266"/>
      <c r="P651" s="266"/>
      <c r="Q651" s="266"/>
      <c r="R651" s="266"/>
      <c r="S651" s="266"/>
      <c r="T651" s="266"/>
      <c r="U651" s="266"/>
      <c r="V651" s="266"/>
      <c r="W651" s="266"/>
      <c r="X651" s="266"/>
      <c r="Y651" s="266"/>
      <c r="Z651" s="266"/>
      <c r="AA651" s="266"/>
    </row>
    <row r="652" spans="1:27" x14ac:dyDescent="0.6">
      <c r="A652" s="265"/>
      <c r="B652" s="266"/>
      <c r="C652" s="267"/>
      <c r="D652" s="267"/>
      <c r="E652" s="267"/>
      <c r="F652" s="268"/>
      <c r="G652" s="266"/>
      <c r="H652" s="266"/>
      <c r="I652" s="266"/>
      <c r="J652" s="266"/>
      <c r="K652" s="266"/>
      <c r="L652" s="266"/>
      <c r="M652" s="266"/>
      <c r="N652" s="266"/>
      <c r="O652" s="266"/>
      <c r="P652" s="266"/>
      <c r="Q652" s="266"/>
      <c r="R652" s="266"/>
      <c r="S652" s="266"/>
      <c r="T652" s="266"/>
      <c r="U652" s="266"/>
      <c r="V652" s="266"/>
      <c r="W652" s="266"/>
      <c r="X652" s="266"/>
      <c r="Y652" s="266"/>
      <c r="Z652" s="266"/>
      <c r="AA652" s="266"/>
    </row>
    <row r="653" spans="1:27" x14ac:dyDescent="0.6">
      <c r="A653" s="265"/>
      <c r="B653" s="266"/>
      <c r="C653" s="267"/>
      <c r="D653" s="267"/>
      <c r="E653" s="267"/>
      <c r="F653" s="268"/>
      <c r="G653" s="266"/>
      <c r="H653" s="266"/>
      <c r="I653" s="266"/>
      <c r="J653" s="266"/>
      <c r="K653" s="266"/>
      <c r="L653" s="266"/>
      <c r="M653" s="266"/>
      <c r="N653" s="266"/>
      <c r="O653" s="266"/>
      <c r="P653" s="266"/>
      <c r="Q653" s="266"/>
      <c r="R653" s="266"/>
      <c r="S653" s="266"/>
      <c r="T653" s="266"/>
      <c r="U653" s="266"/>
      <c r="V653" s="266"/>
      <c r="W653" s="266"/>
      <c r="X653" s="266"/>
      <c r="Y653" s="266"/>
      <c r="Z653" s="266"/>
      <c r="AA653" s="266"/>
    </row>
    <row r="654" spans="1:27" x14ac:dyDescent="0.6">
      <c r="A654" s="265"/>
      <c r="B654" s="266"/>
      <c r="C654" s="267"/>
      <c r="D654" s="267"/>
      <c r="E654" s="267"/>
      <c r="F654" s="268"/>
      <c r="G654" s="266"/>
      <c r="H654" s="266"/>
      <c r="I654" s="266"/>
      <c r="J654" s="266"/>
      <c r="K654" s="266"/>
      <c r="L654" s="266"/>
      <c r="M654" s="266"/>
      <c r="N654" s="266"/>
      <c r="O654" s="266"/>
      <c r="P654" s="266"/>
      <c r="Q654" s="266"/>
      <c r="R654" s="266"/>
      <c r="S654" s="266"/>
      <c r="T654" s="266"/>
      <c r="U654" s="266"/>
      <c r="V654" s="266"/>
      <c r="W654" s="266"/>
      <c r="X654" s="266"/>
      <c r="Y654" s="266"/>
      <c r="Z654" s="266"/>
      <c r="AA654" s="266"/>
    </row>
    <row r="655" spans="1:27" x14ac:dyDescent="0.6">
      <c r="A655" s="265"/>
      <c r="B655" s="266"/>
      <c r="C655" s="267"/>
      <c r="D655" s="267"/>
      <c r="E655" s="267"/>
      <c r="F655" s="268"/>
      <c r="G655" s="266"/>
      <c r="H655" s="266"/>
      <c r="I655" s="266"/>
      <c r="J655" s="266"/>
      <c r="K655" s="266"/>
      <c r="L655" s="266"/>
      <c r="M655" s="266"/>
      <c r="N655" s="266"/>
      <c r="O655" s="266"/>
      <c r="P655" s="266"/>
      <c r="Q655" s="266"/>
      <c r="R655" s="266"/>
      <c r="S655" s="266"/>
      <c r="T655" s="266"/>
      <c r="U655" s="266"/>
      <c r="V655" s="266"/>
      <c r="W655" s="266"/>
      <c r="X655" s="266"/>
      <c r="Y655" s="266"/>
      <c r="Z655" s="266"/>
      <c r="AA655" s="266"/>
    </row>
    <row r="656" spans="1:27" x14ac:dyDescent="0.6">
      <c r="A656" s="265"/>
      <c r="B656" s="266"/>
      <c r="C656" s="267"/>
      <c r="D656" s="267"/>
      <c r="E656" s="267"/>
      <c r="F656" s="268"/>
      <c r="G656" s="266"/>
      <c r="H656" s="266"/>
      <c r="I656" s="266"/>
      <c r="J656" s="266"/>
      <c r="K656" s="266"/>
      <c r="L656" s="266"/>
      <c r="M656" s="266"/>
      <c r="N656" s="266"/>
      <c r="O656" s="266"/>
      <c r="P656" s="266"/>
      <c r="Q656" s="266"/>
      <c r="R656" s="266"/>
      <c r="S656" s="266"/>
      <c r="T656" s="266"/>
      <c r="U656" s="266"/>
      <c r="V656" s="266"/>
      <c r="W656" s="266"/>
      <c r="X656" s="266"/>
      <c r="Y656" s="266"/>
      <c r="Z656" s="266"/>
      <c r="AA656" s="266"/>
    </row>
    <row r="657" spans="1:27" x14ac:dyDescent="0.6">
      <c r="A657" s="265"/>
      <c r="B657" s="266"/>
      <c r="C657" s="267"/>
      <c r="D657" s="267"/>
      <c r="E657" s="267"/>
      <c r="F657" s="268"/>
      <c r="G657" s="266"/>
      <c r="H657" s="266"/>
      <c r="I657" s="266"/>
      <c r="J657" s="266"/>
      <c r="K657" s="266"/>
      <c r="L657" s="266"/>
      <c r="M657" s="266"/>
      <c r="N657" s="266"/>
      <c r="O657" s="266"/>
      <c r="P657" s="266"/>
      <c r="Q657" s="266"/>
      <c r="R657" s="266"/>
      <c r="S657" s="266"/>
      <c r="T657" s="266"/>
      <c r="U657" s="266"/>
      <c r="V657" s="266"/>
      <c r="W657" s="266"/>
      <c r="X657" s="266"/>
      <c r="Y657" s="266"/>
      <c r="Z657" s="266"/>
      <c r="AA657" s="266"/>
    </row>
    <row r="658" spans="1:27" x14ac:dyDescent="0.6">
      <c r="A658" s="265"/>
      <c r="B658" s="266"/>
      <c r="C658" s="267"/>
      <c r="D658" s="267"/>
      <c r="E658" s="267"/>
      <c r="F658" s="268"/>
      <c r="G658" s="266"/>
      <c r="H658" s="266"/>
      <c r="I658" s="266"/>
      <c r="J658" s="266"/>
      <c r="K658" s="266"/>
      <c r="L658" s="266"/>
      <c r="M658" s="266"/>
      <c r="N658" s="266"/>
      <c r="O658" s="266"/>
      <c r="P658" s="266"/>
      <c r="Q658" s="266"/>
      <c r="R658" s="266"/>
      <c r="S658" s="266"/>
      <c r="T658" s="266"/>
      <c r="U658" s="266"/>
      <c r="V658" s="266"/>
      <c r="W658" s="266"/>
      <c r="X658" s="266"/>
      <c r="Y658" s="266"/>
      <c r="Z658" s="266"/>
      <c r="AA658" s="266"/>
    </row>
    <row r="659" spans="1:27" x14ac:dyDescent="0.6">
      <c r="A659" s="265"/>
      <c r="B659" s="266"/>
      <c r="C659" s="267"/>
      <c r="D659" s="267"/>
      <c r="E659" s="267"/>
      <c r="F659" s="268"/>
      <c r="G659" s="266"/>
      <c r="H659" s="266"/>
      <c r="I659" s="266"/>
      <c r="J659" s="266"/>
      <c r="K659" s="266"/>
      <c r="L659" s="266"/>
      <c r="M659" s="266"/>
      <c r="N659" s="266"/>
      <c r="O659" s="266"/>
      <c r="P659" s="266"/>
      <c r="Q659" s="266"/>
      <c r="R659" s="266"/>
      <c r="S659" s="266"/>
      <c r="T659" s="266"/>
      <c r="U659" s="266"/>
      <c r="V659" s="266"/>
      <c r="W659" s="266"/>
      <c r="X659" s="266"/>
      <c r="Y659" s="266"/>
      <c r="Z659" s="266"/>
      <c r="AA659" s="266"/>
    </row>
    <row r="660" spans="1:27" x14ac:dyDescent="0.6">
      <c r="A660" s="265"/>
      <c r="B660" s="266"/>
      <c r="C660" s="267"/>
      <c r="D660" s="267"/>
      <c r="E660" s="267"/>
      <c r="F660" s="268"/>
      <c r="G660" s="266"/>
      <c r="H660" s="266"/>
      <c r="I660" s="266"/>
      <c r="J660" s="266"/>
      <c r="K660" s="266"/>
      <c r="L660" s="266"/>
      <c r="M660" s="266"/>
      <c r="N660" s="266"/>
      <c r="O660" s="266"/>
      <c r="P660" s="266"/>
      <c r="Q660" s="266"/>
      <c r="R660" s="266"/>
      <c r="S660" s="266"/>
      <c r="T660" s="266"/>
      <c r="U660" s="266"/>
      <c r="V660" s="266"/>
      <c r="W660" s="266"/>
      <c r="X660" s="266"/>
      <c r="Y660" s="266"/>
      <c r="Z660" s="266"/>
      <c r="AA660" s="266"/>
    </row>
    <row r="661" spans="1:27" x14ac:dyDescent="0.6">
      <c r="A661" s="265"/>
      <c r="B661" s="266"/>
      <c r="C661" s="267"/>
      <c r="D661" s="267"/>
      <c r="E661" s="267"/>
      <c r="F661" s="268"/>
      <c r="G661" s="266"/>
      <c r="H661" s="266"/>
      <c r="I661" s="266"/>
      <c r="J661" s="266"/>
      <c r="K661" s="266"/>
      <c r="L661" s="266"/>
      <c r="M661" s="266"/>
      <c r="N661" s="266"/>
      <c r="O661" s="266"/>
      <c r="P661" s="266"/>
      <c r="Q661" s="266"/>
      <c r="R661" s="266"/>
      <c r="S661" s="266"/>
      <c r="T661" s="266"/>
      <c r="U661" s="266"/>
      <c r="V661" s="266"/>
      <c r="W661" s="266"/>
      <c r="X661" s="266"/>
      <c r="Y661" s="266"/>
      <c r="Z661" s="266"/>
      <c r="AA661" s="266"/>
    </row>
    <row r="662" spans="1:27" x14ac:dyDescent="0.6">
      <c r="A662" s="265"/>
      <c r="B662" s="266"/>
      <c r="C662" s="267"/>
      <c r="D662" s="267"/>
      <c r="E662" s="267"/>
      <c r="F662" s="268"/>
      <c r="G662" s="266"/>
      <c r="H662" s="266"/>
      <c r="I662" s="266"/>
      <c r="J662" s="266"/>
      <c r="K662" s="266"/>
      <c r="L662" s="266"/>
      <c r="M662" s="266"/>
      <c r="N662" s="266"/>
      <c r="O662" s="266"/>
      <c r="P662" s="266"/>
      <c r="Q662" s="266"/>
      <c r="R662" s="266"/>
      <c r="S662" s="266"/>
      <c r="T662" s="266"/>
      <c r="U662" s="266"/>
      <c r="V662" s="266"/>
      <c r="W662" s="266"/>
      <c r="X662" s="266"/>
      <c r="Y662" s="266"/>
      <c r="Z662" s="266"/>
      <c r="AA662" s="266"/>
    </row>
    <row r="663" spans="1:27" x14ac:dyDescent="0.6">
      <c r="A663" s="265"/>
      <c r="B663" s="266"/>
      <c r="C663" s="267"/>
      <c r="D663" s="267"/>
      <c r="E663" s="267"/>
      <c r="F663" s="268"/>
      <c r="G663" s="266"/>
      <c r="H663" s="266"/>
      <c r="I663" s="266"/>
      <c r="J663" s="266"/>
      <c r="K663" s="266"/>
      <c r="L663" s="266"/>
      <c r="M663" s="266"/>
      <c r="N663" s="266"/>
      <c r="O663" s="266"/>
      <c r="P663" s="266"/>
      <c r="Q663" s="266"/>
      <c r="R663" s="266"/>
      <c r="S663" s="266"/>
      <c r="T663" s="266"/>
      <c r="U663" s="266"/>
      <c r="V663" s="266"/>
      <c r="W663" s="266"/>
      <c r="X663" s="266"/>
      <c r="Y663" s="266"/>
      <c r="Z663" s="266"/>
      <c r="AA663" s="266"/>
    </row>
    <row r="664" spans="1:27" x14ac:dyDescent="0.6">
      <c r="A664" s="265"/>
      <c r="B664" s="266"/>
      <c r="C664" s="267"/>
      <c r="D664" s="267"/>
      <c r="E664" s="267"/>
      <c r="F664" s="268"/>
      <c r="G664" s="266"/>
      <c r="H664" s="266"/>
      <c r="I664" s="266"/>
      <c r="J664" s="266"/>
      <c r="K664" s="266"/>
      <c r="L664" s="266"/>
      <c r="M664" s="266"/>
      <c r="N664" s="266"/>
      <c r="O664" s="266"/>
      <c r="P664" s="266"/>
      <c r="Q664" s="266"/>
      <c r="R664" s="266"/>
      <c r="S664" s="266"/>
      <c r="T664" s="266"/>
      <c r="U664" s="266"/>
      <c r="V664" s="266"/>
      <c r="W664" s="266"/>
      <c r="X664" s="266"/>
      <c r="Y664" s="266"/>
      <c r="Z664" s="266"/>
      <c r="AA664" s="266"/>
    </row>
    <row r="665" spans="1:27" x14ac:dyDescent="0.6">
      <c r="A665" s="265"/>
      <c r="B665" s="266"/>
      <c r="C665" s="267"/>
      <c r="D665" s="267"/>
      <c r="E665" s="267"/>
      <c r="F665" s="268"/>
      <c r="G665" s="266"/>
      <c r="H665" s="266"/>
      <c r="I665" s="266"/>
      <c r="J665" s="266"/>
      <c r="K665" s="266"/>
      <c r="L665" s="266"/>
      <c r="M665" s="266"/>
      <c r="N665" s="266"/>
      <c r="O665" s="266"/>
      <c r="P665" s="266"/>
      <c r="Q665" s="266"/>
      <c r="R665" s="266"/>
      <c r="S665" s="266"/>
      <c r="T665" s="266"/>
      <c r="U665" s="266"/>
      <c r="V665" s="266"/>
      <c r="W665" s="266"/>
      <c r="X665" s="266"/>
      <c r="Y665" s="266"/>
      <c r="Z665" s="266"/>
      <c r="AA665" s="266"/>
    </row>
    <row r="666" spans="1:27" x14ac:dyDescent="0.6">
      <c r="A666" s="265"/>
      <c r="B666" s="266"/>
      <c r="C666" s="267"/>
      <c r="D666" s="267"/>
      <c r="E666" s="267"/>
      <c r="F666" s="268"/>
      <c r="G666" s="266"/>
      <c r="H666" s="266"/>
      <c r="I666" s="266"/>
      <c r="J666" s="266"/>
      <c r="K666" s="266"/>
      <c r="L666" s="266"/>
      <c r="M666" s="266"/>
      <c r="N666" s="266"/>
      <c r="O666" s="266"/>
      <c r="P666" s="266"/>
      <c r="Q666" s="266"/>
      <c r="R666" s="266"/>
      <c r="S666" s="266"/>
      <c r="T666" s="266"/>
      <c r="U666" s="266"/>
      <c r="V666" s="266"/>
      <c r="W666" s="266"/>
      <c r="X666" s="266"/>
      <c r="Y666" s="266"/>
      <c r="Z666" s="266"/>
      <c r="AA666" s="266"/>
    </row>
    <row r="667" spans="1:27" x14ac:dyDescent="0.6">
      <c r="A667" s="265"/>
      <c r="B667" s="266"/>
      <c r="C667" s="267"/>
      <c r="D667" s="267"/>
      <c r="E667" s="267"/>
      <c r="F667" s="268"/>
      <c r="G667" s="266"/>
      <c r="H667" s="266"/>
      <c r="I667" s="266"/>
      <c r="J667" s="266"/>
      <c r="K667" s="266"/>
      <c r="L667" s="266"/>
      <c r="M667" s="266"/>
      <c r="N667" s="266"/>
      <c r="O667" s="266"/>
      <c r="P667" s="266"/>
      <c r="Q667" s="266"/>
      <c r="R667" s="266"/>
      <c r="S667" s="266"/>
      <c r="T667" s="266"/>
      <c r="U667" s="266"/>
      <c r="V667" s="266"/>
      <c r="W667" s="266"/>
      <c r="X667" s="266"/>
      <c r="Y667" s="266"/>
      <c r="Z667" s="266"/>
      <c r="AA667" s="266"/>
    </row>
    <row r="668" spans="1:27" x14ac:dyDescent="0.6">
      <c r="A668" s="265"/>
      <c r="B668" s="266"/>
      <c r="C668" s="267"/>
      <c r="D668" s="267"/>
      <c r="E668" s="267"/>
      <c r="F668" s="268"/>
      <c r="G668" s="266"/>
      <c r="H668" s="266"/>
      <c r="I668" s="266"/>
      <c r="J668" s="266"/>
      <c r="K668" s="266"/>
      <c r="L668" s="266"/>
      <c r="M668" s="266"/>
      <c r="N668" s="266"/>
      <c r="O668" s="266"/>
      <c r="P668" s="266"/>
      <c r="Q668" s="266"/>
      <c r="R668" s="266"/>
      <c r="S668" s="266"/>
      <c r="T668" s="266"/>
      <c r="U668" s="266"/>
      <c r="V668" s="266"/>
      <c r="W668" s="266"/>
      <c r="X668" s="266"/>
      <c r="Y668" s="266"/>
      <c r="Z668" s="266"/>
      <c r="AA668" s="266"/>
    </row>
    <row r="669" spans="1:27" x14ac:dyDescent="0.6">
      <c r="A669" s="265"/>
      <c r="B669" s="266"/>
      <c r="C669" s="267"/>
      <c r="D669" s="267"/>
      <c r="E669" s="267"/>
      <c r="F669" s="268"/>
      <c r="G669" s="266"/>
      <c r="H669" s="266"/>
      <c r="I669" s="266"/>
      <c r="J669" s="266"/>
      <c r="K669" s="266"/>
      <c r="L669" s="266"/>
      <c r="M669" s="266"/>
      <c r="N669" s="266"/>
      <c r="O669" s="266"/>
      <c r="P669" s="266"/>
      <c r="Q669" s="266"/>
      <c r="R669" s="266"/>
      <c r="S669" s="266"/>
      <c r="T669" s="266"/>
      <c r="U669" s="266"/>
      <c r="V669" s="266"/>
      <c r="W669" s="266"/>
      <c r="X669" s="266"/>
      <c r="Y669" s="266"/>
      <c r="Z669" s="266"/>
      <c r="AA669" s="266"/>
    </row>
    <row r="670" spans="1:27" x14ac:dyDescent="0.6">
      <c r="A670" s="265"/>
      <c r="B670" s="266"/>
      <c r="C670" s="267"/>
      <c r="D670" s="267"/>
      <c r="E670" s="267"/>
      <c r="F670" s="268"/>
      <c r="G670" s="266"/>
      <c r="H670" s="266"/>
      <c r="I670" s="266"/>
      <c r="J670" s="266"/>
      <c r="K670" s="266"/>
      <c r="L670" s="266"/>
      <c r="M670" s="266"/>
      <c r="N670" s="266"/>
      <c r="O670" s="266"/>
      <c r="P670" s="266"/>
      <c r="Q670" s="266"/>
      <c r="R670" s="266"/>
      <c r="S670" s="266"/>
      <c r="T670" s="266"/>
      <c r="U670" s="266"/>
      <c r="V670" s="266"/>
      <c r="W670" s="266"/>
      <c r="X670" s="266"/>
      <c r="Y670" s="266"/>
      <c r="Z670" s="266"/>
      <c r="AA670" s="266"/>
    </row>
    <row r="671" spans="1:27" x14ac:dyDescent="0.6">
      <c r="A671" s="265"/>
      <c r="B671" s="266"/>
      <c r="C671" s="267"/>
      <c r="D671" s="267"/>
      <c r="E671" s="267"/>
      <c r="F671" s="268"/>
      <c r="G671" s="266"/>
      <c r="H671" s="266"/>
      <c r="I671" s="266"/>
      <c r="J671" s="266"/>
      <c r="K671" s="266"/>
      <c r="L671" s="266"/>
      <c r="M671" s="266"/>
      <c r="N671" s="266"/>
      <c r="O671" s="266"/>
      <c r="P671" s="266"/>
      <c r="Q671" s="266"/>
      <c r="R671" s="266"/>
      <c r="S671" s="266"/>
      <c r="T671" s="266"/>
      <c r="U671" s="266"/>
      <c r="V671" s="266"/>
      <c r="W671" s="266"/>
      <c r="X671" s="266"/>
      <c r="Y671" s="266"/>
      <c r="Z671" s="266"/>
      <c r="AA671" s="266"/>
    </row>
    <row r="672" spans="1:27" x14ac:dyDescent="0.6">
      <c r="A672" s="265"/>
      <c r="B672" s="266"/>
      <c r="C672" s="267"/>
      <c r="D672" s="267"/>
      <c r="E672" s="267"/>
      <c r="F672" s="268"/>
      <c r="G672" s="266"/>
      <c r="H672" s="266"/>
      <c r="I672" s="266"/>
      <c r="J672" s="266"/>
      <c r="K672" s="266"/>
      <c r="L672" s="266"/>
      <c r="M672" s="266"/>
      <c r="N672" s="266"/>
      <c r="O672" s="266"/>
      <c r="P672" s="266"/>
      <c r="Q672" s="266"/>
      <c r="R672" s="266"/>
      <c r="S672" s="266"/>
      <c r="T672" s="266"/>
      <c r="U672" s="266"/>
      <c r="V672" s="266"/>
      <c r="W672" s="266"/>
      <c r="X672" s="266"/>
      <c r="Y672" s="266"/>
      <c r="Z672" s="266"/>
      <c r="AA672" s="266"/>
    </row>
    <row r="673" spans="1:27" x14ac:dyDescent="0.6">
      <c r="A673" s="265"/>
      <c r="B673" s="266"/>
      <c r="C673" s="267"/>
      <c r="D673" s="267"/>
      <c r="E673" s="267"/>
      <c r="F673" s="268"/>
      <c r="G673" s="266"/>
      <c r="H673" s="266"/>
      <c r="I673" s="266"/>
      <c r="J673" s="266"/>
      <c r="K673" s="266"/>
      <c r="L673" s="266"/>
      <c r="M673" s="266"/>
      <c r="N673" s="266"/>
      <c r="O673" s="266"/>
      <c r="P673" s="266"/>
      <c r="Q673" s="266"/>
      <c r="R673" s="266"/>
      <c r="S673" s="266"/>
      <c r="T673" s="266"/>
      <c r="U673" s="266"/>
      <c r="V673" s="266"/>
      <c r="W673" s="266"/>
      <c r="X673" s="266"/>
      <c r="Y673" s="266"/>
      <c r="Z673" s="266"/>
      <c r="AA673" s="266"/>
    </row>
    <row r="674" spans="1:27" x14ac:dyDescent="0.6">
      <c r="A674" s="265"/>
      <c r="B674" s="266"/>
      <c r="C674" s="267"/>
      <c r="D674" s="267"/>
      <c r="E674" s="267"/>
      <c r="F674" s="268"/>
      <c r="G674" s="266"/>
      <c r="H674" s="266"/>
      <c r="I674" s="266"/>
      <c r="J674" s="266"/>
      <c r="K674" s="266"/>
      <c r="L674" s="266"/>
      <c r="M674" s="266"/>
      <c r="N674" s="266"/>
      <c r="O674" s="266"/>
      <c r="P674" s="266"/>
      <c r="Q674" s="266"/>
      <c r="R674" s="266"/>
      <c r="S674" s="266"/>
      <c r="T674" s="266"/>
      <c r="U674" s="266"/>
      <c r="V674" s="266"/>
      <c r="W674" s="266"/>
      <c r="X674" s="266"/>
      <c r="Y674" s="266"/>
      <c r="Z674" s="266"/>
      <c r="AA674" s="266"/>
    </row>
    <row r="675" spans="1:27" x14ac:dyDescent="0.6">
      <c r="A675" s="265"/>
      <c r="B675" s="266"/>
      <c r="C675" s="267"/>
      <c r="D675" s="267"/>
      <c r="E675" s="267"/>
      <c r="F675" s="268"/>
      <c r="G675" s="266"/>
      <c r="H675" s="266"/>
      <c r="I675" s="266"/>
      <c r="J675" s="266"/>
      <c r="K675" s="266"/>
      <c r="L675" s="266"/>
      <c r="M675" s="266"/>
      <c r="N675" s="266"/>
      <c r="O675" s="266"/>
      <c r="P675" s="266"/>
      <c r="Q675" s="266"/>
      <c r="R675" s="266"/>
      <c r="S675" s="266"/>
      <c r="T675" s="266"/>
      <c r="U675" s="266"/>
      <c r="V675" s="266"/>
      <c r="W675" s="266"/>
      <c r="X675" s="266"/>
      <c r="Y675" s="266"/>
      <c r="Z675" s="266"/>
      <c r="AA675" s="266"/>
    </row>
    <row r="676" spans="1:27" x14ac:dyDescent="0.6">
      <c r="A676" s="265"/>
      <c r="B676" s="266"/>
      <c r="C676" s="267"/>
      <c r="D676" s="267"/>
      <c r="E676" s="267"/>
      <c r="F676" s="268"/>
      <c r="G676" s="266"/>
      <c r="H676" s="266"/>
      <c r="I676" s="266"/>
      <c r="J676" s="266"/>
      <c r="K676" s="266"/>
      <c r="L676" s="266"/>
      <c r="M676" s="266"/>
      <c r="N676" s="266"/>
      <c r="O676" s="266"/>
      <c r="P676" s="266"/>
      <c r="Q676" s="266"/>
      <c r="R676" s="266"/>
      <c r="S676" s="266"/>
      <c r="T676" s="266"/>
      <c r="U676" s="266"/>
      <c r="V676" s="266"/>
      <c r="W676" s="266"/>
      <c r="X676" s="266"/>
      <c r="Y676" s="266"/>
      <c r="Z676" s="266"/>
      <c r="AA676" s="266"/>
    </row>
    <row r="677" spans="1:27" x14ac:dyDescent="0.6">
      <c r="A677" s="265"/>
      <c r="B677" s="266"/>
      <c r="C677" s="267"/>
      <c r="D677" s="267"/>
      <c r="E677" s="267"/>
      <c r="F677" s="268"/>
      <c r="G677" s="266"/>
      <c r="H677" s="266"/>
      <c r="I677" s="266"/>
      <c r="J677" s="266"/>
      <c r="K677" s="266"/>
      <c r="L677" s="266"/>
      <c r="M677" s="266"/>
      <c r="N677" s="266"/>
      <c r="O677" s="266"/>
      <c r="P677" s="266"/>
      <c r="Q677" s="266"/>
      <c r="R677" s="266"/>
      <c r="S677" s="266"/>
      <c r="T677" s="266"/>
      <c r="U677" s="266"/>
      <c r="V677" s="266"/>
      <c r="W677" s="266"/>
      <c r="X677" s="266"/>
      <c r="Y677" s="266"/>
      <c r="Z677" s="266"/>
      <c r="AA677" s="266"/>
    </row>
    <row r="678" spans="1:27" x14ac:dyDescent="0.6">
      <c r="A678" s="265"/>
      <c r="B678" s="266"/>
      <c r="C678" s="267"/>
      <c r="D678" s="267"/>
      <c r="E678" s="267"/>
      <c r="F678" s="268"/>
      <c r="G678" s="266"/>
      <c r="H678" s="266"/>
      <c r="I678" s="266"/>
      <c r="J678" s="266"/>
      <c r="K678" s="266"/>
      <c r="L678" s="266"/>
      <c r="M678" s="266"/>
      <c r="N678" s="266"/>
      <c r="O678" s="266"/>
      <c r="P678" s="266"/>
      <c r="Q678" s="266"/>
      <c r="R678" s="266"/>
      <c r="S678" s="266"/>
      <c r="T678" s="266"/>
      <c r="U678" s="266"/>
      <c r="V678" s="266"/>
      <c r="W678" s="266"/>
      <c r="X678" s="266"/>
      <c r="Y678" s="266"/>
      <c r="Z678" s="266"/>
      <c r="AA678" s="266"/>
    </row>
    <row r="679" spans="1:27" x14ac:dyDescent="0.6">
      <c r="A679" s="265"/>
      <c r="B679" s="266"/>
      <c r="C679" s="267"/>
      <c r="D679" s="267"/>
      <c r="E679" s="267"/>
      <c r="F679" s="268"/>
      <c r="G679" s="266"/>
      <c r="H679" s="266"/>
      <c r="I679" s="266"/>
      <c r="J679" s="266"/>
      <c r="K679" s="266"/>
      <c r="L679" s="266"/>
      <c r="M679" s="266"/>
      <c r="N679" s="266"/>
      <c r="O679" s="266"/>
      <c r="P679" s="266"/>
      <c r="Q679" s="266"/>
      <c r="R679" s="266"/>
      <c r="S679" s="266"/>
      <c r="T679" s="266"/>
      <c r="U679" s="266"/>
      <c r="V679" s="266"/>
      <c r="W679" s="266"/>
      <c r="X679" s="266"/>
      <c r="Y679" s="266"/>
      <c r="Z679" s="266"/>
      <c r="AA679" s="266"/>
    </row>
    <row r="680" spans="1:27" x14ac:dyDescent="0.6">
      <c r="A680" s="265"/>
      <c r="B680" s="266"/>
      <c r="C680" s="267"/>
      <c r="D680" s="267"/>
      <c r="E680" s="267"/>
      <c r="F680" s="268"/>
      <c r="G680" s="266"/>
      <c r="H680" s="266"/>
      <c r="I680" s="266"/>
      <c r="J680" s="266"/>
      <c r="K680" s="266"/>
      <c r="L680" s="266"/>
      <c r="M680" s="266"/>
      <c r="N680" s="266"/>
      <c r="O680" s="266"/>
      <c r="P680" s="266"/>
      <c r="Q680" s="266"/>
      <c r="R680" s="266"/>
      <c r="S680" s="266"/>
      <c r="T680" s="266"/>
      <c r="U680" s="266"/>
      <c r="V680" s="266"/>
      <c r="W680" s="266"/>
      <c r="X680" s="266"/>
      <c r="Y680" s="266"/>
      <c r="Z680" s="266"/>
      <c r="AA680" s="266"/>
    </row>
    <row r="681" spans="1:27" x14ac:dyDescent="0.6">
      <c r="A681" s="265"/>
      <c r="B681" s="266"/>
      <c r="C681" s="267"/>
      <c r="D681" s="267"/>
      <c r="E681" s="267"/>
      <c r="F681" s="268"/>
      <c r="G681" s="266"/>
      <c r="H681" s="266"/>
      <c r="I681" s="266"/>
      <c r="J681" s="266"/>
      <c r="K681" s="266"/>
      <c r="L681" s="266"/>
      <c r="M681" s="266"/>
      <c r="N681" s="266"/>
      <c r="O681" s="266"/>
      <c r="P681" s="266"/>
      <c r="Q681" s="266"/>
      <c r="R681" s="266"/>
      <c r="S681" s="266"/>
      <c r="T681" s="266"/>
      <c r="U681" s="266"/>
      <c r="V681" s="266"/>
      <c r="W681" s="266"/>
      <c r="X681" s="266"/>
      <c r="Y681" s="266"/>
      <c r="Z681" s="266"/>
      <c r="AA681" s="266"/>
    </row>
    <row r="682" spans="1:27" x14ac:dyDescent="0.6">
      <c r="A682" s="265"/>
      <c r="B682" s="266"/>
      <c r="C682" s="267"/>
      <c r="D682" s="267"/>
      <c r="E682" s="267"/>
      <c r="F682" s="268"/>
      <c r="G682" s="266"/>
      <c r="H682" s="266"/>
      <c r="I682" s="266"/>
      <c r="J682" s="266"/>
      <c r="K682" s="266"/>
      <c r="L682" s="266"/>
      <c r="M682" s="266"/>
      <c r="N682" s="266"/>
      <c r="O682" s="266"/>
      <c r="P682" s="266"/>
      <c r="Q682" s="266"/>
      <c r="R682" s="266"/>
      <c r="S682" s="266"/>
      <c r="T682" s="266"/>
      <c r="U682" s="266"/>
      <c r="V682" s="266"/>
      <c r="W682" s="266"/>
      <c r="X682" s="266"/>
      <c r="Y682" s="266"/>
      <c r="Z682" s="266"/>
      <c r="AA682" s="266"/>
    </row>
    <row r="683" spans="1:27" x14ac:dyDescent="0.6">
      <c r="A683" s="265"/>
      <c r="B683" s="266"/>
      <c r="C683" s="267"/>
      <c r="D683" s="267"/>
      <c r="E683" s="267"/>
      <c r="F683" s="268"/>
      <c r="G683" s="266"/>
      <c r="H683" s="266"/>
      <c r="I683" s="266"/>
      <c r="J683" s="266"/>
      <c r="K683" s="266"/>
      <c r="L683" s="266"/>
      <c r="M683" s="266"/>
      <c r="N683" s="266"/>
      <c r="O683" s="266"/>
      <c r="P683" s="266"/>
      <c r="Q683" s="266"/>
      <c r="R683" s="266"/>
      <c r="S683" s="266"/>
      <c r="T683" s="266"/>
      <c r="U683" s="266"/>
      <c r="V683" s="266"/>
      <c r="W683" s="266"/>
      <c r="X683" s="266"/>
      <c r="Y683" s="266"/>
      <c r="Z683" s="266"/>
      <c r="AA683" s="266"/>
    </row>
    <row r="684" spans="1:27" x14ac:dyDescent="0.6">
      <c r="A684" s="265"/>
      <c r="B684" s="266"/>
      <c r="C684" s="267"/>
      <c r="D684" s="267"/>
      <c r="E684" s="267"/>
      <c r="F684" s="268"/>
      <c r="G684" s="266"/>
      <c r="H684" s="266"/>
      <c r="I684" s="266"/>
      <c r="J684" s="266"/>
      <c r="K684" s="266"/>
      <c r="L684" s="266"/>
      <c r="M684" s="266"/>
      <c r="N684" s="266"/>
      <c r="O684" s="266"/>
      <c r="P684" s="266"/>
      <c r="Q684" s="266"/>
      <c r="R684" s="266"/>
      <c r="S684" s="266"/>
      <c r="T684" s="266"/>
      <c r="U684" s="266"/>
      <c r="V684" s="266"/>
      <c r="W684" s="266"/>
      <c r="X684" s="266"/>
      <c r="Y684" s="266"/>
      <c r="Z684" s="266"/>
      <c r="AA684" s="266"/>
    </row>
    <row r="685" spans="1:27" x14ac:dyDescent="0.6">
      <c r="A685" s="265"/>
      <c r="B685" s="266"/>
      <c r="C685" s="267"/>
      <c r="D685" s="267"/>
      <c r="E685" s="267"/>
      <c r="F685" s="268"/>
      <c r="G685" s="266"/>
      <c r="H685" s="266"/>
      <c r="I685" s="266"/>
      <c r="J685" s="266"/>
      <c r="K685" s="266"/>
      <c r="L685" s="266"/>
      <c r="M685" s="266"/>
      <c r="N685" s="266"/>
      <c r="O685" s="266"/>
      <c r="P685" s="266"/>
      <c r="Q685" s="266"/>
      <c r="R685" s="266"/>
      <c r="S685" s="266"/>
      <c r="T685" s="266"/>
      <c r="U685" s="266"/>
      <c r="V685" s="266"/>
      <c r="W685" s="266"/>
      <c r="X685" s="266"/>
      <c r="Y685" s="266"/>
      <c r="Z685" s="266"/>
      <c r="AA685" s="266"/>
    </row>
    <row r="686" spans="1:27" x14ac:dyDescent="0.6">
      <c r="A686" s="265"/>
      <c r="B686" s="266"/>
      <c r="C686" s="267"/>
      <c r="D686" s="267"/>
      <c r="E686" s="267"/>
      <c r="F686" s="268"/>
      <c r="G686" s="266"/>
      <c r="H686" s="266"/>
      <c r="I686" s="266"/>
      <c r="J686" s="266"/>
      <c r="K686" s="266"/>
      <c r="L686" s="266"/>
      <c r="M686" s="266"/>
      <c r="N686" s="266"/>
      <c r="O686" s="266"/>
      <c r="P686" s="266"/>
      <c r="Q686" s="266"/>
      <c r="R686" s="266"/>
      <c r="S686" s="266"/>
      <c r="T686" s="266"/>
      <c r="U686" s="266"/>
      <c r="V686" s="266"/>
      <c r="W686" s="266"/>
      <c r="X686" s="266"/>
      <c r="Y686" s="266"/>
      <c r="Z686" s="266"/>
      <c r="AA686" s="266"/>
    </row>
    <row r="687" spans="1:27" x14ac:dyDescent="0.6">
      <c r="A687" s="265"/>
      <c r="B687" s="266"/>
      <c r="C687" s="267"/>
      <c r="D687" s="267"/>
      <c r="E687" s="267"/>
      <c r="F687" s="268"/>
      <c r="G687" s="266"/>
      <c r="H687" s="266"/>
      <c r="I687" s="266"/>
      <c r="J687" s="266"/>
      <c r="K687" s="266"/>
      <c r="L687" s="266"/>
      <c r="M687" s="266"/>
      <c r="N687" s="266"/>
      <c r="O687" s="266"/>
      <c r="P687" s="266"/>
      <c r="Q687" s="266"/>
      <c r="R687" s="266"/>
      <c r="S687" s="266"/>
      <c r="T687" s="266"/>
      <c r="U687" s="266"/>
      <c r="V687" s="266"/>
      <c r="W687" s="266"/>
      <c r="X687" s="266"/>
      <c r="Y687" s="266"/>
      <c r="Z687" s="266"/>
      <c r="AA687" s="266"/>
    </row>
    <row r="688" spans="1:27" x14ac:dyDescent="0.6">
      <c r="A688" s="265"/>
      <c r="B688" s="266"/>
      <c r="C688" s="267"/>
      <c r="D688" s="267"/>
      <c r="E688" s="267"/>
      <c r="F688" s="268"/>
      <c r="G688" s="266"/>
      <c r="H688" s="266"/>
      <c r="I688" s="266"/>
      <c r="J688" s="266"/>
      <c r="K688" s="266"/>
      <c r="L688" s="266"/>
      <c r="M688" s="266"/>
      <c r="N688" s="266"/>
      <c r="O688" s="266"/>
      <c r="P688" s="266"/>
      <c r="Q688" s="266"/>
      <c r="R688" s="266"/>
      <c r="S688" s="266"/>
      <c r="T688" s="266"/>
      <c r="U688" s="266"/>
      <c r="V688" s="266"/>
      <c r="W688" s="266"/>
      <c r="X688" s="266"/>
      <c r="Y688" s="266"/>
      <c r="Z688" s="266"/>
      <c r="AA688" s="266"/>
    </row>
    <row r="689" spans="1:27" x14ac:dyDescent="0.6">
      <c r="A689" s="265"/>
      <c r="B689" s="266"/>
      <c r="C689" s="267"/>
      <c r="D689" s="267"/>
      <c r="E689" s="267"/>
      <c r="F689" s="268"/>
      <c r="G689" s="266"/>
      <c r="H689" s="266"/>
      <c r="I689" s="266"/>
      <c r="J689" s="266"/>
      <c r="K689" s="266"/>
      <c r="L689" s="266"/>
      <c r="M689" s="266"/>
      <c r="N689" s="266"/>
      <c r="O689" s="266"/>
      <c r="P689" s="266"/>
      <c r="Q689" s="266"/>
      <c r="R689" s="266"/>
      <c r="S689" s="266"/>
      <c r="T689" s="266"/>
      <c r="U689" s="266"/>
      <c r="V689" s="266"/>
      <c r="W689" s="266"/>
      <c r="X689" s="266"/>
      <c r="Y689" s="266"/>
      <c r="Z689" s="266"/>
      <c r="AA689" s="266"/>
    </row>
    <row r="690" spans="1:27" x14ac:dyDescent="0.6">
      <c r="A690" s="265"/>
      <c r="B690" s="266"/>
      <c r="C690" s="267"/>
      <c r="D690" s="267"/>
      <c r="E690" s="267"/>
      <c r="F690" s="268"/>
      <c r="G690" s="266"/>
      <c r="H690" s="266"/>
      <c r="I690" s="266"/>
      <c r="J690" s="266"/>
      <c r="K690" s="266"/>
      <c r="L690" s="266"/>
      <c r="M690" s="266"/>
      <c r="N690" s="266"/>
      <c r="O690" s="266"/>
      <c r="P690" s="266"/>
      <c r="Q690" s="266"/>
      <c r="R690" s="266"/>
      <c r="S690" s="266"/>
      <c r="T690" s="266"/>
      <c r="U690" s="266"/>
      <c r="V690" s="266"/>
      <c r="W690" s="266"/>
      <c r="X690" s="266"/>
      <c r="Y690" s="266"/>
      <c r="Z690" s="266"/>
      <c r="AA690" s="266"/>
    </row>
    <row r="691" spans="1:27" x14ac:dyDescent="0.6">
      <c r="A691" s="265"/>
      <c r="B691" s="266"/>
      <c r="C691" s="267"/>
      <c r="D691" s="267"/>
      <c r="E691" s="267"/>
      <c r="F691" s="268"/>
      <c r="G691" s="266"/>
      <c r="H691" s="266"/>
      <c r="I691" s="266"/>
      <c r="J691" s="266"/>
      <c r="K691" s="266"/>
      <c r="L691" s="266"/>
      <c r="M691" s="266"/>
      <c r="N691" s="266"/>
      <c r="O691" s="266"/>
      <c r="P691" s="266"/>
      <c r="Q691" s="266"/>
      <c r="R691" s="266"/>
      <c r="S691" s="266"/>
      <c r="T691" s="266"/>
      <c r="U691" s="266"/>
      <c r="V691" s="266"/>
      <c r="W691" s="266"/>
      <c r="X691" s="266"/>
      <c r="Y691" s="266"/>
      <c r="Z691" s="266"/>
      <c r="AA691" s="266"/>
    </row>
    <row r="692" spans="1:27" x14ac:dyDescent="0.6">
      <c r="A692" s="265"/>
      <c r="B692" s="266"/>
      <c r="C692" s="267"/>
      <c r="D692" s="267"/>
      <c r="E692" s="267"/>
      <c r="F692" s="268"/>
      <c r="G692" s="266"/>
      <c r="H692" s="266"/>
      <c r="I692" s="266"/>
      <c r="J692" s="266"/>
      <c r="K692" s="266"/>
      <c r="L692" s="266"/>
      <c r="M692" s="266"/>
      <c r="N692" s="266"/>
      <c r="O692" s="266"/>
      <c r="P692" s="266"/>
      <c r="Q692" s="266"/>
      <c r="R692" s="266"/>
      <c r="S692" s="266"/>
      <c r="T692" s="266"/>
      <c r="U692" s="266"/>
      <c r="V692" s="266"/>
      <c r="W692" s="266"/>
      <c r="X692" s="266"/>
      <c r="Y692" s="266"/>
      <c r="Z692" s="266"/>
      <c r="AA692" s="266"/>
    </row>
    <row r="693" spans="1:27" x14ac:dyDescent="0.6">
      <c r="A693" s="265"/>
      <c r="B693" s="266"/>
      <c r="C693" s="267"/>
      <c r="D693" s="267"/>
      <c r="E693" s="267"/>
      <c r="F693" s="268"/>
      <c r="G693" s="266"/>
      <c r="H693" s="266"/>
      <c r="I693" s="266"/>
      <c r="J693" s="266"/>
      <c r="K693" s="266"/>
      <c r="L693" s="266"/>
      <c r="M693" s="266"/>
      <c r="N693" s="266"/>
      <c r="O693" s="266"/>
      <c r="P693" s="266"/>
      <c r="Q693" s="266"/>
      <c r="R693" s="266"/>
      <c r="S693" s="266"/>
      <c r="T693" s="266"/>
      <c r="U693" s="266"/>
      <c r="V693" s="266"/>
      <c r="W693" s="266"/>
      <c r="X693" s="266"/>
      <c r="Y693" s="266"/>
      <c r="Z693" s="266"/>
      <c r="AA693" s="266"/>
    </row>
    <row r="694" spans="1:27" x14ac:dyDescent="0.6">
      <c r="A694" s="265"/>
      <c r="B694" s="266"/>
      <c r="C694" s="267"/>
      <c r="D694" s="267"/>
      <c r="E694" s="267"/>
      <c r="F694" s="268"/>
      <c r="G694" s="266"/>
      <c r="H694" s="266"/>
      <c r="I694" s="266"/>
      <c r="J694" s="266"/>
      <c r="K694" s="266"/>
      <c r="L694" s="266"/>
      <c r="M694" s="266"/>
      <c r="N694" s="266"/>
      <c r="O694" s="266"/>
      <c r="P694" s="266"/>
      <c r="Q694" s="266"/>
      <c r="R694" s="266"/>
      <c r="S694" s="266"/>
      <c r="T694" s="266"/>
      <c r="U694" s="266"/>
      <c r="V694" s="266"/>
      <c r="W694" s="266"/>
      <c r="X694" s="266"/>
      <c r="Y694" s="266"/>
      <c r="Z694" s="266"/>
      <c r="AA694" s="266"/>
    </row>
    <row r="695" spans="1:27" x14ac:dyDescent="0.6">
      <c r="A695" s="265"/>
      <c r="B695" s="266"/>
      <c r="C695" s="267"/>
      <c r="D695" s="267"/>
      <c r="E695" s="267"/>
      <c r="F695" s="268"/>
      <c r="G695" s="266"/>
      <c r="H695" s="266"/>
      <c r="I695" s="266"/>
      <c r="J695" s="266"/>
      <c r="K695" s="266"/>
      <c r="L695" s="266"/>
      <c r="M695" s="266"/>
      <c r="N695" s="266"/>
      <c r="O695" s="266"/>
      <c r="P695" s="266"/>
      <c r="Q695" s="266"/>
      <c r="R695" s="266"/>
      <c r="S695" s="266"/>
      <c r="T695" s="266"/>
      <c r="U695" s="266"/>
      <c r="V695" s="266"/>
      <c r="W695" s="266"/>
      <c r="X695" s="266"/>
      <c r="Y695" s="266"/>
      <c r="Z695" s="266"/>
      <c r="AA695" s="266"/>
    </row>
    <row r="696" spans="1:27" x14ac:dyDescent="0.6">
      <c r="A696" s="265"/>
      <c r="B696" s="266"/>
      <c r="C696" s="267"/>
      <c r="D696" s="267"/>
      <c r="E696" s="267"/>
      <c r="F696" s="268"/>
      <c r="G696" s="266"/>
      <c r="H696" s="266"/>
      <c r="I696" s="266"/>
      <c r="J696" s="266"/>
      <c r="K696" s="266"/>
      <c r="L696" s="266"/>
      <c r="M696" s="266"/>
      <c r="N696" s="266"/>
      <c r="O696" s="266"/>
      <c r="P696" s="266"/>
      <c r="Q696" s="266"/>
      <c r="R696" s="266"/>
      <c r="S696" s="266"/>
      <c r="T696" s="266"/>
      <c r="U696" s="266"/>
      <c r="V696" s="266"/>
      <c r="W696" s="266"/>
      <c r="X696" s="266"/>
      <c r="Y696" s="266"/>
      <c r="Z696" s="266"/>
      <c r="AA696" s="266"/>
    </row>
    <row r="697" spans="1:27" x14ac:dyDescent="0.6">
      <c r="A697" s="265"/>
      <c r="B697" s="266"/>
      <c r="C697" s="267"/>
      <c r="D697" s="267"/>
      <c r="E697" s="267"/>
      <c r="F697" s="268"/>
      <c r="G697" s="266"/>
      <c r="H697" s="266"/>
      <c r="I697" s="266"/>
      <c r="J697" s="266"/>
      <c r="K697" s="266"/>
      <c r="L697" s="266"/>
      <c r="M697" s="266"/>
      <c r="N697" s="266"/>
      <c r="O697" s="266"/>
      <c r="P697" s="266"/>
      <c r="Q697" s="266"/>
      <c r="R697" s="266"/>
      <c r="S697" s="266"/>
      <c r="T697" s="266"/>
      <c r="U697" s="266"/>
      <c r="V697" s="266"/>
      <c r="W697" s="266"/>
      <c r="X697" s="266"/>
      <c r="Y697" s="266"/>
      <c r="Z697" s="266"/>
      <c r="AA697" s="266"/>
    </row>
    <row r="698" spans="1:27" x14ac:dyDescent="0.6">
      <c r="A698" s="265"/>
      <c r="B698" s="266"/>
      <c r="C698" s="267"/>
      <c r="D698" s="267"/>
      <c r="E698" s="267"/>
      <c r="F698" s="268"/>
      <c r="G698" s="266"/>
      <c r="H698" s="266"/>
      <c r="I698" s="266"/>
      <c r="J698" s="266"/>
      <c r="K698" s="266"/>
      <c r="L698" s="266"/>
      <c r="M698" s="266"/>
      <c r="N698" s="266"/>
      <c r="O698" s="266"/>
      <c r="P698" s="266"/>
      <c r="Q698" s="266"/>
      <c r="R698" s="266"/>
      <c r="S698" s="266"/>
      <c r="T698" s="266"/>
      <c r="U698" s="266"/>
      <c r="V698" s="266"/>
      <c r="W698" s="266"/>
      <c r="X698" s="266"/>
      <c r="Y698" s="266"/>
      <c r="Z698" s="266"/>
      <c r="AA698" s="266"/>
    </row>
    <row r="699" spans="1:27" x14ac:dyDescent="0.6">
      <c r="A699" s="265"/>
      <c r="B699" s="266"/>
      <c r="C699" s="267"/>
      <c r="D699" s="267"/>
      <c r="E699" s="267"/>
      <c r="F699" s="268"/>
      <c r="G699" s="266"/>
      <c r="H699" s="266"/>
      <c r="I699" s="266"/>
      <c r="J699" s="266"/>
      <c r="K699" s="266"/>
      <c r="L699" s="266"/>
      <c r="M699" s="266"/>
      <c r="N699" s="266"/>
      <c r="O699" s="266"/>
      <c r="P699" s="266"/>
      <c r="Q699" s="266"/>
      <c r="R699" s="266"/>
      <c r="S699" s="266"/>
      <c r="T699" s="266"/>
      <c r="U699" s="266"/>
      <c r="V699" s="266"/>
      <c r="W699" s="266"/>
      <c r="X699" s="266"/>
      <c r="Y699" s="266"/>
      <c r="Z699" s="266"/>
      <c r="AA699" s="266"/>
    </row>
    <row r="700" spans="1:27" x14ac:dyDescent="0.6">
      <c r="A700" s="265"/>
      <c r="B700" s="266"/>
      <c r="C700" s="267"/>
      <c r="D700" s="267"/>
      <c r="E700" s="267"/>
      <c r="F700" s="268"/>
      <c r="G700" s="266"/>
      <c r="H700" s="266"/>
      <c r="I700" s="266"/>
      <c r="J700" s="266"/>
      <c r="K700" s="266"/>
      <c r="L700" s="266"/>
      <c r="M700" s="266"/>
      <c r="N700" s="266"/>
      <c r="O700" s="266"/>
      <c r="P700" s="266"/>
      <c r="Q700" s="266"/>
      <c r="R700" s="266"/>
      <c r="S700" s="266"/>
      <c r="T700" s="266"/>
      <c r="U700" s="266"/>
      <c r="V700" s="266"/>
      <c r="W700" s="266"/>
      <c r="X700" s="266"/>
      <c r="Y700" s="266"/>
      <c r="Z700" s="266"/>
      <c r="AA700" s="266"/>
    </row>
    <row r="701" spans="1:27" x14ac:dyDescent="0.6">
      <c r="A701" s="265"/>
      <c r="B701" s="266"/>
      <c r="C701" s="267"/>
      <c r="D701" s="267"/>
      <c r="E701" s="267"/>
      <c r="F701" s="268"/>
      <c r="G701" s="266"/>
      <c r="H701" s="266"/>
      <c r="I701" s="266"/>
      <c r="J701" s="266"/>
      <c r="K701" s="266"/>
      <c r="L701" s="266"/>
      <c r="M701" s="266"/>
      <c r="N701" s="266"/>
      <c r="O701" s="266"/>
      <c r="P701" s="266"/>
      <c r="Q701" s="266"/>
      <c r="R701" s="266"/>
      <c r="S701" s="266"/>
      <c r="T701" s="266"/>
      <c r="U701" s="266"/>
      <c r="V701" s="266"/>
      <c r="W701" s="266"/>
      <c r="X701" s="266"/>
      <c r="Y701" s="266"/>
      <c r="Z701" s="266"/>
      <c r="AA701" s="266"/>
    </row>
    <row r="702" spans="1:27" x14ac:dyDescent="0.6">
      <c r="A702" s="265"/>
      <c r="B702" s="266"/>
      <c r="C702" s="267"/>
      <c r="D702" s="267"/>
      <c r="E702" s="267"/>
      <c r="F702" s="268"/>
      <c r="G702" s="266"/>
      <c r="H702" s="266"/>
      <c r="I702" s="266"/>
      <c r="J702" s="266"/>
      <c r="K702" s="266"/>
      <c r="L702" s="266"/>
      <c r="M702" s="266"/>
      <c r="N702" s="266"/>
      <c r="O702" s="266"/>
      <c r="P702" s="266"/>
      <c r="Q702" s="266"/>
      <c r="R702" s="266"/>
      <c r="S702" s="266"/>
      <c r="T702" s="266"/>
      <c r="U702" s="266"/>
      <c r="V702" s="266"/>
      <c r="W702" s="266"/>
      <c r="X702" s="266"/>
      <c r="Y702" s="266"/>
      <c r="Z702" s="266"/>
      <c r="AA702" s="266"/>
    </row>
    <row r="703" spans="1:27" x14ac:dyDescent="0.6">
      <c r="A703" s="265"/>
      <c r="B703" s="266"/>
      <c r="C703" s="267"/>
      <c r="D703" s="267"/>
      <c r="E703" s="267"/>
      <c r="F703" s="268"/>
      <c r="G703" s="266"/>
      <c r="H703" s="266"/>
      <c r="I703" s="266"/>
      <c r="J703" s="266"/>
      <c r="K703" s="266"/>
      <c r="L703" s="266"/>
      <c r="M703" s="266"/>
      <c r="N703" s="266"/>
      <c r="O703" s="266"/>
      <c r="P703" s="266"/>
      <c r="Q703" s="266"/>
      <c r="R703" s="266"/>
      <c r="S703" s="266"/>
      <c r="T703" s="266"/>
      <c r="U703" s="266"/>
      <c r="V703" s="266"/>
      <c r="W703" s="266"/>
      <c r="X703" s="266"/>
      <c r="Y703" s="266"/>
      <c r="Z703" s="266"/>
      <c r="AA703" s="266"/>
    </row>
    <row r="704" spans="1:27" x14ac:dyDescent="0.6">
      <c r="A704" s="265"/>
      <c r="B704" s="266"/>
      <c r="C704" s="267"/>
      <c r="D704" s="267"/>
      <c r="E704" s="267"/>
      <c r="F704" s="268"/>
      <c r="G704" s="266"/>
      <c r="H704" s="266"/>
      <c r="I704" s="266"/>
      <c r="J704" s="266"/>
      <c r="K704" s="266"/>
      <c r="L704" s="266"/>
      <c r="M704" s="266"/>
      <c r="N704" s="266"/>
      <c r="O704" s="266"/>
      <c r="P704" s="266"/>
      <c r="Q704" s="266"/>
      <c r="R704" s="266"/>
      <c r="S704" s="266"/>
      <c r="T704" s="266"/>
      <c r="U704" s="266"/>
      <c r="V704" s="266"/>
      <c r="W704" s="266"/>
      <c r="X704" s="266"/>
      <c r="Y704" s="266"/>
      <c r="Z704" s="266"/>
      <c r="AA704" s="266"/>
    </row>
    <row r="705" spans="1:27" x14ac:dyDescent="0.6">
      <c r="A705" s="265"/>
      <c r="B705" s="266"/>
      <c r="C705" s="267"/>
      <c r="D705" s="267"/>
      <c r="E705" s="267"/>
      <c r="F705" s="268"/>
      <c r="G705" s="266"/>
      <c r="H705" s="266"/>
      <c r="I705" s="266"/>
      <c r="J705" s="266"/>
      <c r="K705" s="266"/>
      <c r="L705" s="266"/>
      <c r="M705" s="266"/>
      <c r="N705" s="266"/>
      <c r="O705" s="266"/>
      <c r="P705" s="266"/>
      <c r="Q705" s="266"/>
      <c r="R705" s="266"/>
      <c r="S705" s="266"/>
      <c r="T705" s="266"/>
      <c r="U705" s="266"/>
      <c r="V705" s="266"/>
      <c r="W705" s="266"/>
      <c r="X705" s="266"/>
      <c r="Y705" s="266"/>
      <c r="Z705" s="266"/>
      <c r="AA705" s="266"/>
    </row>
    <row r="706" spans="1:27" x14ac:dyDescent="0.6">
      <c r="A706" s="265"/>
      <c r="B706" s="266"/>
      <c r="C706" s="267"/>
      <c r="D706" s="267"/>
      <c r="E706" s="267"/>
      <c r="F706" s="268"/>
      <c r="G706" s="266"/>
      <c r="H706" s="266"/>
      <c r="I706" s="266"/>
      <c r="J706" s="266"/>
      <c r="K706" s="266"/>
      <c r="L706" s="266"/>
      <c r="M706" s="266"/>
      <c r="N706" s="266"/>
      <c r="O706" s="266"/>
      <c r="P706" s="266"/>
      <c r="Q706" s="266"/>
      <c r="R706" s="266"/>
      <c r="S706" s="266"/>
      <c r="T706" s="266"/>
      <c r="U706" s="266"/>
      <c r="V706" s="266"/>
      <c r="W706" s="266"/>
      <c r="X706" s="266"/>
      <c r="Y706" s="266"/>
      <c r="Z706" s="266"/>
      <c r="AA706" s="266"/>
    </row>
    <row r="707" spans="1:27" x14ac:dyDescent="0.6">
      <c r="A707" s="265"/>
      <c r="B707" s="266"/>
      <c r="C707" s="267"/>
      <c r="D707" s="267"/>
      <c r="E707" s="267"/>
      <c r="F707" s="268"/>
      <c r="G707" s="266"/>
      <c r="H707" s="266"/>
      <c r="I707" s="266"/>
      <c r="J707" s="266"/>
      <c r="K707" s="266"/>
      <c r="L707" s="266"/>
      <c r="M707" s="266"/>
      <c r="N707" s="266"/>
      <c r="O707" s="266"/>
      <c r="P707" s="266"/>
      <c r="Q707" s="266"/>
      <c r="R707" s="266"/>
      <c r="S707" s="266"/>
      <c r="T707" s="266"/>
      <c r="U707" s="266"/>
      <c r="V707" s="266"/>
      <c r="W707" s="266"/>
      <c r="X707" s="266"/>
      <c r="Y707" s="266"/>
      <c r="Z707" s="266"/>
      <c r="AA707" s="266"/>
    </row>
    <row r="708" spans="1:27" x14ac:dyDescent="0.6">
      <c r="A708" s="265"/>
      <c r="B708" s="266"/>
      <c r="C708" s="267"/>
      <c r="D708" s="267"/>
      <c r="E708" s="267"/>
      <c r="F708" s="268"/>
      <c r="G708" s="266"/>
      <c r="H708" s="266"/>
      <c r="I708" s="266"/>
      <c r="J708" s="266"/>
      <c r="K708" s="266"/>
      <c r="L708" s="266"/>
      <c r="M708" s="266"/>
      <c r="N708" s="266"/>
      <c r="O708" s="266"/>
      <c r="P708" s="266"/>
      <c r="Q708" s="266"/>
      <c r="R708" s="266"/>
      <c r="S708" s="266"/>
      <c r="T708" s="266"/>
      <c r="U708" s="266"/>
      <c r="V708" s="266"/>
      <c r="W708" s="266"/>
      <c r="X708" s="266"/>
      <c r="Y708" s="266"/>
      <c r="Z708" s="266"/>
      <c r="AA708" s="266"/>
    </row>
    <row r="709" spans="1:27" x14ac:dyDescent="0.6">
      <c r="A709" s="265"/>
      <c r="B709" s="266"/>
      <c r="C709" s="267"/>
      <c r="D709" s="267"/>
      <c r="E709" s="267"/>
      <c r="F709" s="268"/>
      <c r="G709" s="266"/>
      <c r="H709" s="266"/>
      <c r="I709" s="266"/>
      <c r="J709" s="266"/>
      <c r="K709" s="266"/>
      <c r="L709" s="266"/>
      <c r="M709" s="266"/>
      <c r="N709" s="266"/>
      <c r="O709" s="266"/>
      <c r="P709" s="266"/>
      <c r="Q709" s="266"/>
      <c r="R709" s="266"/>
      <c r="S709" s="266"/>
      <c r="T709" s="266"/>
      <c r="U709" s="266"/>
      <c r="V709" s="266"/>
      <c r="W709" s="266"/>
      <c r="X709" s="266"/>
      <c r="Y709" s="266"/>
      <c r="Z709" s="266"/>
      <c r="AA709" s="266"/>
    </row>
    <row r="710" spans="1:27" x14ac:dyDescent="0.6">
      <c r="A710" s="265"/>
      <c r="B710" s="266"/>
      <c r="C710" s="267"/>
      <c r="D710" s="267"/>
      <c r="E710" s="267"/>
      <c r="F710" s="268"/>
      <c r="G710" s="266"/>
      <c r="H710" s="266"/>
      <c r="I710" s="266"/>
      <c r="J710" s="266"/>
      <c r="K710" s="266"/>
      <c r="L710" s="266"/>
      <c r="M710" s="266"/>
      <c r="N710" s="266"/>
      <c r="O710" s="266"/>
      <c r="P710" s="266"/>
      <c r="Q710" s="266"/>
      <c r="R710" s="266"/>
      <c r="S710" s="266"/>
      <c r="T710" s="266"/>
      <c r="U710" s="266"/>
      <c r="V710" s="266"/>
      <c r="W710" s="266"/>
      <c r="X710" s="266"/>
      <c r="Y710" s="266"/>
      <c r="Z710" s="266"/>
      <c r="AA710" s="266"/>
    </row>
    <row r="711" spans="1:27" x14ac:dyDescent="0.6">
      <c r="A711" s="265"/>
      <c r="B711" s="266"/>
      <c r="C711" s="267"/>
      <c r="D711" s="267"/>
      <c r="E711" s="267"/>
      <c r="F711" s="268"/>
      <c r="G711" s="266"/>
      <c r="H711" s="266"/>
      <c r="I711" s="266"/>
      <c r="J711" s="266"/>
      <c r="K711" s="266"/>
      <c r="L711" s="266"/>
      <c r="M711" s="266"/>
      <c r="N711" s="266"/>
      <c r="O711" s="266"/>
      <c r="P711" s="266"/>
      <c r="Q711" s="266"/>
      <c r="R711" s="266"/>
      <c r="S711" s="266"/>
      <c r="T711" s="266"/>
      <c r="U711" s="266"/>
      <c r="V711" s="266"/>
      <c r="W711" s="266"/>
      <c r="X711" s="266"/>
      <c r="Y711" s="266"/>
      <c r="Z711" s="266"/>
      <c r="AA711" s="266"/>
    </row>
    <row r="712" spans="1:27" x14ac:dyDescent="0.6">
      <c r="A712" s="265"/>
      <c r="B712" s="266"/>
      <c r="C712" s="267"/>
      <c r="D712" s="267"/>
      <c r="E712" s="267"/>
      <c r="F712" s="268"/>
      <c r="G712" s="266"/>
      <c r="H712" s="266"/>
      <c r="I712" s="266"/>
      <c r="J712" s="266"/>
      <c r="K712" s="266"/>
      <c r="L712" s="266"/>
      <c r="M712" s="266"/>
      <c r="N712" s="266"/>
      <c r="O712" s="266"/>
      <c r="P712" s="266"/>
      <c r="Q712" s="266"/>
      <c r="R712" s="266"/>
      <c r="S712" s="266"/>
      <c r="T712" s="266"/>
      <c r="U712" s="266"/>
      <c r="V712" s="266"/>
      <c r="W712" s="266"/>
      <c r="X712" s="266"/>
      <c r="Y712" s="266"/>
      <c r="Z712" s="266"/>
      <c r="AA712" s="266"/>
    </row>
    <row r="713" spans="1:27" x14ac:dyDescent="0.6">
      <c r="A713" s="265"/>
      <c r="B713" s="266"/>
      <c r="C713" s="267"/>
      <c r="D713" s="267"/>
      <c r="E713" s="267"/>
      <c r="F713" s="268"/>
      <c r="G713" s="266"/>
      <c r="H713" s="266"/>
      <c r="I713" s="266"/>
      <c r="J713" s="266"/>
      <c r="K713" s="266"/>
      <c r="L713" s="266"/>
      <c r="M713" s="266"/>
      <c r="N713" s="266"/>
      <c r="O713" s="266"/>
      <c r="P713" s="266"/>
      <c r="Q713" s="266"/>
      <c r="R713" s="266"/>
      <c r="S713" s="266"/>
      <c r="T713" s="266"/>
      <c r="U713" s="266"/>
      <c r="V713" s="266"/>
      <c r="W713" s="266"/>
      <c r="X713" s="266"/>
      <c r="Y713" s="266"/>
      <c r="Z713" s="266"/>
      <c r="AA713" s="266"/>
    </row>
    <row r="714" spans="1:27" x14ac:dyDescent="0.6">
      <c r="A714" s="265"/>
      <c r="B714" s="266"/>
      <c r="C714" s="267"/>
      <c r="D714" s="267"/>
      <c r="E714" s="267"/>
      <c r="F714" s="268"/>
      <c r="G714" s="266"/>
      <c r="H714" s="266"/>
      <c r="I714" s="266"/>
      <c r="J714" s="266"/>
      <c r="K714" s="266"/>
      <c r="L714" s="266"/>
      <c r="M714" s="266"/>
      <c r="N714" s="266"/>
      <c r="O714" s="266"/>
      <c r="P714" s="266"/>
      <c r="Q714" s="266"/>
      <c r="R714" s="266"/>
      <c r="S714" s="266"/>
      <c r="T714" s="266"/>
      <c r="U714" s="266"/>
      <c r="V714" s="266"/>
      <c r="W714" s="266"/>
      <c r="X714" s="266"/>
      <c r="Y714" s="266"/>
      <c r="Z714" s="266"/>
      <c r="AA714" s="266"/>
    </row>
    <row r="715" spans="1:27" x14ac:dyDescent="0.6">
      <c r="A715" s="265"/>
      <c r="B715" s="266"/>
      <c r="C715" s="267"/>
      <c r="D715" s="267"/>
      <c r="E715" s="267"/>
      <c r="F715" s="268"/>
      <c r="G715" s="266"/>
      <c r="H715" s="266"/>
      <c r="I715" s="266"/>
      <c r="J715" s="266"/>
      <c r="K715" s="266"/>
      <c r="L715" s="266"/>
      <c r="M715" s="266"/>
      <c r="N715" s="266"/>
      <c r="O715" s="266"/>
      <c r="P715" s="266"/>
      <c r="Q715" s="266"/>
      <c r="R715" s="266"/>
      <c r="S715" s="266"/>
      <c r="T715" s="266"/>
      <c r="U715" s="266"/>
      <c r="V715" s="266"/>
      <c r="W715" s="266"/>
      <c r="X715" s="266"/>
      <c r="Y715" s="266"/>
      <c r="Z715" s="266"/>
      <c r="AA715" s="266"/>
    </row>
    <row r="716" spans="1:27" x14ac:dyDescent="0.6">
      <c r="A716" s="265"/>
      <c r="B716" s="266"/>
      <c r="C716" s="267"/>
      <c r="D716" s="267"/>
      <c r="E716" s="267"/>
      <c r="F716" s="268"/>
      <c r="G716" s="266"/>
      <c r="H716" s="266"/>
      <c r="I716" s="266"/>
      <c r="J716" s="266"/>
      <c r="K716" s="266"/>
      <c r="L716" s="266"/>
      <c r="M716" s="266"/>
      <c r="N716" s="266"/>
      <c r="O716" s="266"/>
      <c r="P716" s="266"/>
      <c r="Q716" s="266"/>
      <c r="R716" s="266"/>
      <c r="S716" s="266"/>
      <c r="T716" s="266"/>
      <c r="U716" s="266"/>
      <c r="V716" s="266"/>
      <c r="W716" s="266"/>
      <c r="X716" s="266"/>
      <c r="Y716" s="266"/>
      <c r="Z716" s="266"/>
      <c r="AA716" s="266"/>
    </row>
    <row r="717" spans="1:27" x14ac:dyDescent="0.6">
      <c r="A717" s="265"/>
      <c r="B717" s="266"/>
      <c r="C717" s="267"/>
      <c r="D717" s="267"/>
      <c r="E717" s="267"/>
      <c r="F717" s="268"/>
      <c r="G717" s="266"/>
      <c r="H717" s="266"/>
      <c r="I717" s="266"/>
      <c r="J717" s="266"/>
      <c r="K717" s="266"/>
      <c r="L717" s="266"/>
      <c r="M717" s="266"/>
      <c r="N717" s="266"/>
      <c r="O717" s="266"/>
      <c r="P717" s="266"/>
      <c r="Q717" s="266"/>
      <c r="R717" s="266"/>
      <c r="S717" s="266"/>
      <c r="T717" s="266"/>
      <c r="U717" s="266"/>
      <c r="V717" s="266"/>
      <c r="W717" s="266"/>
      <c r="X717" s="266"/>
      <c r="Y717" s="266"/>
      <c r="Z717" s="266"/>
      <c r="AA717" s="266"/>
    </row>
    <row r="718" spans="1:27" x14ac:dyDescent="0.6">
      <c r="A718" s="265"/>
      <c r="B718" s="266"/>
      <c r="C718" s="267"/>
      <c r="D718" s="267"/>
      <c r="E718" s="267"/>
      <c r="F718" s="268"/>
      <c r="G718" s="266"/>
      <c r="H718" s="266"/>
      <c r="I718" s="266"/>
      <c r="J718" s="266"/>
      <c r="K718" s="266"/>
      <c r="L718" s="266"/>
      <c r="M718" s="266"/>
      <c r="N718" s="266"/>
      <c r="O718" s="266"/>
      <c r="P718" s="266"/>
      <c r="Q718" s="266"/>
      <c r="R718" s="266"/>
      <c r="S718" s="266"/>
      <c r="T718" s="266"/>
      <c r="U718" s="266"/>
      <c r="V718" s="266"/>
      <c r="W718" s="266"/>
      <c r="X718" s="266"/>
      <c r="Y718" s="266"/>
      <c r="Z718" s="266"/>
      <c r="AA718" s="266"/>
    </row>
    <row r="719" spans="1:27" x14ac:dyDescent="0.6">
      <c r="A719" s="265"/>
      <c r="B719" s="266"/>
      <c r="C719" s="267"/>
      <c r="D719" s="267"/>
      <c r="E719" s="267"/>
      <c r="F719" s="268"/>
      <c r="G719" s="266"/>
      <c r="H719" s="266"/>
      <c r="I719" s="266"/>
      <c r="J719" s="266"/>
      <c r="K719" s="266"/>
      <c r="L719" s="266"/>
      <c r="M719" s="266"/>
      <c r="N719" s="266"/>
      <c r="O719" s="266"/>
      <c r="P719" s="266"/>
      <c r="Q719" s="266"/>
      <c r="R719" s="266"/>
      <c r="S719" s="266"/>
      <c r="T719" s="266"/>
      <c r="U719" s="266"/>
      <c r="V719" s="266"/>
      <c r="W719" s="266"/>
      <c r="X719" s="266"/>
      <c r="Y719" s="266"/>
      <c r="Z719" s="266"/>
      <c r="AA719" s="266"/>
    </row>
    <row r="720" spans="1:27" x14ac:dyDescent="0.6">
      <c r="A720" s="265"/>
      <c r="B720" s="266"/>
      <c r="C720" s="267"/>
      <c r="D720" s="267"/>
      <c r="E720" s="267"/>
      <c r="F720" s="268"/>
      <c r="G720" s="266"/>
      <c r="H720" s="266"/>
      <c r="I720" s="266"/>
      <c r="J720" s="266"/>
      <c r="K720" s="266"/>
      <c r="L720" s="266"/>
      <c r="M720" s="266"/>
      <c r="N720" s="266"/>
      <c r="O720" s="266"/>
      <c r="P720" s="266"/>
      <c r="Q720" s="266"/>
      <c r="R720" s="266"/>
      <c r="S720" s="266"/>
      <c r="T720" s="266"/>
      <c r="U720" s="266"/>
      <c r="V720" s="266"/>
      <c r="W720" s="266"/>
      <c r="X720" s="266"/>
      <c r="Y720" s="266"/>
      <c r="Z720" s="266"/>
      <c r="AA720" s="266"/>
    </row>
    <row r="721" spans="1:27" x14ac:dyDescent="0.6">
      <c r="A721" s="265"/>
      <c r="B721" s="266"/>
      <c r="C721" s="267"/>
      <c r="D721" s="267"/>
      <c r="E721" s="267"/>
      <c r="F721" s="268"/>
      <c r="G721" s="266"/>
      <c r="H721" s="266"/>
      <c r="I721" s="266"/>
      <c r="J721" s="266"/>
      <c r="K721" s="266"/>
      <c r="L721" s="266"/>
      <c r="M721" s="266"/>
      <c r="N721" s="266"/>
      <c r="O721" s="266"/>
      <c r="P721" s="266"/>
      <c r="Q721" s="266"/>
      <c r="R721" s="266"/>
      <c r="S721" s="266"/>
      <c r="T721" s="266"/>
      <c r="U721" s="266"/>
      <c r="V721" s="266"/>
      <c r="W721" s="266"/>
      <c r="X721" s="266"/>
      <c r="Y721" s="266"/>
      <c r="Z721" s="266"/>
      <c r="AA721" s="266"/>
    </row>
    <row r="722" spans="1:27" x14ac:dyDescent="0.6">
      <c r="A722" s="265"/>
      <c r="B722" s="266"/>
      <c r="C722" s="267"/>
      <c r="D722" s="267"/>
      <c r="E722" s="267"/>
      <c r="F722" s="268"/>
      <c r="G722" s="266"/>
      <c r="H722" s="266"/>
      <c r="I722" s="266"/>
      <c r="J722" s="266"/>
      <c r="K722" s="266"/>
      <c r="L722" s="266"/>
      <c r="M722" s="266"/>
      <c r="N722" s="266"/>
      <c r="O722" s="266"/>
      <c r="P722" s="266"/>
      <c r="Q722" s="266"/>
      <c r="R722" s="266"/>
      <c r="S722" s="266"/>
      <c r="T722" s="266"/>
      <c r="U722" s="266"/>
      <c r="V722" s="266"/>
      <c r="W722" s="266"/>
      <c r="X722" s="266"/>
      <c r="Y722" s="266"/>
      <c r="Z722" s="266"/>
      <c r="AA722" s="266"/>
    </row>
    <row r="723" spans="1:27" x14ac:dyDescent="0.6">
      <c r="A723" s="265"/>
      <c r="B723" s="266"/>
      <c r="C723" s="267"/>
      <c r="D723" s="267"/>
      <c r="E723" s="267"/>
      <c r="F723" s="268"/>
      <c r="G723" s="266"/>
      <c r="H723" s="266"/>
      <c r="I723" s="266"/>
      <c r="J723" s="266"/>
      <c r="K723" s="266"/>
      <c r="L723" s="266"/>
      <c r="M723" s="266"/>
      <c r="N723" s="266"/>
      <c r="O723" s="266"/>
      <c r="P723" s="266"/>
      <c r="Q723" s="266"/>
      <c r="R723" s="266"/>
      <c r="S723" s="266"/>
      <c r="T723" s="266"/>
      <c r="U723" s="266"/>
      <c r="V723" s="266"/>
      <c r="W723" s="266"/>
      <c r="X723" s="266"/>
      <c r="Y723" s="266"/>
      <c r="Z723" s="266"/>
      <c r="AA723" s="266"/>
    </row>
    <row r="724" spans="1:27" x14ac:dyDescent="0.6">
      <c r="A724" s="265"/>
      <c r="B724" s="266"/>
      <c r="C724" s="267"/>
      <c r="D724" s="267"/>
      <c r="E724" s="267"/>
      <c r="F724" s="268"/>
      <c r="G724" s="266"/>
      <c r="H724" s="266"/>
      <c r="I724" s="266"/>
      <c r="J724" s="266"/>
      <c r="K724" s="266"/>
      <c r="L724" s="266"/>
      <c r="M724" s="266"/>
      <c r="N724" s="266"/>
      <c r="O724" s="266"/>
      <c r="P724" s="266"/>
      <c r="Q724" s="266"/>
      <c r="R724" s="266"/>
      <c r="S724" s="266"/>
      <c r="T724" s="266"/>
      <c r="U724" s="266"/>
      <c r="V724" s="266"/>
      <c r="W724" s="266"/>
      <c r="X724" s="266"/>
      <c r="Y724" s="266"/>
      <c r="Z724" s="266"/>
      <c r="AA724" s="266"/>
    </row>
    <row r="725" spans="1:27" x14ac:dyDescent="0.6">
      <c r="A725" s="265"/>
      <c r="B725" s="266"/>
      <c r="C725" s="267"/>
      <c r="D725" s="267"/>
      <c r="E725" s="267"/>
      <c r="F725" s="268"/>
      <c r="G725" s="266"/>
      <c r="H725" s="266"/>
      <c r="I725" s="266"/>
      <c r="J725" s="266"/>
      <c r="K725" s="266"/>
      <c r="L725" s="266"/>
      <c r="M725" s="266"/>
      <c r="N725" s="266"/>
      <c r="O725" s="266"/>
      <c r="P725" s="266"/>
      <c r="Q725" s="266"/>
      <c r="R725" s="266"/>
      <c r="S725" s="266"/>
      <c r="T725" s="266"/>
      <c r="U725" s="266"/>
      <c r="V725" s="266"/>
      <c r="W725" s="266"/>
      <c r="X725" s="266"/>
      <c r="Y725" s="266"/>
      <c r="Z725" s="266"/>
      <c r="AA725" s="266"/>
    </row>
    <row r="726" spans="1:27" x14ac:dyDescent="0.6">
      <c r="A726" s="265"/>
      <c r="B726" s="266"/>
      <c r="C726" s="267"/>
      <c r="D726" s="267"/>
      <c r="E726" s="267"/>
      <c r="F726" s="268"/>
      <c r="G726" s="266"/>
      <c r="H726" s="266"/>
      <c r="I726" s="266"/>
      <c r="J726" s="266"/>
      <c r="K726" s="266"/>
      <c r="L726" s="266"/>
      <c r="M726" s="266"/>
      <c r="N726" s="266"/>
      <c r="O726" s="266"/>
      <c r="P726" s="266"/>
      <c r="Q726" s="266"/>
      <c r="R726" s="266"/>
      <c r="S726" s="266"/>
      <c r="T726" s="266"/>
      <c r="U726" s="266"/>
      <c r="V726" s="266"/>
      <c r="W726" s="266"/>
      <c r="X726" s="266"/>
      <c r="Y726" s="266"/>
      <c r="Z726" s="266"/>
      <c r="AA726" s="266"/>
    </row>
    <row r="727" spans="1:27" x14ac:dyDescent="0.6">
      <c r="A727" s="265"/>
      <c r="B727" s="266"/>
      <c r="C727" s="267"/>
      <c r="D727" s="267"/>
      <c r="E727" s="267"/>
      <c r="F727" s="268"/>
      <c r="G727" s="266"/>
      <c r="H727" s="266"/>
      <c r="I727" s="266"/>
      <c r="J727" s="266"/>
      <c r="K727" s="266"/>
      <c r="L727" s="266"/>
      <c r="M727" s="266"/>
      <c r="N727" s="266"/>
      <c r="O727" s="266"/>
      <c r="P727" s="266"/>
      <c r="Q727" s="266"/>
      <c r="R727" s="266"/>
      <c r="S727" s="266"/>
      <c r="T727" s="266"/>
      <c r="U727" s="266"/>
      <c r="V727" s="266"/>
      <c r="W727" s="266"/>
      <c r="X727" s="266"/>
      <c r="Y727" s="266"/>
      <c r="Z727" s="266"/>
      <c r="AA727" s="266"/>
    </row>
    <row r="728" spans="1:27" x14ac:dyDescent="0.6">
      <c r="A728" s="265"/>
      <c r="B728" s="266"/>
      <c r="C728" s="267"/>
      <c r="D728" s="267"/>
      <c r="E728" s="267"/>
      <c r="F728" s="268"/>
      <c r="G728" s="266"/>
      <c r="H728" s="266"/>
      <c r="I728" s="266"/>
      <c r="J728" s="266"/>
      <c r="K728" s="266"/>
      <c r="L728" s="266"/>
      <c r="M728" s="266"/>
      <c r="N728" s="266"/>
      <c r="O728" s="266"/>
      <c r="P728" s="266"/>
      <c r="Q728" s="266"/>
      <c r="R728" s="266"/>
      <c r="S728" s="266"/>
      <c r="T728" s="266"/>
      <c r="U728" s="266"/>
      <c r="V728" s="266"/>
      <c r="W728" s="266"/>
      <c r="X728" s="266"/>
      <c r="Y728" s="266"/>
      <c r="Z728" s="266"/>
      <c r="AA728" s="266"/>
    </row>
    <row r="729" spans="1:27" x14ac:dyDescent="0.6">
      <c r="A729" s="265"/>
      <c r="B729" s="266"/>
      <c r="C729" s="267"/>
      <c r="D729" s="267"/>
      <c r="E729" s="267"/>
      <c r="F729" s="268"/>
      <c r="G729" s="266"/>
      <c r="H729" s="266"/>
      <c r="I729" s="266"/>
      <c r="J729" s="266"/>
      <c r="K729" s="266"/>
      <c r="L729" s="266"/>
      <c r="M729" s="266"/>
      <c r="N729" s="266"/>
      <c r="O729" s="266"/>
      <c r="P729" s="266"/>
      <c r="Q729" s="266"/>
      <c r="R729" s="266"/>
      <c r="S729" s="266"/>
      <c r="T729" s="266"/>
      <c r="U729" s="266"/>
      <c r="V729" s="266"/>
      <c r="W729" s="266"/>
      <c r="X729" s="266"/>
      <c r="Y729" s="266"/>
      <c r="Z729" s="266"/>
      <c r="AA729" s="266"/>
    </row>
    <row r="730" spans="1:27" x14ac:dyDescent="0.6">
      <c r="A730" s="265"/>
      <c r="B730" s="266"/>
      <c r="C730" s="267"/>
      <c r="D730" s="267"/>
      <c r="E730" s="267"/>
      <c r="F730" s="268"/>
      <c r="G730" s="266"/>
      <c r="H730" s="266"/>
      <c r="I730" s="266"/>
      <c r="J730" s="266"/>
      <c r="K730" s="266"/>
      <c r="L730" s="266"/>
      <c r="M730" s="266"/>
      <c r="N730" s="266"/>
      <c r="O730" s="266"/>
      <c r="P730" s="266"/>
      <c r="Q730" s="266"/>
      <c r="R730" s="266"/>
      <c r="S730" s="266"/>
      <c r="T730" s="266"/>
      <c r="U730" s="266"/>
      <c r="V730" s="266"/>
      <c r="W730" s="266"/>
      <c r="X730" s="266"/>
      <c r="Y730" s="266"/>
      <c r="Z730" s="266"/>
      <c r="AA730" s="266"/>
    </row>
    <row r="731" spans="1:27" x14ac:dyDescent="0.6">
      <c r="A731" s="265"/>
      <c r="B731" s="266"/>
      <c r="C731" s="267"/>
      <c r="D731" s="267"/>
      <c r="E731" s="267"/>
      <c r="F731" s="268"/>
      <c r="G731" s="266"/>
      <c r="H731" s="266"/>
      <c r="I731" s="266"/>
      <c r="J731" s="266"/>
      <c r="K731" s="266"/>
      <c r="L731" s="266"/>
      <c r="M731" s="266"/>
      <c r="N731" s="266"/>
      <c r="O731" s="266"/>
      <c r="P731" s="266"/>
      <c r="Q731" s="266"/>
      <c r="R731" s="266"/>
      <c r="S731" s="266"/>
      <c r="T731" s="266"/>
      <c r="U731" s="266"/>
      <c r="V731" s="266"/>
      <c r="W731" s="266"/>
      <c r="X731" s="266"/>
      <c r="Y731" s="266"/>
      <c r="Z731" s="266"/>
      <c r="AA731" s="266"/>
    </row>
    <row r="732" spans="1:27" x14ac:dyDescent="0.6">
      <c r="A732" s="265"/>
      <c r="B732" s="266"/>
      <c r="C732" s="267"/>
      <c r="D732" s="267"/>
      <c r="E732" s="267"/>
      <c r="F732" s="268"/>
      <c r="G732" s="266"/>
      <c r="H732" s="266"/>
      <c r="I732" s="266"/>
      <c r="J732" s="266"/>
      <c r="K732" s="266"/>
      <c r="L732" s="266"/>
      <c r="M732" s="266"/>
      <c r="N732" s="266"/>
      <c r="O732" s="266"/>
      <c r="P732" s="266"/>
      <c r="Q732" s="266"/>
      <c r="R732" s="266"/>
      <c r="S732" s="266"/>
      <c r="T732" s="266"/>
      <c r="U732" s="266"/>
      <c r="V732" s="266"/>
      <c r="W732" s="266"/>
      <c r="X732" s="266"/>
      <c r="Y732" s="266"/>
      <c r="Z732" s="266"/>
      <c r="AA732" s="266"/>
    </row>
    <row r="733" spans="1:27" x14ac:dyDescent="0.6">
      <c r="A733" s="265"/>
      <c r="B733" s="266"/>
      <c r="C733" s="267"/>
      <c r="D733" s="267"/>
      <c r="E733" s="267"/>
      <c r="F733" s="268"/>
      <c r="G733" s="266"/>
      <c r="H733" s="266"/>
      <c r="I733" s="266"/>
      <c r="J733" s="266"/>
      <c r="K733" s="266"/>
      <c r="L733" s="266"/>
      <c r="M733" s="266"/>
      <c r="N733" s="266"/>
      <c r="O733" s="266"/>
      <c r="P733" s="266"/>
      <c r="Q733" s="266"/>
      <c r="R733" s="266"/>
      <c r="S733" s="266"/>
      <c r="T733" s="266"/>
      <c r="U733" s="266"/>
      <c r="V733" s="266"/>
      <c r="W733" s="266"/>
      <c r="X733" s="266"/>
      <c r="Y733" s="266"/>
      <c r="Z733" s="266"/>
      <c r="AA733" s="266"/>
    </row>
    <row r="734" spans="1:27" x14ac:dyDescent="0.6">
      <c r="A734" s="265"/>
      <c r="B734" s="266"/>
      <c r="C734" s="267"/>
      <c r="D734" s="267"/>
      <c r="E734" s="267"/>
      <c r="F734" s="268"/>
      <c r="G734" s="266"/>
      <c r="H734" s="266"/>
      <c r="I734" s="266"/>
      <c r="J734" s="266"/>
      <c r="K734" s="266"/>
      <c r="L734" s="266"/>
      <c r="M734" s="266"/>
      <c r="N734" s="266"/>
      <c r="O734" s="266"/>
      <c r="P734" s="266"/>
      <c r="Q734" s="266"/>
      <c r="R734" s="266"/>
      <c r="S734" s="266"/>
      <c r="T734" s="266"/>
      <c r="U734" s="266"/>
      <c r="V734" s="266"/>
      <c r="W734" s="266"/>
      <c r="X734" s="266"/>
      <c r="Y734" s="266"/>
      <c r="Z734" s="266"/>
      <c r="AA734" s="266"/>
    </row>
    <row r="735" spans="1:27" x14ac:dyDescent="0.6">
      <c r="A735" s="265"/>
      <c r="B735" s="266"/>
      <c r="C735" s="267"/>
      <c r="D735" s="267"/>
      <c r="E735" s="267"/>
      <c r="F735" s="268"/>
      <c r="G735" s="266"/>
      <c r="H735" s="266"/>
      <c r="I735" s="266"/>
      <c r="J735" s="266"/>
      <c r="K735" s="266"/>
      <c r="L735" s="266"/>
      <c r="M735" s="266"/>
      <c r="N735" s="266"/>
      <c r="O735" s="266"/>
      <c r="P735" s="266"/>
      <c r="Q735" s="266"/>
      <c r="R735" s="266"/>
      <c r="S735" s="266"/>
      <c r="T735" s="266"/>
      <c r="U735" s="266"/>
      <c r="V735" s="266"/>
      <c r="W735" s="266"/>
      <c r="X735" s="266"/>
      <c r="Y735" s="266"/>
      <c r="Z735" s="266"/>
      <c r="AA735" s="266"/>
    </row>
    <row r="736" spans="1:27" x14ac:dyDescent="0.6">
      <c r="A736" s="265"/>
      <c r="B736" s="266"/>
      <c r="C736" s="267"/>
      <c r="D736" s="267"/>
      <c r="E736" s="267"/>
      <c r="F736" s="268"/>
      <c r="G736" s="266"/>
      <c r="H736" s="266"/>
      <c r="I736" s="266"/>
      <c r="J736" s="266"/>
      <c r="K736" s="266"/>
      <c r="L736" s="266"/>
      <c r="M736" s="266"/>
      <c r="N736" s="266"/>
      <c r="O736" s="266"/>
      <c r="P736" s="266"/>
      <c r="Q736" s="266"/>
      <c r="R736" s="266"/>
      <c r="S736" s="266"/>
      <c r="T736" s="266"/>
      <c r="U736" s="266"/>
      <c r="V736" s="266"/>
      <c r="W736" s="266"/>
      <c r="X736" s="266"/>
      <c r="Y736" s="266"/>
      <c r="Z736" s="266"/>
      <c r="AA736" s="266"/>
    </row>
    <row r="737" spans="1:27" x14ac:dyDescent="0.6">
      <c r="A737" s="265"/>
      <c r="B737" s="266"/>
      <c r="C737" s="267"/>
      <c r="D737" s="267"/>
      <c r="E737" s="267"/>
      <c r="F737" s="268"/>
      <c r="G737" s="266"/>
      <c r="H737" s="266"/>
      <c r="I737" s="266"/>
      <c r="J737" s="266"/>
      <c r="K737" s="266"/>
      <c r="L737" s="266"/>
      <c r="M737" s="266"/>
      <c r="N737" s="266"/>
      <c r="O737" s="266"/>
      <c r="P737" s="266"/>
      <c r="Q737" s="266"/>
      <c r="R737" s="266"/>
      <c r="S737" s="266"/>
      <c r="T737" s="266"/>
      <c r="U737" s="266"/>
      <c r="V737" s="266"/>
      <c r="W737" s="266"/>
      <c r="X737" s="266"/>
      <c r="Y737" s="266"/>
      <c r="Z737" s="266"/>
      <c r="AA737" s="266"/>
    </row>
    <row r="738" spans="1:27" x14ac:dyDescent="0.6">
      <c r="A738" s="265"/>
      <c r="B738" s="266"/>
      <c r="C738" s="267"/>
      <c r="D738" s="267"/>
      <c r="E738" s="267"/>
      <c r="F738" s="268"/>
      <c r="G738" s="266"/>
      <c r="H738" s="266"/>
      <c r="I738" s="266"/>
      <c r="J738" s="266"/>
      <c r="K738" s="266"/>
      <c r="L738" s="266"/>
      <c r="M738" s="266"/>
      <c r="N738" s="266"/>
      <c r="O738" s="266"/>
      <c r="P738" s="266"/>
      <c r="Q738" s="266"/>
      <c r="R738" s="266"/>
      <c r="S738" s="266"/>
      <c r="T738" s="266"/>
      <c r="U738" s="266"/>
      <c r="V738" s="266"/>
      <c r="W738" s="266"/>
      <c r="X738" s="266"/>
      <c r="Y738" s="266"/>
      <c r="Z738" s="266"/>
      <c r="AA738" s="266"/>
    </row>
    <row r="739" spans="1:27" x14ac:dyDescent="0.6">
      <c r="A739" s="265"/>
      <c r="B739" s="266"/>
      <c r="C739" s="267"/>
      <c r="D739" s="267"/>
      <c r="E739" s="267"/>
      <c r="F739" s="268"/>
      <c r="G739" s="266"/>
      <c r="H739" s="266"/>
      <c r="I739" s="266"/>
      <c r="J739" s="266"/>
      <c r="K739" s="266"/>
      <c r="L739" s="266"/>
      <c r="M739" s="266"/>
      <c r="N739" s="266"/>
      <c r="O739" s="266"/>
      <c r="P739" s="266"/>
      <c r="Q739" s="266"/>
      <c r="R739" s="266"/>
      <c r="S739" s="266"/>
      <c r="T739" s="266"/>
      <c r="U739" s="266"/>
      <c r="V739" s="266"/>
      <c r="W739" s="266"/>
      <c r="X739" s="266"/>
      <c r="Y739" s="266"/>
      <c r="Z739" s="266"/>
      <c r="AA739" s="266"/>
    </row>
    <row r="740" spans="1:27" x14ac:dyDescent="0.6">
      <c r="A740" s="265"/>
      <c r="B740" s="266"/>
      <c r="C740" s="267"/>
      <c r="D740" s="267"/>
      <c r="E740" s="267"/>
      <c r="F740" s="268"/>
      <c r="G740" s="266"/>
      <c r="H740" s="266"/>
      <c r="I740" s="266"/>
      <c r="J740" s="266"/>
      <c r="K740" s="266"/>
      <c r="L740" s="266"/>
      <c r="M740" s="266"/>
      <c r="N740" s="266"/>
      <c r="O740" s="266"/>
      <c r="P740" s="266"/>
      <c r="Q740" s="266"/>
      <c r="R740" s="266"/>
      <c r="S740" s="266"/>
      <c r="T740" s="266"/>
      <c r="U740" s="266"/>
      <c r="V740" s="266"/>
      <c r="W740" s="266"/>
      <c r="X740" s="266"/>
      <c r="Y740" s="266"/>
      <c r="Z740" s="266"/>
      <c r="AA740" s="266"/>
    </row>
    <row r="741" spans="1:27" x14ac:dyDescent="0.6">
      <c r="A741" s="265"/>
      <c r="B741" s="266"/>
      <c r="C741" s="267"/>
      <c r="D741" s="267"/>
      <c r="E741" s="267"/>
      <c r="F741" s="268"/>
      <c r="G741" s="266"/>
      <c r="H741" s="266"/>
      <c r="I741" s="266"/>
      <c r="J741" s="266"/>
      <c r="K741" s="266"/>
      <c r="L741" s="266"/>
      <c r="M741" s="266"/>
      <c r="N741" s="266"/>
      <c r="O741" s="266"/>
      <c r="P741" s="266"/>
      <c r="Q741" s="266"/>
      <c r="R741" s="266"/>
      <c r="S741" s="266"/>
      <c r="T741" s="266"/>
      <c r="U741" s="266"/>
      <c r="V741" s="266"/>
      <c r="W741" s="266"/>
      <c r="X741" s="266"/>
      <c r="Y741" s="266"/>
      <c r="Z741" s="266"/>
      <c r="AA741" s="266"/>
    </row>
    <row r="742" spans="1:27" x14ac:dyDescent="0.6">
      <c r="A742" s="265"/>
      <c r="B742" s="266"/>
      <c r="C742" s="267"/>
      <c r="D742" s="267"/>
      <c r="E742" s="267"/>
      <c r="F742" s="268"/>
      <c r="G742" s="266"/>
      <c r="H742" s="266"/>
      <c r="I742" s="266"/>
      <c r="J742" s="266"/>
      <c r="K742" s="266"/>
      <c r="L742" s="266"/>
      <c r="M742" s="266"/>
      <c r="N742" s="266"/>
      <c r="O742" s="266"/>
      <c r="P742" s="266"/>
      <c r="Q742" s="266"/>
      <c r="R742" s="266"/>
      <c r="S742" s="266"/>
      <c r="T742" s="266"/>
      <c r="U742" s="266"/>
      <c r="V742" s="266"/>
      <c r="W742" s="266"/>
      <c r="X742" s="266"/>
      <c r="Y742" s="266"/>
      <c r="Z742" s="266"/>
      <c r="AA742" s="266"/>
    </row>
    <row r="743" spans="1:27" x14ac:dyDescent="0.6">
      <c r="A743" s="265"/>
      <c r="B743" s="266"/>
      <c r="C743" s="267"/>
      <c r="D743" s="267"/>
      <c r="E743" s="267"/>
      <c r="F743" s="268"/>
      <c r="G743" s="266"/>
      <c r="H743" s="266"/>
      <c r="I743" s="266"/>
      <c r="J743" s="266"/>
      <c r="K743" s="266"/>
      <c r="L743" s="266"/>
      <c r="M743" s="266"/>
      <c r="N743" s="266"/>
      <c r="O743" s="266"/>
      <c r="P743" s="266"/>
      <c r="Q743" s="266"/>
      <c r="R743" s="266"/>
      <c r="S743" s="266"/>
      <c r="T743" s="266"/>
      <c r="U743" s="266"/>
      <c r="V743" s="266"/>
      <c r="W743" s="266"/>
      <c r="X743" s="266"/>
      <c r="Y743" s="266"/>
      <c r="Z743" s="266"/>
      <c r="AA743" s="266"/>
    </row>
    <row r="744" spans="1:27" x14ac:dyDescent="0.6">
      <c r="A744" s="265"/>
      <c r="B744" s="266"/>
      <c r="C744" s="267"/>
      <c r="D744" s="267"/>
      <c r="E744" s="267"/>
      <c r="F744" s="268"/>
      <c r="G744" s="266"/>
      <c r="H744" s="266"/>
      <c r="I744" s="266"/>
      <c r="J744" s="266"/>
      <c r="K744" s="266"/>
      <c r="L744" s="266"/>
      <c r="M744" s="266"/>
      <c r="N744" s="266"/>
      <c r="O744" s="266"/>
      <c r="P744" s="266"/>
      <c r="Q744" s="266"/>
      <c r="R744" s="266"/>
      <c r="S744" s="266"/>
      <c r="T744" s="266"/>
      <c r="U744" s="266"/>
      <c r="V744" s="266"/>
      <c r="W744" s="266"/>
      <c r="X744" s="266"/>
      <c r="Y744" s="266"/>
      <c r="Z744" s="266"/>
      <c r="AA744" s="266"/>
    </row>
    <row r="745" spans="1:27" x14ac:dyDescent="0.6">
      <c r="A745" s="265"/>
      <c r="B745" s="266"/>
      <c r="C745" s="267"/>
      <c r="D745" s="267"/>
      <c r="E745" s="267"/>
      <c r="F745" s="268"/>
      <c r="G745" s="266"/>
      <c r="H745" s="266"/>
      <c r="I745" s="266"/>
      <c r="J745" s="266"/>
      <c r="K745" s="266"/>
      <c r="L745" s="266"/>
      <c r="M745" s="266"/>
      <c r="N745" s="266"/>
      <c r="O745" s="266"/>
      <c r="P745" s="266"/>
      <c r="Q745" s="266"/>
      <c r="R745" s="266"/>
      <c r="S745" s="266"/>
      <c r="T745" s="266"/>
      <c r="U745" s="266"/>
      <c r="V745" s="266"/>
      <c r="W745" s="266"/>
      <c r="X745" s="266"/>
      <c r="Y745" s="266"/>
      <c r="Z745" s="266"/>
      <c r="AA745" s="266"/>
    </row>
    <row r="746" spans="1:27" x14ac:dyDescent="0.6">
      <c r="A746" s="265"/>
      <c r="B746" s="266"/>
      <c r="C746" s="267"/>
      <c r="D746" s="267"/>
      <c r="E746" s="267"/>
      <c r="F746" s="268"/>
      <c r="G746" s="266"/>
      <c r="H746" s="266"/>
      <c r="I746" s="266"/>
      <c r="J746" s="266"/>
      <c r="K746" s="266"/>
      <c r="L746" s="266"/>
      <c r="M746" s="266"/>
      <c r="N746" s="266"/>
      <c r="O746" s="266"/>
      <c r="P746" s="266"/>
      <c r="Q746" s="266"/>
      <c r="R746" s="266"/>
      <c r="S746" s="266"/>
      <c r="T746" s="266"/>
      <c r="U746" s="266"/>
      <c r="V746" s="266"/>
      <c r="W746" s="266"/>
      <c r="X746" s="266"/>
      <c r="Y746" s="266"/>
      <c r="Z746" s="266"/>
      <c r="AA746" s="266"/>
    </row>
    <row r="747" spans="1:27" x14ac:dyDescent="0.6">
      <c r="A747" s="265"/>
      <c r="B747" s="266"/>
      <c r="C747" s="267"/>
      <c r="D747" s="267"/>
      <c r="E747" s="267"/>
      <c r="F747" s="268"/>
      <c r="G747" s="266"/>
      <c r="H747" s="266"/>
      <c r="I747" s="266"/>
      <c r="J747" s="266"/>
      <c r="K747" s="266"/>
      <c r="L747" s="266"/>
      <c r="M747" s="266"/>
      <c r="N747" s="266"/>
      <c r="O747" s="266"/>
      <c r="P747" s="266"/>
      <c r="Q747" s="266"/>
      <c r="R747" s="266"/>
      <c r="S747" s="266"/>
      <c r="T747" s="266"/>
      <c r="U747" s="266"/>
      <c r="V747" s="266"/>
      <c r="W747" s="266"/>
      <c r="X747" s="266"/>
      <c r="Y747" s="266"/>
      <c r="Z747" s="266"/>
      <c r="AA747" s="266"/>
    </row>
    <row r="748" spans="1:27" x14ac:dyDescent="0.6">
      <c r="A748" s="265"/>
      <c r="B748" s="266"/>
      <c r="C748" s="267"/>
      <c r="D748" s="267"/>
      <c r="E748" s="267"/>
      <c r="F748" s="268"/>
      <c r="G748" s="266"/>
      <c r="H748" s="266"/>
      <c r="I748" s="266"/>
      <c r="J748" s="266"/>
      <c r="K748" s="266"/>
      <c r="L748" s="266"/>
      <c r="M748" s="266"/>
      <c r="N748" s="266"/>
      <c r="O748" s="266"/>
      <c r="P748" s="266"/>
      <c r="Q748" s="266"/>
      <c r="R748" s="266"/>
      <c r="S748" s="266"/>
      <c r="T748" s="266"/>
      <c r="U748" s="266"/>
      <c r="V748" s="266"/>
      <c r="W748" s="266"/>
      <c r="X748" s="266"/>
      <c r="Y748" s="266"/>
      <c r="Z748" s="266"/>
      <c r="AA748" s="266"/>
    </row>
    <row r="749" spans="1:27" x14ac:dyDescent="0.6">
      <c r="A749" s="265"/>
      <c r="B749" s="266"/>
      <c r="C749" s="267"/>
      <c r="D749" s="267"/>
      <c r="E749" s="267"/>
      <c r="F749" s="268"/>
      <c r="G749" s="266"/>
      <c r="H749" s="266"/>
      <c r="I749" s="266"/>
      <c r="J749" s="266"/>
      <c r="K749" s="266"/>
      <c r="L749" s="266"/>
      <c r="M749" s="266"/>
      <c r="N749" s="266"/>
      <c r="O749" s="266"/>
      <c r="P749" s="266"/>
      <c r="Q749" s="266"/>
      <c r="R749" s="266"/>
      <c r="S749" s="266"/>
      <c r="T749" s="266"/>
      <c r="U749" s="266"/>
      <c r="V749" s="266"/>
      <c r="W749" s="266"/>
      <c r="X749" s="266"/>
      <c r="Y749" s="266"/>
      <c r="Z749" s="266"/>
      <c r="AA749" s="266"/>
    </row>
    <row r="750" spans="1:27" x14ac:dyDescent="0.6">
      <c r="A750" s="265"/>
      <c r="B750" s="266"/>
      <c r="C750" s="267"/>
      <c r="D750" s="267"/>
      <c r="E750" s="267"/>
      <c r="F750" s="268"/>
      <c r="G750" s="266"/>
      <c r="H750" s="266"/>
      <c r="I750" s="266"/>
      <c r="J750" s="266"/>
      <c r="K750" s="266"/>
      <c r="L750" s="266"/>
      <c r="M750" s="266"/>
      <c r="N750" s="266"/>
      <c r="O750" s="266"/>
      <c r="P750" s="266"/>
      <c r="Q750" s="266"/>
      <c r="R750" s="266"/>
      <c r="S750" s="266"/>
      <c r="T750" s="266"/>
      <c r="U750" s="266"/>
      <c r="V750" s="266"/>
      <c r="W750" s="266"/>
      <c r="X750" s="266"/>
      <c r="Y750" s="266"/>
      <c r="Z750" s="266"/>
      <c r="AA750" s="266"/>
    </row>
    <row r="751" spans="1:27" x14ac:dyDescent="0.6">
      <c r="A751" s="265"/>
      <c r="B751" s="266"/>
      <c r="C751" s="267"/>
      <c r="D751" s="267"/>
      <c r="E751" s="267"/>
      <c r="F751" s="268"/>
      <c r="G751" s="266"/>
      <c r="H751" s="266"/>
      <c r="I751" s="266"/>
      <c r="J751" s="266"/>
      <c r="K751" s="266"/>
      <c r="L751" s="266"/>
      <c r="M751" s="266"/>
      <c r="N751" s="266"/>
      <c r="O751" s="266"/>
      <c r="P751" s="266"/>
      <c r="Q751" s="266"/>
      <c r="R751" s="266"/>
      <c r="S751" s="266"/>
      <c r="T751" s="266"/>
      <c r="U751" s="266"/>
      <c r="V751" s="266"/>
      <c r="W751" s="266"/>
      <c r="X751" s="266"/>
      <c r="Y751" s="266"/>
      <c r="Z751" s="266"/>
      <c r="AA751" s="266"/>
    </row>
    <row r="752" spans="1:27" x14ac:dyDescent="0.6">
      <c r="A752" s="265"/>
      <c r="B752" s="266"/>
      <c r="C752" s="267"/>
      <c r="D752" s="267"/>
      <c r="E752" s="267"/>
      <c r="F752" s="268"/>
      <c r="G752" s="266"/>
      <c r="H752" s="266"/>
      <c r="I752" s="266"/>
      <c r="J752" s="266"/>
      <c r="K752" s="266"/>
      <c r="L752" s="266"/>
      <c r="M752" s="266"/>
      <c r="N752" s="266"/>
      <c r="O752" s="266"/>
      <c r="P752" s="266"/>
      <c r="Q752" s="266"/>
      <c r="R752" s="266"/>
      <c r="S752" s="266"/>
      <c r="T752" s="266"/>
      <c r="U752" s="266"/>
      <c r="V752" s="266"/>
      <c r="W752" s="266"/>
      <c r="X752" s="266"/>
      <c r="Y752" s="266"/>
      <c r="Z752" s="266"/>
      <c r="AA752" s="266"/>
    </row>
    <row r="753" spans="1:27" x14ac:dyDescent="0.6">
      <c r="A753" s="265"/>
      <c r="B753" s="266"/>
      <c r="C753" s="267"/>
      <c r="D753" s="267"/>
      <c r="E753" s="267"/>
      <c r="F753" s="268"/>
      <c r="G753" s="266"/>
      <c r="H753" s="266"/>
      <c r="I753" s="266"/>
      <c r="J753" s="266"/>
      <c r="K753" s="266"/>
      <c r="L753" s="266"/>
      <c r="M753" s="266"/>
      <c r="N753" s="266"/>
      <c r="O753" s="266"/>
      <c r="P753" s="266"/>
      <c r="Q753" s="266"/>
      <c r="R753" s="266"/>
      <c r="S753" s="266"/>
      <c r="T753" s="266"/>
      <c r="U753" s="266"/>
      <c r="V753" s="266"/>
      <c r="W753" s="266"/>
      <c r="X753" s="266"/>
      <c r="Y753" s="266"/>
      <c r="Z753" s="266"/>
      <c r="AA753" s="266"/>
    </row>
    <row r="754" spans="1:27" x14ac:dyDescent="0.6">
      <c r="A754" s="265"/>
      <c r="B754" s="266"/>
      <c r="C754" s="267"/>
      <c r="D754" s="267"/>
      <c r="E754" s="267"/>
      <c r="F754" s="268"/>
      <c r="G754" s="266"/>
      <c r="H754" s="266"/>
      <c r="I754" s="266"/>
      <c r="J754" s="266"/>
      <c r="K754" s="266"/>
      <c r="L754" s="266"/>
      <c r="M754" s="266"/>
      <c r="N754" s="266"/>
      <c r="O754" s="266"/>
      <c r="P754" s="266"/>
      <c r="Q754" s="266"/>
      <c r="R754" s="266"/>
      <c r="S754" s="266"/>
      <c r="T754" s="266"/>
      <c r="U754" s="266"/>
      <c r="V754" s="266"/>
      <c r="W754" s="266"/>
      <c r="X754" s="266"/>
      <c r="Y754" s="266"/>
      <c r="Z754" s="266"/>
      <c r="AA754" s="266"/>
    </row>
    <row r="755" spans="1:27" x14ac:dyDescent="0.6">
      <c r="A755" s="265"/>
      <c r="B755" s="266"/>
      <c r="C755" s="267"/>
      <c r="D755" s="267"/>
      <c r="E755" s="267"/>
      <c r="F755" s="268"/>
      <c r="G755" s="266"/>
      <c r="H755" s="266"/>
      <c r="I755" s="266"/>
      <c r="J755" s="266"/>
      <c r="K755" s="266"/>
      <c r="L755" s="266"/>
      <c r="M755" s="266"/>
      <c r="N755" s="266"/>
      <c r="O755" s="266"/>
      <c r="P755" s="266"/>
      <c r="Q755" s="266"/>
      <c r="R755" s="266"/>
      <c r="S755" s="266"/>
      <c r="T755" s="266"/>
      <c r="U755" s="266"/>
      <c r="V755" s="266"/>
      <c r="W755" s="266"/>
      <c r="X755" s="266"/>
      <c r="Y755" s="266"/>
      <c r="Z755" s="266"/>
      <c r="AA755" s="266"/>
    </row>
    <row r="756" spans="1:27" x14ac:dyDescent="0.6">
      <c r="A756" s="265"/>
      <c r="B756" s="266"/>
      <c r="C756" s="267"/>
      <c r="D756" s="267"/>
      <c r="E756" s="267"/>
      <c r="F756" s="268"/>
      <c r="G756" s="266"/>
      <c r="H756" s="266"/>
      <c r="I756" s="266"/>
      <c r="J756" s="266"/>
      <c r="K756" s="266"/>
      <c r="L756" s="266"/>
      <c r="M756" s="266"/>
      <c r="N756" s="266"/>
      <c r="O756" s="266"/>
      <c r="P756" s="266"/>
      <c r="Q756" s="266"/>
      <c r="R756" s="266"/>
      <c r="S756" s="266"/>
      <c r="T756" s="266"/>
      <c r="U756" s="266"/>
      <c r="V756" s="266"/>
      <c r="W756" s="266"/>
      <c r="X756" s="266"/>
      <c r="Y756" s="266"/>
      <c r="Z756" s="266"/>
      <c r="AA756" s="266"/>
    </row>
    <row r="757" spans="1:27" x14ac:dyDescent="0.6">
      <c r="A757" s="265"/>
      <c r="B757" s="266"/>
      <c r="C757" s="267"/>
      <c r="D757" s="267"/>
      <c r="E757" s="267"/>
      <c r="F757" s="268"/>
      <c r="G757" s="266"/>
      <c r="H757" s="266"/>
      <c r="I757" s="266"/>
      <c r="J757" s="266"/>
      <c r="K757" s="266"/>
      <c r="L757" s="266"/>
      <c r="M757" s="266"/>
      <c r="N757" s="266"/>
      <c r="O757" s="266"/>
      <c r="P757" s="266"/>
      <c r="Q757" s="266"/>
      <c r="R757" s="266"/>
      <c r="S757" s="266"/>
      <c r="T757" s="266"/>
      <c r="U757" s="266"/>
      <c r="V757" s="266"/>
      <c r="W757" s="266"/>
      <c r="X757" s="266"/>
      <c r="Y757" s="266"/>
      <c r="Z757" s="266"/>
      <c r="AA757" s="266"/>
    </row>
    <row r="758" spans="1:27" x14ac:dyDescent="0.6">
      <c r="A758" s="265"/>
      <c r="B758" s="266"/>
      <c r="C758" s="267"/>
      <c r="D758" s="267"/>
      <c r="E758" s="267"/>
      <c r="F758" s="268"/>
      <c r="G758" s="266"/>
      <c r="H758" s="266"/>
      <c r="I758" s="266"/>
      <c r="J758" s="266"/>
      <c r="K758" s="266"/>
      <c r="L758" s="266"/>
      <c r="M758" s="266"/>
      <c r="N758" s="266"/>
      <c r="O758" s="266"/>
      <c r="P758" s="266"/>
      <c r="Q758" s="266"/>
      <c r="R758" s="266"/>
      <c r="S758" s="266"/>
      <c r="T758" s="266"/>
      <c r="U758" s="266"/>
      <c r="V758" s="266"/>
      <c r="W758" s="266"/>
      <c r="X758" s="266"/>
      <c r="Y758" s="266"/>
      <c r="Z758" s="266"/>
      <c r="AA758" s="266"/>
    </row>
    <row r="759" spans="1:27" x14ac:dyDescent="0.6">
      <c r="A759" s="265"/>
      <c r="B759" s="266"/>
      <c r="C759" s="267"/>
      <c r="D759" s="267"/>
      <c r="E759" s="267"/>
      <c r="F759" s="268"/>
      <c r="G759" s="266"/>
      <c r="H759" s="266"/>
      <c r="I759" s="266"/>
      <c r="J759" s="266"/>
      <c r="K759" s="266"/>
      <c r="L759" s="266"/>
      <c r="M759" s="266"/>
      <c r="N759" s="266"/>
      <c r="O759" s="266"/>
      <c r="P759" s="266"/>
      <c r="Q759" s="266"/>
      <c r="R759" s="266"/>
      <c r="S759" s="266"/>
      <c r="T759" s="266"/>
      <c r="U759" s="266"/>
      <c r="V759" s="266"/>
      <c r="W759" s="266"/>
      <c r="X759" s="266"/>
      <c r="Y759" s="266"/>
      <c r="Z759" s="266"/>
      <c r="AA759" s="266"/>
    </row>
    <row r="760" spans="1:27" x14ac:dyDescent="0.6">
      <c r="A760" s="265"/>
      <c r="B760" s="266"/>
      <c r="C760" s="267"/>
      <c r="D760" s="267"/>
      <c r="E760" s="267"/>
      <c r="F760" s="268"/>
      <c r="G760" s="266"/>
      <c r="H760" s="266"/>
      <c r="I760" s="266"/>
      <c r="J760" s="266"/>
      <c r="K760" s="266"/>
      <c r="L760" s="266"/>
      <c r="M760" s="266"/>
      <c r="N760" s="266"/>
      <c r="O760" s="266"/>
      <c r="P760" s="266"/>
      <c r="Q760" s="266"/>
      <c r="R760" s="266"/>
      <c r="S760" s="266"/>
      <c r="T760" s="266"/>
      <c r="U760" s="266"/>
      <c r="V760" s="266"/>
      <c r="W760" s="266"/>
      <c r="X760" s="266"/>
      <c r="Y760" s="266"/>
      <c r="Z760" s="266"/>
      <c r="AA760" s="266"/>
    </row>
    <row r="761" spans="1:27" x14ac:dyDescent="0.6">
      <c r="A761" s="265"/>
      <c r="B761" s="266"/>
      <c r="C761" s="267"/>
      <c r="D761" s="267"/>
      <c r="E761" s="267"/>
      <c r="F761" s="268"/>
      <c r="G761" s="266"/>
      <c r="H761" s="266"/>
      <c r="I761" s="266"/>
      <c r="J761" s="266"/>
      <c r="K761" s="266"/>
      <c r="L761" s="266"/>
      <c r="M761" s="266"/>
      <c r="N761" s="266"/>
      <c r="O761" s="266"/>
      <c r="P761" s="266"/>
      <c r="Q761" s="266"/>
      <c r="R761" s="266"/>
      <c r="S761" s="266"/>
      <c r="T761" s="266"/>
      <c r="U761" s="266"/>
      <c r="V761" s="266"/>
      <c r="W761" s="266"/>
      <c r="X761" s="266"/>
      <c r="Y761" s="266"/>
      <c r="Z761" s="266"/>
      <c r="AA761" s="266"/>
    </row>
    <row r="762" spans="1:27" x14ac:dyDescent="0.6">
      <c r="A762" s="265"/>
      <c r="B762" s="266"/>
      <c r="C762" s="267"/>
      <c r="D762" s="267"/>
      <c r="E762" s="267"/>
      <c r="F762" s="268"/>
      <c r="G762" s="266"/>
      <c r="H762" s="266"/>
      <c r="I762" s="266"/>
      <c r="J762" s="266"/>
      <c r="K762" s="266"/>
      <c r="L762" s="266"/>
      <c r="M762" s="266"/>
      <c r="N762" s="266"/>
      <c r="O762" s="266"/>
      <c r="P762" s="266"/>
      <c r="Q762" s="266"/>
      <c r="R762" s="266"/>
      <c r="S762" s="266"/>
      <c r="T762" s="266"/>
      <c r="U762" s="266"/>
      <c r="V762" s="266"/>
      <c r="W762" s="266"/>
      <c r="X762" s="266"/>
      <c r="Y762" s="266"/>
      <c r="Z762" s="266"/>
      <c r="AA762" s="266"/>
    </row>
    <row r="763" spans="1:27" x14ac:dyDescent="0.6">
      <c r="A763" s="265"/>
      <c r="B763" s="266"/>
      <c r="C763" s="267"/>
      <c r="D763" s="267"/>
      <c r="E763" s="267"/>
      <c r="F763" s="268"/>
      <c r="G763" s="266"/>
      <c r="H763" s="266"/>
      <c r="I763" s="266"/>
      <c r="J763" s="266"/>
      <c r="K763" s="266"/>
      <c r="L763" s="266"/>
      <c r="M763" s="266"/>
      <c r="N763" s="266"/>
      <c r="O763" s="266"/>
      <c r="P763" s="266"/>
      <c r="Q763" s="266"/>
      <c r="R763" s="266"/>
      <c r="S763" s="266"/>
      <c r="T763" s="266"/>
      <c r="U763" s="266"/>
      <c r="V763" s="266"/>
      <c r="W763" s="266"/>
      <c r="X763" s="266"/>
      <c r="Y763" s="266"/>
      <c r="Z763" s="266"/>
      <c r="AA763" s="266"/>
    </row>
    <row r="764" spans="1:27" x14ac:dyDescent="0.6">
      <c r="A764" s="265"/>
      <c r="B764" s="266"/>
      <c r="C764" s="267"/>
      <c r="D764" s="267"/>
      <c r="E764" s="267"/>
      <c r="F764" s="268"/>
      <c r="G764" s="266"/>
      <c r="H764" s="266"/>
      <c r="I764" s="266"/>
      <c r="J764" s="266"/>
      <c r="K764" s="266"/>
      <c r="L764" s="266"/>
      <c r="M764" s="266"/>
      <c r="N764" s="266"/>
      <c r="O764" s="266"/>
      <c r="P764" s="266"/>
      <c r="Q764" s="266"/>
      <c r="R764" s="266"/>
      <c r="S764" s="266"/>
      <c r="T764" s="266"/>
      <c r="U764" s="266"/>
      <c r="V764" s="266"/>
      <c r="W764" s="266"/>
      <c r="X764" s="266"/>
      <c r="Y764" s="266"/>
      <c r="Z764" s="266"/>
      <c r="AA764" s="266"/>
    </row>
    <row r="765" spans="1:27" x14ac:dyDescent="0.6">
      <c r="A765" s="265"/>
      <c r="B765" s="266"/>
      <c r="C765" s="267"/>
      <c r="D765" s="267"/>
      <c r="E765" s="267"/>
      <c r="F765" s="268"/>
      <c r="G765" s="266"/>
      <c r="H765" s="266"/>
      <c r="I765" s="266"/>
      <c r="J765" s="266"/>
      <c r="K765" s="266"/>
      <c r="L765" s="266"/>
      <c r="M765" s="266"/>
      <c r="N765" s="266"/>
      <c r="O765" s="266"/>
      <c r="P765" s="266"/>
      <c r="Q765" s="266"/>
      <c r="R765" s="266"/>
      <c r="S765" s="266"/>
      <c r="T765" s="266"/>
      <c r="U765" s="266"/>
      <c r="V765" s="266"/>
      <c r="W765" s="266"/>
      <c r="X765" s="266"/>
      <c r="Y765" s="266"/>
      <c r="Z765" s="266"/>
      <c r="AA765" s="266"/>
    </row>
    <row r="766" spans="1:27" x14ac:dyDescent="0.6">
      <c r="A766" s="265"/>
      <c r="B766" s="266"/>
      <c r="C766" s="267"/>
      <c r="D766" s="267"/>
      <c r="E766" s="267"/>
      <c r="F766" s="268"/>
      <c r="G766" s="266"/>
      <c r="H766" s="266"/>
      <c r="I766" s="266"/>
      <c r="J766" s="266"/>
      <c r="K766" s="266"/>
      <c r="L766" s="266"/>
      <c r="M766" s="266"/>
      <c r="N766" s="266"/>
      <c r="O766" s="266"/>
      <c r="P766" s="266"/>
      <c r="Q766" s="266"/>
      <c r="R766" s="266"/>
      <c r="S766" s="266"/>
      <c r="T766" s="266"/>
      <c r="U766" s="266"/>
      <c r="V766" s="266"/>
      <c r="W766" s="266"/>
      <c r="X766" s="266"/>
      <c r="Y766" s="266"/>
      <c r="Z766" s="266"/>
      <c r="AA766" s="266"/>
    </row>
    <row r="767" spans="1:27" x14ac:dyDescent="0.6">
      <c r="A767" s="265"/>
      <c r="B767" s="266"/>
      <c r="C767" s="267"/>
      <c r="D767" s="267"/>
      <c r="E767" s="267"/>
      <c r="F767" s="268"/>
      <c r="G767" s="266"/>
      <c r="H767" s="266"/>
      <c r="I767" s="266"/>
      <c r="J767" s="266"/>
      <c r="K767" s="266"/>
      <c r="L767" s="266"/>
      <c r="M767" s="266"/>
      <c r="N767" s="266"/>
      <c r="O767" s="266"/>
      <c r="P767" s="266"/>
      <c r="Q767" s="266"/>
      <c r="R767" s="266"/>
      <c r="S767" s="266"/>
      <c r="T767" s="266"/>
      <c r="U767" s="266"/>
      <c r="V767" s="266"/>
      <c r="W767" s="266"/>
      <c r="X767" s="266"/>
      <c r="Y767" s="266"/>
      <c r="Z767" s="266"/>
      <c r="AA767" s="266"/>
    </row>
    <row r="768" spans="1:27" x14ac:dyDescent="0.6">
      <c r="A768" s="265"/>
      <c r="B768" s="266"/>
      <c r="C768" s="267"/>
      <c r="D768" s="267"/>
      <c r="E768" s="267"/>
      <c r="F768" s="268"/>
      <c r="G768" s="266"/>
      <c r="H768" s="266"/>
      <c r="I768" s="266"/>
      <c r="J768" s="266"/>
      <c r="K768" s="266"/>
      <c r="L768" s="266"/>
      <c r="M768" s="266"/>
      <c r="N768" s="266"/>
      <c r="O768" s="266"/>
      <c r="P768" s="266"/>
      <c r="Q768" s="266"/>
      <c r="R768" s="266"/>
      <c r="S768" s="266"/>
      <c r="T768" s="266"/>
      <c r="U768" s="266"/>
      <c r="V768" s="266"/>
      <c r="W768" s="266"/>
      <c r="X768" s="266"/>
      <c r="Y768" s="266"/>
      <c r="Z768" s="266"/>
      <c r="AA768" s="266"/>
    </row>
    <row r="769" spans="1:27" x14ac:dyDescent="0.6">
      <c r="A769" s="265"/>
      <c r="B769" s="266"/>
      <c r="C769" s="267"/>
      <c r="D769" s="267"/>
      <c r="E769" s="267"/>
      <c r="F769" s="268"/>
      <c r="G769" s="266"/>
      <c r="H769" s="266"/>
      <c r="I769" s="266"/>
      <c r="J769" s="266"/>
      <c r="K769" s="266"/>
      <c r="L769" s="266"/>
      <c r="M769" s="266"/>
      <c r="N769" s="266"/>
      <c r="O769" s="266"/>
      <c r="P769" s="266"/>
      <c r="Q769" s="266"/>
      <c r="R769" s="266"/>
      <c r="S769" s="266"/>
      <c r="T769" s="266"/>
      <c r="U769" s="266"/>
      <c r="V769" s="266"/>
      <c r="W769" s="266"/>
      <c r="X769" s="266"/>
      <c r="Y769" s="266"/>
      <c r="Z769" s="266"/>
      <c r="AA769" s="266"/>
    </row>
    <row r="770" spans="1:27" x14ac:dyDescent="0.6">
      <c r="A770" s="265"/>
      <c r="B770" s="266"/>
      <c r="C770" s="267"/>
      <c r="D770" s="267"/>
      <c r="E770" s="267"/>
      <c r="F770" s="268"/>
      <c r="G770" s="266"/>
      <c r="H770" s="266"/>
      <c r="I770" s="266"/>
      <c r="J770" s="266"/>
      <c r="K770" s="266"/>
      <c r="L770" s="266"/>
      <c r="M770" s="266"/>
      <c r="N770" s="266"/>
      <c r="O770" s="266"/>
      <c r="P770" s="266"/>
      <c r="Q770" s="266"/>
      <c r="R770" s="266"/>
      <c r="S770" s="266"/>
      <c r="T770" s="266"/>
      <c r="U770" s="266"/>
      <c r="V770" s="266"/>
      <c r="W770" s="266"/>
      <c r="X770" s="266"/>
      <c r="Y770" s="266"/>
      <c r="Z770" s="266"/>
      <c r="AA770" s="266"/>
    </row>
    <row r="771" spans="1:27" x14ac:dyDescent="0.6">
      <c r="A771" s="265"/>
      <c r="B771" s="266"/>
      <c r="C771" s="267"/>
      <c r="D771" s="267"/>
      <c r="E771" s="267"/>
      <c r="F771" s="268"/>
      <c r="G771" s="266"/>
      <c r="H771" s="266"/>
      <c r="I771" s="266"/>
      <c r="J771" s="266"/>
      <c r="K771" s="266"/>
      <c r="L771" s="266"/>
      <c r="M771" s="266"/>
      <c r="N771" s="266"/>
      <c r="O771" s="266"/>
      <c r="P771" s="266"/>
      <c r="Q771" s="266"/>
      <c r="R771" s="266"/>
      <c r="S771" s="266"/>
      <c r="T771" s="266"/>
      <c r="U771" s="266"/>
      <c r="V771" s="266"/>
      <c r="W771" s="266"/>
      <c r="X771" s="266"/>
      <c r="Y771" s="266"/>
      <c r="Z771" s="266"/>
      <c r="AA771" s="266"/>
    </row>
    <row r="772" spans="1:27" x14ac:dyDescent="0.6">
      <c r="A772" s="265"/>
      <c r="B772" s="266"/>
      <c r="C772" s="267"/>
      <c r="D772" s="267"/>
      <c r="E772" s="267"/>
      <c r="F772" s="268"/>
      <c r="G772" s="266"/>
      <c r="H772" s="266"/>
      <c r="I772" s="266"/>
      <c r="J772" s="266"/>
      <c r="K772" s="266"/>
      <c r="L772" s="266"/>
      <c r="M772" s="266"/>
      <c r="N772" s="266"/>
      <c r="O772" s="266"/>
      <c r="P772" s="266"/>
      <c r="Q772" s="266"/>
      <c r="R772" s="266"/>
      <c r="S772" s="266"/>
      <c r="T772" s="266"/>
      <c r="U772" s="266"/>
      <c r="V772" s="266"/>
      <c r="W772" s="266"/>
      <c r="X772" s="266"/>
      <c r="Y772" s="266"/>
      <c r="Z772" s="266"/>
      <c r="AA772" s="266"/>
    </row>
    <row r="773" spans="1:27" x14ac:dyDescent="0.6">
      <c r="A773" s="265"/>
      <c r="B773" s="266"/>
      <c r="C773" s="267"/>
      <c r="D773" s="267"/>
      <c r="E773" s="267"/>
      <c r="F773" s="268"/>
      <c r="G773" s="266"/>
      <c r="H773" s="266"/>
      <c r="I773" s="266"/>
      <c r="J773" s="266"/>
      <c r="K773" s="266"/>
      <c r="L773" s="266"/>
      <c r="M773" s="266"/>
      <c r="N773" s="266"/>
      <c r="O773" s="266"/>
      <c r="P773" s="266"/>
      <c r="Q773" s="266"/>
      <c r="R773" s="266"/>
      <c r="S773" s="266"/>
      <c r="T773" s="266"/>
      <c r="U773" s="266"/>
      <c r="V773" s="266"/>
      <c r="W773" s="266"/>
      <c r="X773" s="266"/>
      <c r="Y773" s="266"/>
      <c r="Z773" s="266"/>
      <c r="AA773" s="266"/>
    </row>
    <row r="774" spans="1:27" x14ac:dyDescent="0.6">
      <c r="A774" s="265"/>
      <c r="B774" s="266"/>
      <c r="C774" s="267"/>
      <c r="D774" s="267"/>
      <c r="E774" s="267"/>
      <c r="F774" s="268"/>
      <c r="G774" s="266"/>
      <c r="H774" s="266"/>
      <c r="I774" s="266"/>
      <c r="J774" s="266"/>
      <c r="K774" s="266"/>
      <c r="L774" s="266"/>
      <c r="M774" s="266"/>
      <c r="N774" s="266"/>
      <c r="O774" s="266"/>
      <c r="P774" s="266"/>
      <c r="Q774" s="266"/>
      <c r="R774" s="266"/>
      <c r="S774" s="266"/>
      <c r="T774" s="266"/>
      <c r="U774" s="266"/>
      <c r="V774" s="266"/>
      <c r="W774" s="266"/>
      <c r="X774" s="266"/>
      <c r="Y774" s="266"/>
      <c r="Z774" s="266"/>
      <c r="AA774" s="266"/>
    </row>
    <row r="775" spans="1:27" x14ac:dyDescent="0.6">
      <c r="A775" s="265"/>
      <c r="B775" s="266"/>
      <c r="C775" s="267"/>
      <c r="D775" s="267"/>
      <c r="E775" s="267"/>
      <c r="F775" s="268"/>
      <c r="G775" s="266"/>
      <c r="H775" s="266"/>
      <c r="I775" s="266"/>
      <c r="J775" s="266"/>
      <c r="K775" s="266"/>
      <c r="L775" s="266"/>
      <c r="M775" s="266"/>
      <c r="N775" s="266"/>
      <c r="O775" s="266"/>
      <c r="P775" s="266"/>
      <c r="Q775" s="266"/>
      <c r="R775" s="266"/>
      <c r="S775" s="266"/>
      <c r="T775" s="266"/>
      <c r="U775" s="266"/>
      <c r="V775" s="266"/>
      <c r="W775" s="266"/>
      <c r="X775" s="266"/>
      <c r="Y775" s="266"/>
      <c r="Z775" s="266"/>
      <c r="AA775" s="266"/>
    </row>
    <row r="776" spans="1:27" x14ac:dyDescent="0.6">
      <c r="A776" s="265"/>
      <c r="B776" s="266"/>
      <c r="C776" s="267"/>
      <c r="D776" s="267"/>
      <c r="E776" s="267"/>
      <c r="F776" s="268"/>
      <c r="G776" s="266"/>
      <c r="H776" s="266"/>
      <c r="I776" s="266"/>
      <c r="J776" s="266"/>
      <c r="K776" s="266"/>
      <c r="L776" s="266"/>
      <c r="M776" s="266"/>
      <c r="N776" s="266"/>
      <c r="O776" s="266"/>
      <c r="P776" s="266"/>
      <c r="Q776" s="266"/>
      <c r="R776" s="266"/>
      <c r="S776" s="266"/>
      <c r="T776" s="266"/>
      <c r="U776" s="266"/>
      <c r="V776" s="266"/>
      <c r="W776" s="266"/>
      <c r="X776" s="266"/>
      <c r="Y776" s="266"/>
      <c r="Z776" s="266"/>
      <c r="AA776" s="266"/>
    </row>
    <row r="777" spans="1:27" x14ac:dyDescent="0.6">
      <c r="A777" s="265"/>
      <c r="B777" s="266"/>
      <c r="C777" s="267"/>
      <c r="D777" s="267"/>
      <c r="E777" s="267"/>
      <c r="F777" s="268"/>
      <c r="G777" s="266"/>
      <c r="H777" s="266"/>
      <c r="I777" s="266"/>
      <c r="J777" s="266"/>
      <c r="K777" s="266"/>
      <c r="L777" s="266"/>
      <c r="M777" s="266"/>
      <c r="N777" s="266"/>
      <c r="O777" s="266"/>
      <c r="P777" s="266"/>
      <c r="Q777" s="266"/>
      <c r="R777" s="266"/>
      <c r="S777" s="266"/>
      <c r="T777" s="266"/>
      <c r="U777" s="266"/>
      <c r="V777" s="266"/>
      <c r="W777" s="266"/>
      <c r="X777" s="266"/>
      <c r="Y777" s="266"/>
      <c r="Z777" s="266"/>
      <c r="AA777" s="266"/>
    </row>
    <row r="778" spans="1:27" x14ac:dyDescent="0.6">
      <c r="A778" s="265"/>
      <c r="B778" s="266"/>
      <c r="C778" s="267"/>
      <c r="D778" s="267"/>
      <c r="E778" s="267"/>
      <c r="F778" s="268"/>
      <c r="G778" s="266"/>
      <c r="H778" s="266"/>
      <c r="I778" s="266"/>
      <c r="J778" s="266"/>
      <c r="K778" s="266"/>
      <c r="L778" s="266"/>
      <c r="M778" s="266"/>
      <c r="N778" s="266"/>
      <c r="O778" s="266"/>
      <c r="P778" s="266"/>
      <c r="Q778" s="266"/>
      <c r="R778" s="266"/>
      <c r="S778" s="266"/>
      <c r="T778" s="266"/>
      <c r="U778" s="266"/>
      <c r="V778" s="266"/>
      <c r="W778" s="266"/>
      <c r="X778" s="266"/>
      <c r="Y778" s="266"/>
      <c r="Z778" s="266"/>
      <c r="AA778" s="266"/>
    </row>
    <row r="779" spans="1:27" x14ac:dyDescent="0.6">
      <c r="A779" s="265"/>
      <c r="B779" s="266"/>
      <c r="C779" s="267"/>
      <c r="D779" s="267"/>
      <c r="E779" s="267"/>
      <c r="F779" s="268"/>
      <c r="G779" s="266"/>
      <c r="H779" s="266"/>
      <c r="I779" s="266"/>
      <c r="J779" s="266"/>
      <c r="K779" s="266"/>
      <c r="L779" s="266"/>
      <c r="M779" s="266"/>
      <c r="N779" s="266"/>
      <c r="O779" s="266"/>
      <c r="P779" s="266"/>
      <c r="Q779" s="266"/>
      <c r="R779" s="266"/>
      <c r="S779" s="266"/>
      <c r="T779" s="266"/>
      <c r="U779" s="266"/>
      <c r="V779" s="266"/>
      <c r="W779" s="266"/>
      <c r="X779" s="266"/>
      <c r="Y779" s="266"/>
      <c r="Z779" s="266"/>
      <c r="AA779" s="266"/>
    </row>
    <row r="780" spans="1:27" x14ac:dyDescent="0.6">
      <c r="A780" s="265"/>
      <c r="B780" s="266"/>
      <c r="C780" s="267"/>
      <c r="D780" s="267"/>
      <c r="E780" s="267"/>
      <c r="F780" s="268"/>
      <c r="G780" s="266"/>
      <c r="H780" s="266"/>
      <c r="I780" s="266"/>
      <c r="J780" s="266"/>
      <c r="K780" s="266"/>
      <c r="L780" s="266"/>
      <c r="M780" s="266"/>
      <c r="N780" s="266"/>
      <c r="O780" s="266"/>
      <c r="P780" s="266"/>
      <c r="Q780" s="266"/>
      <c r="R780" s="266"/>
      <c r="S780" s="266"/>
      <c r="T780" s="266"/>
      <c r="U780" s="266"/>
      <c r="V780" s="266"/>
      <c r="W780" s="266"/>
      <c r="X780" s="266"/>
      <c r="Y780" s="266"/>
      <c r="Z780" s="266"/>
      <c r="AA780" s="266"/>
    </row>
    <row r="781" spans="1:27" x14ac:dyDescent="0.6">
      <c r="A781" s="265"/>
      <c r="B781" s="266"/>
      <c r="C781" s="267"/>
      <c r="D781" s="267"/>
      <c r="E781" s="267"/>
      <c r="F781" s="268"/>
      <c r="G781" s="266"/>
      <c r="H781" s="266"/>
      <c r="I781" s="266"/>
      <c r="J781" s="266"/>
      <c r="K781" s="266"/>
      <c r="L781" s="266"/>
      <c r="M781" s="266"/>
      <c r="N781" s="266"/>
      <c r="O781" s="266"/>
      <c r="P781" s="266"/>
      <c r="Q781" s="266"/>
      <c r="R781" s="266"/>
      <c r="S781" s="266"/>
      <c r="T781" s="266"/>
      <c r="U781" s="266"/>
      <c r="V781" s="266"/>
      <c r="W781" s="266"/>
      <c r="X781" s="266"/>
      <c r="Y781" s="266"/>
      <c r="Z781" s="266"/>
      <c r="AA781" s="266"/>
    </row>
    <row r="782" spans="1:27" x14ac:dyDescent="0.6">
      <c r="A782" s="265"/>
      <c r="B782" s="266"/>
      <c r="C782" s="267"/>
      <c r="D782" s="267"/>
      <c r="E782" s="267"/>
      <c r="F782" s="268"/>
      <c r="G782" s="266"/>
      <c r="H782" s="266"/>
      <c r="I782" s="266"/>
      <c r="J782" s="266"/>
      <c r="K782" s="266"/>
      <c r="L782" s="266"/>
      <c r="M782" s="266"/>
      <c r="N782" s="266"/>
      <c r="O782" s="266"/>
      <c r="P782" s="266"/>
      <c r="Q782" s="266"/>
      <c r="R782" s="266"/>
      <c r="S782" s="266"/>
      <c r="T782" s="266"/>
      <c r="U782" s="266"/>
      <c r="V782" s="266"/>
      <c r="W782" s="266"/>
      <c r="X782" s="266"/>
      <c r="Y782" s="266"/>
      <c r="Z782" s="266"/>
      <c r="AA782" s="266"/>
    </row>
    <row r="783" spans="1:27" x14ac:dyDescent="0.6">
      <c r="A783" s="265"/>
      <c r="B783" s="266"/>
      <c r="C783" s="267"/>
      <c r="D783" s="267"/>
      <c r="E783" s="267"/>
      <c r="F783" s="268"/>
      <c r="G783" s="266"/>
      <c r="H783" s="266"/>
      <c r="I783" s="266"/>
      <c r="J783" s="266"/>
      <c r="K783" s="266"/>
      <c r="L783" s="266"/>
      <c r="M783" s="266"/>
      <c r="N783" s="266"/>
      <c r="O783" s="266"/>
      <c r="P783" s="266"/>
      <c r="Q783" s="266"/>
      <c r="R783" s="266"/>
      <c r="S783" s="266"/>
      <c r="T783" s="266"/>
      <c r="U783" s="266"/>
      <c r="V783" s="266"/>
      <c r="W783" s="266"/>
      <c r="X783" s="266"/>
      <c r="Y783" s="266"/>
      <c r="Z783" s="266"/>
      <c r="AA783" s="266"/>
    </row>
    <row r="784" spans="1:27" x14ac:dyDescent="0.6">
      <c r="A784" s="265"/>
      <c r="B784" s="266"/>
      <c r="C784" s="267"/>
      <c r="D784" s="267"/>
      <c r="E784" s="267"/>
      <c r="F784" s="268"/>
      <c r="G784" s="266"/>
      <c r="H784" s="266"/>
      <c r="I784" s="266"/>
      <c r="J784" s="266"/>
      <c r="K784" s="266"/>
      <c r="L784" s="266"/>
      <c r="M784" s="266"/>
      <c r="N784" s="266"/>
      <c r="O784" s="266"/>
      <c r="P784" s="266"/>
      <c r="Q784" s="266"/>
      <c r="R784" s="266"/>
      <c r="S784" s="266"/>
      <c r="T784" s="266"/>
      <c r="U784" s="266"/>
      <c r="V784" s="266"/>
      <c r="W784" s="266"/>
      <c r="X784" s="266"/>
      <c r="Y784" s="266"/>
      <c r="Z784" s="266"/>
      <c r="AA784" s="266"/>
    </row>
    <row r="785" spans="1:27" x14ac:dyDescent="0.6">
      <c r="A785" s="265"/>
      <c r="B785" s="266"/>
      <c r="C785" s="267"/>
      <c r="D785" s="267"/>
      <c r="E785" s="267"/>
      <c r="F785" s="268"/>
      <c r="G785" s="266"/>
      <c r="H785" s="266"/>
      <c r="I785" s="266"/>
      <c r="J785" s="266"/>
      <c r="K785" s="266"/>
      <c r="L785" s="266"/>
      <c r="M785" s="266"/>
      <c r="N785" s="266"/>
      <c r="O785" s="266"/>
      <c r="P785" s="266"/>
      <c r="Q785" s="266"/>
      <c r="R785" s="266"/>
      <c r="S785" s="266"/>
      <c r="T785" s="266"/>
      <c r="U785" s="266"/>
      <c r="V785" s="266"/>
      <c r="W785" s="266"/>
      <c r="X785" s="266"/>
      <c r="Y785" s="266"/>
      <c r="Z785" s="266"/>
      <c r="AA785" s="266"/>
    </row>
    <row r="786" spans="1:27" x14ac:dyDescent="0.6">
      <c r="A786" s="265"/>
      <c r="B786" s="266"/>
      <c r="C786" s="267"/>
      <c r="D786" s="267"/>
      <c r="E786" s="267"/>
      <c r="F786" s="268"/>
      <c r="G786" s="266"/>
      <c r="H786" s="266"/>
      <c r="I786" s="266"/>
      <c r="J786" s="266"/>
      <c r="K786" s="266"/>
      <c r="L786" s="266"/>
      <c r="M786" s="266"/>
      <c r="N786" s="266"/>
      <c r="O786" s="266"/>
      <c r="P786" s="266"/>
      <c r="Q786" s="266"/>
      <c r="R786" s="266"/>
      <c r="S786" s="266"/>
      <c r="T786" s="266"/>
      <c r="U786" s="266"/>
      <c r="V786" s="266"/>
      <c r="W786" s="266"/>
      <c r="X786" s="266"/>
      <c r="Y786" s="266"/>
      <c r="Z786" s="266"/>
      <c r="AA786" s="266"/>
    </row>
    <row r="787" spans="1:27" x14ac:dyDescent="0.6">
      <c r="A787" s="265"/>
      <c r="B787" s="266"/>
      <c r="C787" s="267"/>
      <c r="D787" s="267"/>
      <c r="E787" s="267"/>
      <c r="F787" s="268"/>
      <c r="G787" s="266"/>
      <c r="H787" s="266"/>
      <c r="I787" s="266"/>
      <c r="J787" s="266"/>
      <c r="K787" s="266"/>
      <c r="L787" s="266"/>
      <c r="M787" s="266"/>
      <c r="N787" s="266"/>
      <c r="O787" s="266"/>
      <c r="P787" s="266"/>
      <c r="Q787" s="266"/>
      <c r="R787" s="266"/>
      <c r="S787" s="266"/>
      <c r="T787" s="266"/>
      <c r="U787" s="266"/>
      <c r="V787" s="266"/>
      <c r="W787" s="266"/>
      <c r="X787" s="266"/>
      <c r="Y787" s="266"/>
      <c r="Z787" s="266"/>
      <c r="AA787" s="266"/>
    </row>
    <row r="788" spans="1:27" x14ac:dyDescent="0.6">
      <c r="A788" s="265"/>
      <c r="B788" s="266"/>
      <c r="C788" s="267"/>
      <c r="D788" s="267"/>
      <c r="E788" s="267"/>
      <c r="F788" s="268"/>
      <c r="G788" s="266"/>
      <c r="H788" s="266"/>
      <c r="I788" s="266"/>
      <c r="J788" s="266"/>
      <c r="K788" s="266"/>
      <c r="L788" s="266"/>
      <c r="M788" s="266"/>
      <c r="N788" s="266"/>
      <c r="O788" s="266"/>
      <c r="P788" s="266"/>
      <c r="Q788" s="266"/>
      <c r="R788" s="266"/>
      <c r="S788" s="266"/>
      <c r="T788" s="266"/>
      <c r="U788" s="266"/>
      <c r="V788" s="266"/>
      <c r="W788" s="266"/>
      <c r="X788" s="266"/>
      <c r="Y788" s="266"/>
      <c r="Z788" s="266"/>
      <c r="AA788" s="266"/>
    </row>
    <row r="789" spans="1:27" x14ac:dyDescent="0.6">
      <c r="A789" s="265"/>
      <c r="B789" s="266"/>
      <c r="C789" s="267"/>
      <c r="D789" s="267"/>
      <c r="E789" s="267"/>
      <c r="F789" s="268"/>
      <c r="G789" s="266"/>
      <c r="H789" s="266"/>
      <c r="I789" s="266"/>
      <c r="J789" s="266"/>
      <c r="K789" s="266"/>
      <c r="L789" s="266"/>
      <c r="M789" s="266"/>
      <c r="N789" s="266"/>
      <c r="O789" s="266"/>
      <c r="P789" s="266"/>
      <c r="Q789" s="266"/>
      <c r="R789" s="266"/>
      <c r="S789" s="266"/>
      <c r="T789" s="266"/>
      <c r="U789" s="266"/>
      <c r="V789" s="266"/>
      <c r="W789" s="266"/>
      <c r="X789" s="266"/>
      <c r="Y789" s="266"/>
      <c r="Z789" s="266"/>
      <c r="AA789" s="266"/>
    </row>
    <row r="790" spans="1:27" x14ac:dyDescent="0.6">
      <c r="A790" s="265"/>
      <c r="B790" s="266"/>
      <c r="C790" s="267"/>
      <c r="D790" s="267"/>
      <c r="E790" s="267"/>
      <c r="F790" s="268"/>
      <c r="G790" s="266"/>
      <c r="H790" s="266"/>
      <c r="I790" s="266"/>
      <c r="J790" s="266"/>
      <c r="K790" s="266"/>
      <c r="L790" s="266"/>
      <c r="M790" s="266"/>
      <c r="N790" s="266"/>
      <c r="O790" s="266"/>
      <c r="P790" s="266"/>
      <c r="Q790" s="266"/>
      <c r="R790" s="266"/>
      <c r="S790" s="266"/>
      <c r="T790" s="266"/>
      <c r="U790" s="266"/>
      <c r="V790" s="266"/>
      <c r="W790" s="266"/>
      <c r="X790" s="266"/>
      <c r="Y790" s="266"/>
      <c r="Z790" s="266"/>
      <c r="AA790" s="266"/>
    </row>
    <row r="791" spans="1:27" x14ac:dyDescent="0.6">
      <c r="A791" s="265"/>
      <c r="B791" s="266"/>
      <c r="C791" s="267"/>
      <c r="D791" s="267"/>
      <c r="E791" s="267"/>
      <c r="F791" s="268"/>
      <c r="G791" s="266"/>
      <c r="H791" s="266"/>
      <c r="I791" s="266"/>
      <c r="J791" s="266"/>
      <c r="K791" s="266"/>
      <c r="L791" s="266"/>
      <c r="M791" s="266"/>
      <c r="N791" s="266"/>
      <c r="O791" s="266"/>
      <c r="P791" s="266"/>
      <c r="Q791" s="266"/>
      <c r="R791" s="266"/>
      <c r="S791" s="266"/>
      <c r="T791" s="266"/>
      <c r="U791" s="266"/>
      <c r="V791" s="266"/>
      <c r="W791" s="266"/>
      <c r="X791" s="266"/>
      <c r="Y791" s="266"/>
      <c r="Z791" s="266"/>
      <c r="AA791" s="266"/>
    </row>
    <row r="792" spans="1:27" x14ac:dyDescent="0.6">
      <c r="A792" s="265"/>
      <c r="B792" s="266"/>
      <c r="C792" s="267"/>
      <c r="D792" s="267"/>
      <c r="E792" s="267"/>
      <c r="F792" s="268"/>
      <c r="G792" s="266"/>
      <c r="H792" s="266"/>
      <c r="I792" s="266"/>
      <c r="J792" s="266"/>
      <c r="K792" s="266"/>
      <c r="L792" s="266"/>
      <c r="M792" s="266"/>
      <c r="N792" s="266"/>
      <c r="O792" s="266"/>
      <c r="P792" s="266"/>
      <c r="Q792" s="266"/>
      <c r="R792" s="266"/>
      <c r="S792" s="266"/>
      <c r="T792" s="266"/>
      <c r="U792" s="266"/>
      <c r="V792" s="266"/>
      <c r="W792" s="266"/>
      <c r="X792" s="266"/>
      <c r="Y792" s="266"/>
      <c r="Z792" s="266"/>
      <c r="AA792" s="266"/>
    </row>
    <row r="793" spans="1:27" x14ac:dyDescent="0.6">
      <c r="A793" s="265"/>
      <c r="B793" s="266"/>
      <c r="C793" s="267"/>
      <c r="D793" s="267"/>
      <c r="E793" s="267"/>
      <c r="F793" s="268"/>
      <c r="G793" s="266"/>
      <c r="H793" s="266"/>
      <c r="I793" s="266"/>
      <c r="J793" s="266"/>
      <c r="K793" s="266"/>
      <c r="L793" s="266"/>
      <c r="M793" s="266"/>
      <c r="N793" s="266"/>
      <c r="O793" s="266"/>
      <c r="P793" s="266"/>
      <c r="Q793" s="266"/>
      <c r="R793" s="266"/>
      <c r="S793" s="266"/>
      <c r="T793" s="266"/>
      <c r="U793" s="266"/>
      <c r="V793" s="266"/>
      <c r="W793" s="266"/>
      <c r="X793" s="266"/>
      <c r="Y793" s="266"/>
      <c r="Z793" s="266"/>
      <c r="AA793" s="266"/>
    </row>
    <row r="794" spans="1:27" x14ac:dyDescent="0.6">
      <c r="A794" s="265"/>
      <c r="B794" s="266"/>
      <c r="C794" s="267"/>
      <c r="D794" s="267"/>
      <c r="E794" s="267"/>
      <c r="F794" s="268"/>
      <c r="G794" s="266"/>
      <c r="H794" s="266"/>
      <c r="I794" s="266"/>
      <c r="J794" s="266"/>
      <c r="K794" s="266"/>
      <c r="L794" s="266"/>
      <c r="M794" s="266"/>
      <c r="N794" s="266"/>
      <c r="O794" s="266"/>
      <c r="P794" s="266"/>
      <c r="Q794" s="266"/>
      <c r="R794" s="266"/>
      <c r="S794" s="266"/>
      <c r="T794" s="266"/>
      <c r="U794" s="266"/>
      <c r="V794" s="266"/>
      <c r="W794" s="266"/>
      <c r="X794" s="266"/>
      <c r="Y794" s="266"/>
      <c r="Z794" s="266"/>
      <c r="AA794" s="266"/>
    </row>
    <row r="795" spans="1:27" x14ac:dyDescent="0.6">
      <c r="A795" s="265"/>
      <c r="B795" s="266"/>
      <c r="C795" s="267"/>
      <c r="D795" s="267"/>
      <c r="E795" s="267"/>
      <c r="F795" s="268"/>
      <c r="G795" s="266"/>
      <c r="H795" s="266"/>
      <c r="I795" s="266"/>
      <c r="J795" s="266"/>
      <c r="K795" s="266"/>
      <c r="L795" s="266"/>
      <c r="M795" s="266"/>
      <c r="N795" s="266"/>
      <c r="O795" s="266"/>
      <c r="P795" s="266"/>
      <c r="Q795" s="266"/>
      <c r="R795" s="266"/>
      <c r="S795" s="266"/>
      <c r="T795" s="266"/>
      <c r="U795" s="266"/>
      <c r="V795" s="266"/>
      <c r="W795" s="266"/>
      <c r="X795" s="266"/>
      <c r="Y795" s="266"/>
      <c r="Z795" s="266"/>
      <c r="AA795" s="266"/>
    </row>
    <row r="796" spans="1:27" x14ac:dyDescent="0.6">
      <c r="A796" s="265"/>
      <c r="B796" s="266"/>
      <c r="C796" s="267"/>
      <c r="D796" s="267"/>
      <c r="E796" s="267"/>
      <c r="F796" s="268"/>
      <c r="G796" s="266"/>
      <c r="H796" s="266"/>
      <c r="I796" s="266"/>
      <c r="J796" s="266"/>
      <c r="K796" s="266"/>
      <c r="L796" s="266"/>
      <c r="M796" s="266"/>
      <c r="N796" s="266"/>
      <c r="O796" s="266"/>
      <c r="P796" s="266"/>
      <c r="Q796" s="266"/>
      <c r="R796" s="266"/>
      <c r="S796" s="266"/>
      <c r="T796" s="266"/>
      <c r="U796" s="266"/>
      <c r="V796" s="266"/>
      <c r="W796" s="266"/>
      <c r="X796" s="266"/>
      <c r="Y796" s="266"/>
      <c r="Z796" s="266"/>
      <c r="AA796" s="266"/>
    </row>
    <row r="797" spans="1:27" x14ac:dyDescent="0.6">
      <c r="A797" s="265"/>
      <c r="B797" s="266"/>
      <c r="C797" s="267"/>
      <c r="D797" s="267"/>
      <c r="E797" s="267"/>
      <c r="F797" s="268"/>
      <c r="G797" s="266"/>
      <c r="H797" s="266"/>
      <c r="I797" s="266"/>
      <c r="J797" s="266"/>
      <c r="K797" s="266"/>
      <c r="L797" s="266"/>
      <c r="M797" s="266"/>
      <c r="N797" s="266"/>
      <c r="O797" s="266"/>
      <c r="P797" s="266"/>
      <c r="Q797" s="266"/>
      <c r="R797" s="266"/>
      <c r="S797" s="266"/>
      <c r="T797" s="266"/>
      <c r="U797" s="266"/>
      <c r="V797" s="266"/>
      <c r="W797" s="266"/>
      <c r="X797" s="266"/>
      <c r="Y797" s="266"/>
      <c r="Z797" s="266"/>
      <c r="AA797" s="266"/>
    </row>
    <row r="798" spans="1:27" x14ac:dyDescent="0.6">
      <c r="A798" s="265"/>
      <c r="B798" s="266"/>
      <c r="C798" s="267"/>
      <c r="D798" s="267"/>
      <c r="E798" s="267"/>
      <c r="F798" s="268"/>
      <c r="G798" s="266"/>
      <c r="H798" s="266"/>
      <c r="I798" s="266"/>
      <c r="J798" s="266"/>
      <c r="K798" s="266"/>
      <c r="L798" s="266"/>
      <c r="M798" s="266"/>
      <c r="N798" s="266"/>
      <c r="O798" s="266"/>
      <c r="P798" s="266"/>
      <c r="Q798" s="266"/>
      <c r="R798" s="266"/>
      <c r="S798" s="266"/>
      <c r="T798" s="266"/>
      <c r="U798" s="266"/>
      <c r="V798" s="266"/>
      <c r="W798" s="266"/>
      <c r="X798" s="266"/>
      <c r="Y798" s="266"/>
      <c r="Z798" s="266"/>
      <c r="AA798" s="266"/>
    </row>
    <row r="799" spans="1:27" x14ac:dyDescent="0.6">
      <c r="A799" s="265"/>
      <c r="B799" s="266"/>
      <c r="C799" s="267"/>
      <c r="D799" s="267"/>
      <c r="E799" s="267"/>
      <c r="F799" s="268"/>
      <c r="G799" s="266"/>
      <c r="H799" s="266"/>
      <c r="I799" s="266"/>
      <c r="J799" s="266"/>
      <c r="K799" s="266"/>
      <c r="L799" s="266"/>
      <c r="M799" s="266"/>
      <c r="N799" s="266"/>
      <c r="O799" s="266"/>
      <c r="P799" s="266"/>
      <c r="Q799" s="266"/>
      <c r="R799" s="266"/>
      <c r="S799" s="266"/>
      <c r="T799" s="266"/>
      <c r="U799" s="266"/>
      <c r="V799" s="266"/>
      <c r="W799" s="266"/>
      <c r="X799" s="266"/>
      <c r="Y799" s="266"/>
      <c r="Z799" s="266"/>
      <c r="AA799" s="266"/>
    </row>
    <row r="800" spans="1:27" x14ac:dyDescent="0.6">
      <c r="A800" s="265"/>
      <c r="B800" s="266"/>
      <c r="C800" s="267"/>
      <c r="D800" s="267"/>
      <c r="E800" s="267"/>
      <c r="F800" s="268"/>
      <c r="G800" s="266"/>
      <c r="H800" s="266"/>
      <c r="I800" s="266"/>
      <c r="J800" s="266"/>
      <c r="K800" s="266"/>
      <c r="L800" s="266"/>
      <c r="M800" s="266"/>
      <c r="N800" s="266"/>
      <c r="O800" s="266"/>
      <c r="P800" s="266"/>
      <c r="Q800" s="266"/>
      <c r="R800" s="266"/>
      <c r="S800" s="266"/>
      <c r="T800" s="266"/>
      <c r="U800" s="266"/>
      <c r="V800" s="266"/>
      <c r="W800" s="266"/>
      <c r="X800" s="266"/>
      <c r="Y800" s="266"/>
      <c r="Z800" s="266"/>
      <c r="AA800" s="266"/>
    </row>
    <row r="801" spans="1:27" x14ac:dyDescent="0.6">
      <c r="A801" s="265"/>
      <c r="B801" s="266"/>
      <c r="C801" s="267"/>
      <c r="D801" s="267"/>
      <c r="E801" s="267"/>
      <c r="F801" s="268"/>
      <c r="G801" s="266"/>
      <c r="H801" s="266"/>
      <c r="I801" s="266"/>
      <c r="J801" s="266"/>
      <c r="K801" s="266"/>
      <c r="L801" s="266"/>
      <c r="M801" s="266"/>
      <c r="N801" s="266"/>
      <c r="O801" s="266"/>
      <c r="P801" s="266"/>
      <c r="Q801" s="266"/>
      <c r="R801" s="266"/>
      <c r="S801" s="266"/>
      <c r="T801" s="266"/>
      <c r="U801" s="266"/>
      <c r="V801" s="266"/>
      <c r="W801" s="266"/>
      <c r="X801" s="266"/>
      <c r="Y801" s="266"/>
      <c r="Z801" s="266"/>
      <c r="AA801" s="266"/>
    </row>
    <row r="802" spans="1:27" x14ac:dyDescent="0.6">
      <c r="A802" s="265"/>
      <c r="B802" s="266"/>
      <c r="C802" s="267"/>
      <c r="D802" s="267"/>
      <c r="E802" s="267"/>
      <c r="F802" s="268"/>
      <c r="G802" s="266"/>
      <c r="H802" s="266"/>
      <c r="I802" s="266"/>
      <c r="J802" s="266"/>
      <c r="K802" s="266"/>
      <c r="L802" s="266"/>
      <c r="M802" s="266"/>
      <c r="N802" s="266"/>
      <c r="O802" s="266"/>
      <c r="P802" s="266"/>
      <c r="Q802" s="266"/>
      <c r="R802" s="266"/>
      <c r="S802" s="266"/>
      <c r="T802" s="266"/>
      <c r="U802" s="266"/>
      <c r="V802" s="266"/>
      <c r="W802" s="266"/>
      <c r="X802" s="266"/>
      <c r="Y802" s="266"/>
      <c r="Z802" s="266"/>
      <c r="AA802" s="266"/>
    </row>
    <row r="803" spans="1:27" x14ac:dyDescent="0.6">
      <c r="A803" s="265"/>
      <c r="B803" s="266"/>
      <c r="C803" s="267"/>
      <c r="D803" s="267"/>
      <c r="E803" s="267"/>
      <c r="F803" s="268"/>
      <c r="G803" s="266"/>
      <c r="H803" s="266"/>
      <c r="I803" s="266"/>
      <c r="J803" s="266"/>
      <c r="K803" s="266"/>
      <c r="L803" s="266"/>
      <c r="M803" s="266"/>
      <c r="N803" s="266"/>
      <c r="O803" s="266"/>
      <c r="P803" s="266"/>
      <c r="Q803" s="266"/>
      <c r="R803" s="266"/>
      <c r="S803" s="266"/>
      <c r="T803" s="266"/>
      <c r="U803" s="266"/>
      <c r="V803" s="266"/>
      <c r="W803" s="266"/>
      <c r="X803" s="266"/>
      <c r="Y803" s="266"/>
      <c r="Z803" s="266"/>
      <c r="AA803" s="266"/>
    </row>
    <row r="804" spans="1:27" x14ac:dyDescent="0.6">
      <c r="A804" s="265"/>
      <c r="B804" s="266"/>
      <c r="C804" s="267"/>
      <c r="D804" s="267"/>
      <c r="E804" s="267"/>
      <c r="F804" s="268"/>
      <c r="G804" s="266"/>
      <c r="H804" s="266"/>
      <c r="I804" s="266"/>
      <c r="J804" s="266"/>
      <c r="K804" s="266"/>
      <c r="L804" s="266"/>
      <c r="M804" s="266"/>
      <c r="N804" s="266"/>
      <c r="O804" s="266"/>
      <c r="P804" s="266"/>
      <c r="Q804" s="266"/>
      <c r="R804" s="266"/>
      <c r="S804" s="266"/>
      <c r="T804" s="266"/>
      <c r="U804" s="266"/>
      <c r="V804" s="266"/>
      <c r="W804" s="266"/>
      <c r="X804" s="266"/>
      <c r="Y804" s="266"/>
      <c r="Z804" s="266"/>
      <c r="AA804" s="266"/>
    </row>
    <row r="805" spans="1:27" x14ac:dyDescent="0.6">
      <c r="A805" s="265"/>
      <c r="B805" s="266"/>
      <c r="C805" s="267"/>
      <c r="D805" s="267"/>
      <c r="E805" s="267"/>
      <c r="F805" s="268"/>
      <c r="G805" s="266"/>
      <c r="H805" s="266"/>
      <c r="I805" s="266"/>
      <c r="J805" s="266"/>
      <c r="K805" s="266"/>
      <c r="L805" s="266"/>
      <c r="M805" s="266"/>
      <c r="N805" s="266"/>
      <c r="O805" s="266"/>
      <c r="P805" s="266"/>
      <c r="Q805" s="266"/>
      <c r="R805" s="266"/>
      <c r="S805" s="266"/>
      <c r="T805" s="266"/>
      <c r="U805" s="266"/>
      <c r="V805" s="266"/>
      <c r="W805" s="266"/>
      <c r="X805" s="266"/>
      <c r="Y805" s="266"/>
      <c r="Z805" s="266"/>
      <c r="AA805" s="266"/>
    </row>
    <row r="806" spans="1:27" x14ac:dyDescent="0.6">
      <c r="A806" s="265"/>
      <c r="B806" s="266"/>
      <c r="C806" s="267"/>
      <c r="D806" s="267"/>
      <c r="E806" s="267"/>
      <c r="F806" s="268"/>
      <c r="G806" s="266"/>
      <c r="H806" s="266"/>
      <c r="I806" s="266"/>
      <c r="J806" s="266"/>
      <c r="K806" s="266"/>
      <c r="L806" s="266"/>
      <c r="M806" s="266"/>
      <c r="N806" s="266"/>
      <c r="O806" s="266"/>
      <c r="P806" s="266"/>
      <c r="Q806" s="266"/>
      <c r="R806" s="266"/>
      <c r="S806" s="266"/>
      <c r="T806" s="266"/>
      <c r="U806" s="266"/>
      <c r="V806" s="266"/>
      <c r="W806" s="266"/>
      <c r="X806" s="266"/>
      <c r="Y806" s="266"/>
      <c r="Z806" s="266"/>
      <c r="AA806" s="266"/>
    </row>
    <row r="807" spans="1:27" x14ac:dyDescent="0.6">
      <c r="A807" s="265"/>
      <c r="B807" s="266"/>
      <c r="C807" s="267"/>
      <c r="D807" s="267"/>
      <c r="E807" s="267"/>
      <c r="F807" s="268"/>
      <c r="G807" s="266"/>
      <c r="H807" s="266"/>
      <c r="I807" s="266"/>
      <c r="J807" s="266"/>
      <c r="K807" s="266"/>
      <c r="L807" s="266"/>
      <c r="M807" s="266"/>
      <c r="N807" s="266"/>
      <c r="O807" s="266"/>
      <c r="P807" s="266"/>
      <c r="Q807" s="266"/>
      <c r="R807" s="266"/>
      <c r="S807" s="266"/>
      <c r="T807" s="266"/>
      <c r="U807" s="266"/>
      <c r="V807" s="266"/>
      <c r="W807" s="266"/>
      <c r="X807" s="266"/>
      <c r="Y807" s="266"/>
      <c r="Z807" s="266"/>
      <c r="AA807" s="266"/>
    </row>
    <row r="808" spans="1:27" x14ac:dyDescent="0.6">
      <c r="A808" s="265"/>
      <c r="B808" s="266"/>
      <c r="C808" s="267"/>
      <c r="D808" s="267"/>
      <c r="E808" s="267"/>
      <c r="F808" s="268"/>
      <c r="G808" s="266"/>
      <c r="H808" s="266"/>
      <c r="I808" s="266"/>
      <c r="J808" s="266"/>
      <c r="K808" s="266"/>
      <c r="L808" s="266"/>
      <c r="M808" s="266"/>
      <c r="N808" s="266"/>
      <c r="O808" s="266"/>
      <c r="P808" s="266"/>
      <c r="Q808" s="266"/>
      <c r="R808" s="266"/>
      <c r="S808" s="266"/>
      <c r="T808" s="266"/>
      <c r="U808" s="266"/>
      <c r="V808" s="266"/>
      <c r="W808" s="266"/>
      <c r="X808" s="266"/>
      <c r="Y808" s="266"/>
      <c r="Z808" s="266"/>
      <c r="AA808" s="266"/>
    </row>
    <row r="809" spans="1:27" x14ac:dyDescent="0.6">
      <c r="A809" s="265"/>
      <c r="B809" s="266"/>
      <c r="C809" s="267"/>
      <c r="D809" s="267"/>
      <c r="E809" s="267"/>
      <c r="F809" s="268"/>
      <c r="G809" s="266"/>
      <c r="H809" s="266"/>
      <c r="I809" s="266"/>
      <c r="J809" s="266"/>
      <c r="K809" s="266"/>
      <c r="L809" s="266"/>
      <c r="M809" s="266"/>
      <c r="N809" s="266"/>
      <c r="O809" s="266"/>
      <c r="P809" s="266"/>
      <c r="Q809" s="266"/>
      <c r="R809" s="266"/>
      <c r="S809" s="266"/>
      <c r="T809" s="266"/>
      <c r="U809" s="266"/>
      <c r="V809" s="266"/>
      <c r="W809" s="266"/>
      <c r="X809" s="266"/>
      <c r="Y809" s="266"/>
      <c r="Z809" s="266"/>
      <c r="AA809" s="266"/>
    </row>
    <row r="810" spans="1:27" x14ac:dyDescent="0.6">
      <c r="A810" s="265"/>
      <c r="B810" s="266"/>
      <c r="C810" s="267"/>
      <c r="D810" s="267"/>
      <c r="E810" s="267"/>
      <c r="F810" s="268"/>
      <c r="G810" s="266"/>
      <c r="H810" s="266"/>
      <c r="I810" s="266"/>
      <c r="J810" s="266"/>
      <c r="K810" s="266"/>
      <c r="L810" s="266"/>
      <c r="M810" s="266"/>
      <c r="N810" s="266"/>
      <c r="O810" s="266"/>
      <c r="P810" s="266"/>
      <c r="Q810" s="266"/>
      <c r="R810" s="266"/>
      <c r="S810" s="266"/>
      <c r="T810" s="266"/>
      <c r="U810" s="266"/>
      <c r="V810" s="266"/>
      <c r="W810" s="266"/>
      <c r="X810" s="266"/>
      <c r="Y810" s="266"/>
      <c r="Z810" s="266"/>
      <c r="AA810" s="266"/>
    </row>
    <row r="811" spans="1:27" x14ac:dyDescent="0.6">
      <c r="A811" s="265"/>
      <c r="B811" s="266"/>
      <c r="C811" s="267"/>
      <c r="D811" s="267"/>
      <c r="E811" s="267"/>
      <c r="F811" s="268"/>
      <c r="G811" s="266"/>
      <c r="H811" s="266"/>
      <c r="I811" s="266"/>
      <c r="J811" s="266"/>
      <c r="K811" s="266"/>
      <c r="L811" s="266"/>
      <c r="M811" s="266"/>
      <c r="N811" s="266"/>
      <c r="O811" s="266"/>
      <c r="P811" s="266"/>
      <c r="Q811" s="266"/>
      <c r="R811" s="266"/>
      <c r="S811" s="266"/>
      <c r="T811" s="266"/>
      <c r="U811" s="266"/>
      <c r="V811" s="266"/>
      <c r="W811" s="266"/>
      <c r="X811" s="266"/>
      <c r="Y811" s="266"/>
      <c r="Z811" s="266"/>
      <c r="AA811" s="266"/>
    </row>
    <row r="812" spans="1:27" x14ac:dyDescent="0.6">
      <c r="A812" s="265"/>
      <c r="B812" s="266"/>
      <c r="C812" s="267"/>
      <c r="D812" s="267"/>
      <c r="E812" s="267"/>
      <c r="F812" s="268"/>
      <c r="G812" s="266"/>
      <c r="H812" s="266"/>
      <c r="I812" s="266"/>
      <c r="J812" s="266"/>
      <c r="K812" s="266"/>
      <c r="L812" s="266"/>
      <c r="M812" s="266"/>
      <c r="N812" s="266"/>
      <c r="O812" s="266"/>
      <c r="P812" s="266"/>
      <c r="Q812" s="266"/>
      <c r="R812" s="266"/>
      <c r="S812" s="266"/>
      <c r="T812" s="266"/>
      <c r="U812" s="266"/>
      <c r="V812" s="266"/>
      <c r="W812" s="266"/>
      <c r="X812" s="266"/>
      <c r="Y812" s="266"/>
      <c r="Z812" s="266"/>
      <c r="AA812" s="266"/>
    </row>
    <row r="813" spans="1:27" x14ac:dyDescent="0.6">
      <c r="A813" s="265"/>
      <c r="B813" s="266"/>
      <c r="C813" s="267"/>
      <c r="D813" s="267"/>
      <c r="E813" s="267"/>
      <c r="F813" s="268"/>
      <c r="G813" s="266"/>
      <c r="H813" s="266"/>
      <c r="I813" s="266"/>
      <c r="J813" s="266"/>
      <c r="K813" s="266"/>
      <c r="L813" s="266"/>
      <c r="M813" s="266"/>
      <c r="N813" s="266"/>
      <c r="O813" s="266"/>
      <c r="P813" s="266"/>
      <c r="Q813" s="266"/>
      <c r="R813" s="266"/>
      <c r="S813" s="266"/>
      <c r="T813" s="266"/>
      <c r="U813" s="266"/>
      <c r="V813" s="266"/>
      <c r="W813" s="266"/>
      <c r="X813" s="266"/>
      <c r="Y813" s="266"/>
      <c r="Z813" s="266"/>
      <c r="AA813" s="266"/>
    </row>
    <row r="814" spans="1:27" x14ac:dyDescent="0.6">
      <c r="A814" s="265"/>
      <c r="B814" s="266"/>
      <c r="C814" s="267"/>
      <c r="D814" s="267"/>
      <c r="E814" s="267"/>
      <c r="F814" s="268"/>
      <c r="G814" s="266"/>
      <c r="H814" s="266"/>
      <c r="I814" s="266"/>
      <c r="J814" s="266"/>
      <c r="K814" s="266"/>
      <c r="L814" s="266"/>
      <c r="M814" s="266"/>
      <c r="N814" s="266"/>
      <c r="O814" s="266"/>
      <c r="P814" s="266"/>
      <c r="Q814" s="266"/>
      <c r="R814" s="266"/>
      <c r="S814" s="266"/>
      <c r="T814" s="266"/>
      <c r="U814" s="266"/>
      <c r="V814" s="266"/>
      <c r="W814" s="266"/>
      <c r="X814" s="266"/>
      <c r="Y814" s="266"/>
      <c r="Z814" s="266"/>
      <c r="AA814" s="266"/>
    </row>
    <row r="815" spans="1:27" x14ac:dyDescent="0.6">
      <c r="A815" s="265"/>
      <c r="B815" s="266"/>
      <c r="C815" s="267"/>
      <c r="D815" s="267"/>
      <c r="E815" s="267"/>
      <c r="F815" s="268"/>
      <c r="G815" s="266"/>
      <c r="H815" s="266"/>
      <c r="I815" s="266"/>
      <c r="J815" s="266"/>
      <c r="K815" s="266"/>
      <c r="L815" s="266"/>
      <c r="M815" s="266"/>
      <c r="N815" s="266"/>
      <c r="O815" s="266"/>
      <c r="P815" s="266"/>
      <c r="Q815" s="266"/>
      <c r="R815" s="266"/>
      <c r="S815" s="266"/>
      <c r="T815" s="266"/>
      <c r="U815" s="266"/>
      <c r="V815" s="266"/>
      <c r="W815" s="266"/>
      <c r="X815" s="266"/>
      <c r="Y815" s="266"/>
      <c r="Z815" s="266"/>
      <c r="AA815" s="266"/>
    </row>
    <row r="816" spans="1:27" x14ac:dyDescent="0.6">
      <c r="A816" s="265"/>
      <c r="B816" s="266"/>
      <c r="C816" s="267"/>
      <c r="D816" s="267"/>
      <c r="E816" s="267"/>
      <c r="F816" s="268"/>
      <c r="G816" s="266"/>
      <c r="H816" s="266"/>
      <c r="I816" s="266"/>
      <c r="J816" s="266"/>
      <c r="K816" s="266"/>
      <c r="L816" s="266"/>
      <c r="M816" s="266"/>
      <c r="N816" s="266"/>
      <c r="O816" s="266"/>
      <c r="P816" s="266"/>
      <c r="Q816" s="266"/>
      <c r="R816" s="266"/>
      <c r="S816" s="266"/>
      <c r="T816" s="266"/>
      <c r="U816" s="266"/>
      <c r="V816" s="266"/>
      <c r="W816" s="266"/>
      <c r="X816" s="266"/>
      <c r="Y816" s="266"/>
      <c r="Z816" s="266"/>
      <c r="AA816" s="266"/>
    </row>
    <row r="817" spans="1:27" x14ac:dyDescent="0.6">
      <c r="A817" s="265"/>
      <c r="B817" s="266"/>
      <c r="C817" s="267"/>
      <c r="D817" s="267"/>
      <c r="E817" s="267"/>
      <c r="F817" s="268"/>
      <c r="G817" s="266"/>
      <c r="H817" s="266"/>
      <c r="I817" s="266"/>
      <c r="J817" s="266"/>
      <c r="K817" s="266"/>
      <c r="L817" s="266"/>
      <c r="M817" s="266"/>
      <c r="N817" s="266"/>
      <c r="O817" s="266"/>
      <c r="P817" s="266"/>
      <c r="Q817" s="266"/>
      <c r="R817" s="266"/>
      <c r="S817" s="266"/>
      <c r="T817" s="266"/>
      <c r="U817" s="266"/>
      <c r="V817" s="266"/>
      <c r="W817" s="266"/>
      <c r="X817" s="266"/>
      <c r="Y817" s="266"/>
      <c r="Z817" s="266"/>
      <c r="AA817" s="266"/>
    </row>
    <row r="818" spans="1:27" x14ac:dyDescent="0.6">
      <c r="A818" s="265"/>
      <c r="B818" s="266"/>
      <c r="C818" s="267"/>
      <c r="D818" s="267"/>
      <c r="E818" s="267"/>
      <c r="F818" s="268"/>
      <c r="G818" s="266"/>
      <c r="H818" s="266"/>
      <c r="I818" s="266"/>
      <c r="J818" s="266"/>
      <c r="K818" s="266"/>
      <c r="L818" s="266"/>
      <c r="M818" s="266"/>
      <c r="N818" s="266"/>
      <c r="O818" s="266"/>
      <c r="P818" s="266"/>
      <c r="Q818" s="266"/>
      <c r="R818" s="266"/>
      <c r="S818" s="266"/>
      <c r="T818" s="266"/>
      <c r="U818" s="266"/>
      <c r="V818" s="266"/>
      <c r="W818" s="266"/>
      <c r="X818" s="266"/>
      <c r="Y818" s="266"/>
      <c r="Z818" s="266"/>
      <c r="AA818" s="266"/>
    </row>
    <row r="819" spans="1:27" x14ac:dyDescent="0.6">
      <c r="A819" s="265"/>
      <c r="B819" s="266"/>
      <c r="C819" s="267"/>
      <c r="D819" s="267"/>
      <c r="E819" s="267"/>
      <c r="F819" s="268"/>
      <c r="G819" s="266"/>
      <c r="H819" s="266"/>
      <c r="I819" s="266"/>
      <c r="J819" s="266"/>
      <c r="K819" s="266"/>
      <c r="L819" s="266"/>
      <c r="M819" s="266"/>
      <c r="N819" s="266"/>
      <c r="O819" s="266"/>
      <c r="P819" s="266"/>
      <c r="Q819" s="266"/>
      <c r="R819" s="266"/>
      <c r="S819" s="266"/>
      <c r="T819" s="266"/>
      <c r="U819" s="266"/>
      <c r="V819" s="266"/>
      <c r="W819" s="266"/>
      <c r="X819" s="266"/>
      <c r="Y819" s="266"/>
      <c r="Z819" s="266"/>
      <c r="AA819" s="266"/>
    </row>
    <row r="820" spans="1:27" x14ac:dyDescent="0.6">
      <c r="A820" s="265"/>
      <c r="B820" s="266"/>
      <c r="C820" s="267"/>
      <c r="D820" s="267"/>
      <c r="E820" s="267"/>
      <c r="F820" s="268"/>
      <c r="G820" s="266"/>
      <c r="H820" s="266"/>
      <c r="I820" s="266"/>
      <c r="J820" s="266"/>
      <c r="K820" s="266"/>
      <c r="L820" s="266"/>
      <c r="M820" s="266"/>
      <c r="N820" s="266"/>
      <c r="O820" s="266"/>
      <c r="P820" s="266"/>
      <c r="Q820" s="266"/>
      <c r="R820" s="266"/>
      <c r="S820" s="266"/>
      <c r="T820" s="266"/>
      <c r="U820" s="266"/>
      <c r="V820" s="266"/>
      <c r="W820" s="266"/>
      <c r="X820" s="266"/>
      <c r="Y820" s="266"/>
      <c r="Z820" s="266"/>
      <c r="AA820" s="266"/>
    </row>
    <row r="821" spans="1:27" x14ac:dyDescent="0.6">
      <c r="A821" s="265"/>
      <c r="B821" s="266"/>
      <c r="C821" s="267"/>
      <c r="D821" s="267"/>
      <c r="E821" s="267"/>
      <c r="F821" s="268"/>
      <c r="G821" s="266"/>
      <c r="H821" s="266"/>
      <c r="I821" s="266"/>
      <c r="J821" s="266"/>
      <c r="K821" s="266"/>
      <c r="L821" s="266"/>
      <c r="M821" s="266"/>
      <c r="N821" s="266"/>
      <c r="O821" s="266"/>
      <c r="P821" s="266"/>
      <c r="Q821" s="266"/>
      <c r="R821" s="266"/>
      <c r="S821" s="266"/>
      <c r="T821" s="266"/>
      <c r="U821" s="266"/>
      <c r="V821" s="266"/>
      <c r="W821" s="266"/>
      <c r="X821" s="266"/>
      <c r="Y821" s="266"/>
      <c r="Z821" s="266"/>
      <c r="AA821" s="266"/>
    </row>
    <row r="822" spans="1:27" x14ac:dyDescent="0.6">
      <c r="A822" s="265"/>
      <c r="B822" s="266"/>
      <c r="C822" s="267"/>
      <c r="D822" s="267"/>
      <c r="E822" s="267"/>
      <c r="F822" s="268"/>
      <c r="G822" s="266"/>
      <c r="H822" s="266"/>
      <c r="I822" s="266"/>
      <c r="J822" s="266"/>
      <c r="K822" s="266"/>
      <c r="L822" s="266"/>
      <c r="M822" s="266"/>
      <c r="N822" s="266"/>
      <c r="O822" s="266"/>
      <c r="P822" s="266"/>
      <c r="Q822" s="266"/>
      <c r="R822" s="266"/>
      <c r="S822" s="266"/>
      <c r="T822" s="266"/>
      <c r="U822" s="266"/>
      <c r="V822" s="266"/>
      <c r="W822" s="266"/>
      <c r="X822" s="266"/>
      <c r="Y822" s="266"/>
      <c r="Z822" s="266"/>
      <c r="AA822" s="266"/>
    </row>
    <row r="823" spans="1:27" x14ac:dyDescent="0.6">
      <c r="A823" s="265"/>
      <c r="B823" s="266"/>
      <c r="C823" s="267"/>
      <c r="D823" s="267"/>
      <c r="E823" s="267"/>
      <c r="F823" s="268"/>
      <c r="G823" s="266"/>
      <c r="H823" s="266"/>
      <c r="I823" s="266"/>
      <c r="J823" s="266"/>
      <c r="K823" s="266"/>
      <c r="L823" s="266"/>
      <c r="M823" s="266"/>
      <c r="N823" s="266"/>
      <c r="O823" s="266"/>
      <c r="P823" s="266"/>
      <c r="Q823" s="266"/>
      <c r="R823" s="266"/>
      <c r="S823" s="266"/>
      <c r="T823" s="266"/>
      <c r="U823" s="266"/>
      <c r="V823" s="266"/>
      <c r="W823" s="266"/>
      <c r="X823" s="266"/>
      <c r="Y823" s="266"/>
      <c r="Z823" s="266"/>
      <c r="AA823" s="266"/>
    </row>
    <row r="824" spans="1:27" x14ac:dyDescent="0.6">
      <c r="A824" s="265"/>
      <c r="B824" s="266"/>
      <c r="C824" s="267"/>
      <c r="D824" s="267"/>
      <c r="E824" s="267"/>
      <c r="F824" s="268"/>
      <c r="G824" s="266"/>
      <c r="H824" s="266"/>
      <c r="I824" s="266"/>
      <c r="J824" s="266"/>
      <c r="K824" s="266"/>
      <c r="L824" s="266"/>
      <c r="M824" s="266"/>
      <c r="N824" s="266"/>
      <c r="O824" s="266"/>
      <c r="P824" s="266"/>
      <c r="Q824" s="266"/>
      <c r="R824" s="266"/>
      <c r="S824" s="266"/>
      <c r="T824" s="266"/>
      <c r="U824" s="266"/>
      <c r="V824" s="266"/>
      <c r="W824" s="266"/>
      <c r="X824" s="266"/>
      <c r="Y824" s="266"/>
      <c r="Z824" s="266"/>
      <c r="AA824" s="266"/>
    </row>
    <row r="825" spans="1:27" x14ac:dyDescent="0.6">
      <c r="A825" s="265"/>
      <c r="B825" s="266"/>
      <c r="C825" s="267"/>
      <c r="D825" s="267"/>
      <c r="E825" s="267"/>
      <c r="F825" s="268"/>
      <c r="G825" s="266"/>
      <c r="H825" s="266"/>
      <c r="I825" s="266"/>
      <c r="J825" s="266"/>
      <c r="K825" s="266"/>
      <c r="L825" s="266"/>
      <c r="M825" s="266"/>
      <c r="N825" s="266"/>
      <c r="O825" s="266"/>
      <c r="P825" s="266"/>
      <c r="Q825" s="266"/>
      <c r="R825" s="266"/>
      <c r="S825" s="266"/>
      <c r="T825" s="266"/>
      <c r="U825" s="266"/>
      <c r="V825" s="266"/>
      <c r="W825" s="266"/>
      <c r="X825" s="266"/>
      <c r="Y825" s="266"/>
      <c r="Z825" s="266"/>
      <c r="AA825" s="266"/>
    </row>
    <row r="826" spans="1:27" x14ac:dyDescent="0.6">
      <c r="A826" s="265"/>
      <c r="B826" s="266"/>
      <c r="C826" s="267"/>
      <c r="D826" s="267"/>
      <c r="E826" s="267"/>
      <c r="F826" s="268"/>
      <c r="G826" s="266"/>
      <c r="H826" s="266"/>
      <c r="I826" s="266"/>
      <c r="J826" s="266"/>
      <c r="K826" s="266"/>
      <c r="L826" s="266"/>
      <c r="M826" s="266"/>
      <c r="N826" s="266"/>
      <c r="O826" s="266"/>
      <c r="P826" s="266"/>
      <c r="Q826" s="266"/>
      <c r="R826" s="266"/>
      <c r="S826" s="266"/>
      <c r="T826" s="266"/>
      <c r="U826" s="266"/>
      <c r="V826" s="266"/>
      <c r="W826" s="266"/>
      <c r="X826" s="266"/>
      <c r="Y826" s="266"/>
      <c r="Z826" s="266"/>
      <c r="AA826" s="266"/>
    </row>
    <row r="827" spans="1:27" x14ac:dyDescent="0.6">
      <c r="A827" s="265"/>
      <c r="B827" s="266"/>
      <c r="C827" s="267"/>
      <c r="D827" s="267"/>
      <c r="E827" s="267"/>
      <c r="F827" s="268"/>
      <c r="G827" s="266"/>
      <c r="H827" s="266"/>
      <c r="I827" s="266"/>
      <c r="J827" s="266"/>
      <c r="K827" s="266"/>
      <c r="L827" s="266"/>
      <c r="M827" s="266"/>
      <c r="N827" s="266"/>
      <c r="O827" s="266"/>
      <c r="P827" s="266"/>
      <c r="Q827" s="266"/>
      <c r="R827" s="266"/>
      <c r="S827" s="266"/>
      <c r="T827" s="266"/>
      <c r="U827" s="266"/>
      <c r="V827" s="266"/>
      <c r="W827" s="266"/>
      <c r="X827" s="266"/>
      <c r="Y827" s="266"/>
      <c r="Z827" s="266"/>
      <c r="AA827" s="266"/>
    </row>
    <row r="828" spans="1:27" x14ac:dyDescent="0.6">
      <c r="A828" s="265"/>
      <c r="B828" s="266"/>
      <c r="C828" s="267"/>
      <c r="D828" s="267"/>
      <c r="E828" s="267"/>
      <c r="F828" s="268"/>
      <c r="G828" s="266"/>
      <c r="H828" s="266"/>
      <c r="I828" s="266"/>
      <c r="J828" s="266"/>
      <c r="K828" s="266"/>
      <c r="L828" s="266"/>
      <c r="M828" s="266"/>
      <c r="N828" s="266"/>
      <c r="O828" s="266"/>
      <c r="P828" s="266"/>
      <c r="Q828" s="266"/>
      <c r="R828" s="266"/>
      <c r="S828" s="266"/>
      <c r="T828" s="266"/>
      <c r="U828" s="266"/>
      <c r="V828" s="266"/>
      <c r="W828" s="266"/>
      <c r="X828" s="266"/>
      <c r="Y828" s="266"/>
      <c r="Z828" s="266"/>
      <c r="AA828" s="266"/>
    </row>
    <row r="829" spans="1:27" x14ac:dyDescent="0.6">
      <c r="A829" s="265"/>
      <c r="B829" s="266"/>
      <c r="C829" s="267"/>
      <c r="D829" s="267"/>
      <c r="E829" s="267"/>
      <c r="F829" s="268"/>
      <c r="G829" s="266"/>
      <c r="H829" s="266"/>
      <c r="I829" s="266"/>
      <c r="J829" s="266"/>
      <c r="K829" s="266"/>
      <c r="L829" s="266"/>
      <c r="M829" s="266"/>
      <c r="N829" s="266"/>
      <c r="O829" s="266"/>
      <c r="P829" s="266"/>
      <c r="Q829" s="266"/>
      <c r="R829" s="266"/>
      <c r="S829" s="266"/>
      <c r="T829" s="266"/>
      <c r="U829" s="266"/>
      <c r="V829" s="266"/>
      <c r="W829" s="266"/>
      <c r="X829" s="266"/>
      <c r="Y829" s="266"/>
      <c r="Z829" s="266"/>
      <c r="AA829" s="266"/>
    </row>
    <row r="830" spans="1:27" x14ac:dyDescent="0.6">
      <c r="A830" s="265"/>
      <c r="B830" s="266"/>
      <c r="C830" s="267"/>
      <c r="D830" s="267"/>
      <c r="E830" s="267"/>
      <c r="F830" s="268"/>
      <c r="G830" s="266"/>
      <c r="H830" s="266"/>
      <c r="I830" s="266"/>
      <c r="J830" s="266"/>
      <c r="K830" s="266"/>
      <c r="L830" s="266"/>
      <c r="M830" s="266"/>
      <c r="N830" s="266"/>
      <c r="O830" s="266"/>
      <c r="P830" s="266"/>
      <c r="Q830" s="266"/>
      <c r="R830" s="266"/>
      <c r="S830" s="266"/>
      <c r="T830" s="266"/>
      <c r="U830" s="266"/>
      <c r="V830" s="266"/>
      <c r="W830" s="266"/>
      <c r="X830" s="266"/>
      <c r="Y830" s="266"/>
      <c r="Z830" s="266"/>
      <c r="AA830" s="266"/>
    </row>
    <row r="831" spans="1:27" x14ac:dyDescent="0.6">
      <c r="A831" s="265"/>
      <c r="B831" s="266"/>
      <c r="C831" s="267"/>
      <c r="D831" s="267"/>
      <c r="E831" s="267"/>
      <c r="F831" s="268"/>
      <c r="G831" s="266"/>
      <c r="H831" s="266"/>
      <c r="I831" s="266"/>
      <c r="J831" s="266"/>
      <c r="K831" s="266"/>
      <c r="L831" s="266"/>
      <c r="M831" s="266"/>
      <c r="N831" s="266"/>
      <c r="O831" s="266"/>
      <c r="P831" s="266"/>
      <c r="Q831" s="266"/>
      <c r="R831" s="266"/>
      <c r="S831" s="266"/>
      <c r="T831" s="266"/>
      <c r="U831" s="266"/>
      <c r="V831" s="266"/>
      <c r="W831" s="266"/>
      <c r="X831" s="266"/>
      <c r="Y831" s="266"/>
      <c r="Z831" s="266"/>
      <c r="AA831" s="266"/>
    </row>
    <row r="832" spans="1:27" x14ac:dyDescent="0.6">
      <c r="A832" s="265"/>
      <c r="B832" s="266"/>
      <c r="C832" s="267"/>
      <c r="D832" s="267"/>
      <c r="E832" s="267"/>
      <c r="F832" s="268"/>
      <c r="G832" s="266"/>
      <c r="H832" s="266"/>
      <c r="I832" s="266"/>
      <c r="J832" s="266"/>
      <c r="K832" s="266"/>
      <c r="L832" s="266"/>
      <c r="M832" s="266"/>
      <c r="N832" s="266"/>
      <c r="O832" s="266"/>
      <c r="P832" s="266"/>
      <c r="Q832" s="266"/>
      <c r="R832" s="266"/>
      <c r="S832" s="266"/>
      <c r="T832" s="266"/>
      <c r="U832" s="266"/>
      <c r="V832" s="266"/>
      <c r="W832" s="266"/>
      <c r="X832" s="266"/>
      <c r="Y832" s="266"/>
      <c r="Z832" s="266"/>
      <c r="AA832" s="266"/>
    </row>
    <row r="833" spans="1:27" x14ac:dyDescent="0.6">
      <c r="A833" s="265"/>
      <c r="B833" s="266"/>
      <c r="C833" s="267"/>
      <c r="D833" s="267"/>
      <c r="E833" s="267"/>
      <c r="F833" s="268"/>
      <c r="G833" s="266"/>
      <c r="H833" s="266"/>
      <c r="I833" s="266"/>
      <c r="J833" s="266"/>
      <c r="K833" s="266"/>
      <c r="L833" s="266"/>
      <c r="M833" s="266"/>
      <c r="N833" s="266"/>
      <c r="O833" s="266"/>
      <c r="P833" s="266"/>
      <c r="Q833" s="266"/>
      <c r="R833" s="266"/>
      <c r="S833" s="266"/>
      <c r="T833" s="266"/>
      <c r="U833" s="266"/>
      <c r="V833" s="266"/>
      <c r="W833" s="266"/>
      <c r="X833" s="266"/>
      <c r="Y833" s="266"/>
      <c r="Z833" s="266"/>
      <c r="AA833" s="266"/>
    </row>
    <row r="834" spans="1:27" x14ac:dyDescent="0.6">
      <c r="A834" s="265"/>
      <c r="B834" s="266"/>
      <c r="C834" s="267"/>
      <c r="D834" s="267"/>
      <c r="E834" s="267"/>
      <c r="F834" s="268"/>
      <c r="G834" s="266"/>
      <c r="H834" s="266"/>
      <c r="I834" s="266"/>
      <c r="J834" s="266"/>
      <c r="K834" s="266"/>
      <c r="L834" s="266"/>
      <c r="M834" s="266"/>
      <c r="N834" s="266"/>
      <c r="O834" s="266"/>
      <c r="P834" s="266"/>
      <c r="Q834" s="266"/>
      <c r="R834" s="266"/>
      <c r="S834" s="266"/>
      <c r="T834" s="266"/>
      <c r="U834" s="266"/>
      <c r="V834" s="266"/>
      <c r="W834" s="266"/>
      <c r="X834" s="266"/>
      <c r="Y834" s="266"/>
      <c r="Z834" s="266"/>
      <c r="AA834" s="266"/>
    </row>
    <row r="835" spans="1:27" x14ac:dyDescent="0.6">
      <c r="A835" s="265"/>
      <c r="B835" s="266"/>
      <c r="C835" s="267"/>
      <c r="D835" s="267"/>
      <c r="E835" s="267"/>
      <c r="F835" s="268"/>
      <c r="G835" s="266"/>
      <c r="H835" s="266"/>
      <c r="I835" s="266"/>
      <c r="J835" s="266"/>
      <c r="K835" s="266"/>
      <c r="L835" s="266"/>
      <c r="M835" s="266"/>
      <c r="N835" s="266"/>
      <c r="O835" s="266"/>
      <c r="P835" s="266"/>
      <c r="Q835" s="266"/>
      <c r="R835" s="266"/>
      <c r="S835" s="266"/>
      <c r="T835" s="266"/>
      <c r="U835" s="266"/>
      <c r="V835" s="266"/>
      <c r="W835" s="266"/>
      <c r="X835" s="266"/>
      <c r="Y835" s="266"/>
      <c r="Z835" s="266"/>
      <c r="AA835" s="266"/>
    </row>
    <row r="836" spans="1:27" x14ac:dyDescent="0.6">
      <c r="A836" s="265"/>
      <c r="B836" s="266"/>
      <c r="C836" s="267"/>
      <c r="D836" s="267"/>
      <c r="E836" s="267"/>
      <c r="F836" s="268"/>
      <c r="G836" s="266"/>
      <c r="H836" s="266"/>
      <c r="I836" s="266"/>
      <c r="J836" s="266"/>
      <c r="K836" s="266"/>
      <c r="L836" s="266"/>
      <c r="M836" s="266"/>
      <c r="N836" s="266"/>
      <c r="O836" s="266"/>
      <c r="P836" s="266"/>
      <c r="Q836" s="266"/>
      <c r="R836" s="266"/>
      <c r="S836" s="266"/>
      <c r="T836" s="266"/>
      <c r="U836" s="266"/>
      <c r="V836" s="266"/>
      <c r="W836" s="266"/>
      <c r="X836" s="266"/>
      <c r="Y836" s="266"/>
      <c r="Z836" s="266"/>
      <c r="AA836" s="266"/>
    </row>
    <row r="837" spans="1:27" x14ac:dyDescent="0.6">
      <c r="A837" s="265"/>
      <c r="B837" s="266"/>
      <c r="C837" s="267"/>
      <c r="D837" s="267"/>
      <c r="E837" s="267"/>
      <c r="F837" s="268"/>
      <c r="G837" s="266"/>
      <c r="H837" s="266"/>
      <c r="I837" s="266"/>
      <c r="J837" s="266"/>
      <c r="K837" s="266"/>
      <c r="L837" s="266"/>
      <c r="M837" s="266"/>
      <c r="N837" s="266"/>
      <c r="O837" s="266"/>
      <c r="P837" s="266"/>
      <c r="Q837" s="266"/>
      <c r="R837" s="266"/>
      <c r="S837" s="266"/>
      <c r="T837" s="266"/>
      <c r="U837" s="266"/>
      <c r="V837" s="266"/>
      <c r="W837" s="266"/>
      <c r="X837" s="266"/>
      <c r="Y837" s="266"/>
      <c r="Z837" s="266"/>
      <c r="AA837" s="266"/>
    </row>
    <row r="838" spans="1:27" x14ac:dyDescent="0.6">
      <c r="A838" s="265"/>
      <c r="B838" s="266"/>
      <c r="C838" s="267"/>
      <c r="D838" s="267"/>
      <c r="E838" s="267"/>
      <c r="F838" s="268"/>
      <c r="G838" s="266"/>
      <c r="H838" s="266"/>
      <c r="I838" s="266"/>
      <c r="J838" s="266"/>
      <c r="K838" s="266"/>
      <c r="L838" s="266"/>
      <c r="M838" s="266"/>
      <c r="N838" s="266"/>
      <c r="O838" s="266"/>
      <c r="P838" s="266"/>
      <c r="Q838" s="266"/>
      <c r="R838" s="266"/>
      <c r="S838" s="266"/>
      <c r="T838" s="266"/>
      <c r="U838" s="266"/>
      <c r="V838" s="266"/>
      <c r="W838" s="266"/>
      <c r="X838" s="266"/>
      <c r="Y838" s="266"/>
      <c r="Z838" s="266"/>
      <c r="AA838" s="266"/>
    </row>
    <row r="839" spans="1:27" x14ac:dyDescent="0.6">
      <c r="A839" s="265"/>
      <c r="B839" s="266"/>
      <c r="C839" s="267"/>
      <c r="D839" s="267"/>
      <c r="E839" s="267"/>
      <c r="F839" s="268"/>
      <c r="G839" s="266"/>
      <c r="H839" s="266"/>
      <c r="I839" s="266"/>
      <c r="J839" s="266"/>
      <c r="K839" s="266"/>
      <c r="L839" s="266"/>
      <c r="M839" s="266"/>
      <c r="N839" s="266"/>
      <c r="O839" s="266"/>
      <c r="P839" s="266"/>
      <c r="Q839" s="266"/>
      <c r="R839" s="266"/>
      <c r="S839" s="266"/>
      <c r="T839" s="266"/>
      <c r="U839" s="266"/>
      <c r="V839" s="266"/>
      <c r="W839" s="266"/>
      <c r="X839" s="266"/>
      <c r="Y839" s="266"/>
      <c r="Z839" s="266"/>
      <c r="AA839" s="266"/>
    </row>
    <row r="840" spans="1:27" x14ac:dyDescent="0.6">
      <c r="A840" s="265"/>
      <c r="B840" s="266"/>
      <c r="C840" s="267"/>
      <c r="D840" s="267"/>
      <c r="E840" s="267"/>
      <c r="F840" s="268"/>
      <c r="G840" s="266"/>
      <c r="H840" s="266"/>
      <c r="I840" s="266"/>
      <c r="J840" s="266"/>
      <c r="K840" s="266"/>
      <c r="L840" s="266"/>
      <c r="M840" s="266"/>
      <c r="N840" s="266"/>
      <c r="O840" s="266"/>
      <c r="P840" s="266"/>
      <c r="Q840" s="266"/>
      <c r="R840" s="266"/>
      <c r="S840" s="266"/>
      <c r="T840" s="266"/>
      <c r="U840" s="266"/>
      <c r="V840" s="266"/>
      <c r="W840" s="266"/>
      <c r="X840" s="266"/>
      <c r="Y840" s="266"/>
      <c r="Z840" s="266"/>
      <c r="AA840" s="266"/>
    </row>
    <row r="841" spans="1:27" x14ac:dyDescent="0.6">
      <c r="A841" s="265"/>
      <c r="B841" s="266"/>
      <c r="C841" s="267"/>
      <c r="D841" s="267"/>
      <c r="E841" s="267"/>
      <c r="F841" s="268"/>
      <c r="G841" s="266"/>
      <c r="H841" s="266"/>
      <c r="I841" s="266"/>
      <c r="J841" s="266"/>
      <c r="K841" s="266"/>
      <c r="L841" s="266"/>
      <c r="M841" s="266"/>
      <c r="N841" s="266"/>
      <c r="O841" s="266"/>
      <c r="P841" s="266"/>
      <c r="Q841" s="266"/>
      <c r="R841" s="266"/>
      <c r="S841" s="266"/>
      <c r="T841" s="266"/>
      <c r="U841" s="266"/>
      <c r="V841" s="266"/>
      <c r="W841" s="266"/>
      <c r="X841" s="266"/>
      <c r="Y841" s="266"/>
      <c r="Z841" s="266"/>
      <c r="AA841" s="266"/>
    </row>
    <row r="842" spans="1:27" x14ac:dyDescent="0.6">
      <c r="A842" s="265"/>
      <c r="B842" s="266"/>
      <c r="C842" s="267"/>
      <c r="D842" s="267"/>
      <c r="E842" s="267"/>
      <c r="F842" s="268"/>
      <c r="G842" s="266"/>
      <c r="H842" s="266"/>
      <c r="I842" s="266"/>
      <c r="J842" s="266"/>
      <c r="K842" s="266"/>
      <c r="L842" s="266"/>
      <c r="M842" s="266"/>
      <c r="N842" s="266"/>
      <c r="O842" s="266"/>
      <c r="P842" s="266"/>
      <c r="Q842" s="266"/>
      <c r="R842" s="266"/>
      <c r="S842" s="266"/>
      <c r="T842" s="266"/>
      <c r="U842" s="266"/>
      <c r="V842" s="266"/>
      <c r="W842" s="266"/>
      <c r="X842" s="266"/>
      <c r="Y842" s="266"/>
      <c r="Z842" s="266"/>
      <c r="AA842" s="266"/>
    </row>
    <row r="843" spans="1:27" x14ac:dyDescent="0.6">
      <c r="A843" s="265"/>
      <c r="B843" s="266"/>
      <c r="C843" s="267"/>
      <c r="D843" s="267"/>
      <c r="E843" s="267"/>
      <c r="F843" s="268"/>
      <c r="G843" s="266"/>
      <c r="H843" s="266"/>
      <c r="I843" s="266"/>
      <c r="J843" s="266"/>
      <c r="K843" s="266"/>
      <c r="L843" s="266"/>
      <c r="M843" s="266"/>
      <c r="N843" s="266"/>
      <c r="O843" s="266"/>
      <c r="P843" s="266"/>
      <c r="Q843" s="266"/>
      <c r="R843" s="266"/>
      <c r="S843" s="266"/>
      <c r="T843" s="266"/>
      <c r="U843" s="266"/>
      <c r="V843" s="266"/>
      <c r="W843" s="266"/>
      <c r="X843" s="266"/>
      <c r="Y843" s="266"/>
      <c r="Z843" s="266"/>
      <c r="AA843" s="266"/>
    </row>
    <row r="844" spans="1:27" x14ac:dyDescent="0.6">
      <c r="A844" s="265"/>
      <c r="B844" s="266"/>
      <c r="C844" s="267"/>
      <c r="D844" s="267"/>
      <c r="E844" s="267"/>
      <c r="F844" s="268"/>
      <c r="G844" s="266"/>
      <c r="H844" s="266"/>
      <c r="I844" s="266"/>
      <c r="J844" s="266"/>
      <c r="K844" s="266"/>
      <c r="L844" s="266"/>
      <c r="M844" s="266"/>
      <c r="N844" s="266"/>
      <c r="O844" s="266"/>
      <c r="P844" s="266"/>
      <c r="Q844" s="266"/>
      <c r="R844" s="266"/>
      <c r="S844" s="266"/>
      <c r="T844" s="266"/>
      <c r="U844" s="266"/>
      <c r="V844" s="266"/>
      <c r="W844" s="266"/>
      <c r="X844" s="266"/>
      <c r="Y844" s="266"/>
      <c r="Z844" s="266"/>
      <c r="AA844" s="266"/>
    </row>
    <row r="845" spans="1:27" x14ac:dyDescent="0.6">
      <c r="A845" s="265"/>
      <c r="B845" s="266"/>
      <c r="C845" s="267"/>
      <c r="D845" s="267"/>
      <c r="E845" s="267"/>
      <c r="F845" s="268"/>
      <c r="G845" s="266"/>
      <c r="H845" s="266"/>
      <c r="I845" s="266"/>
      <c r="J845" s="266"/>
      <c r="K845" s="266"/>
      <c r="L845" s="266"/>
      <c r="M845" s="266"/>
      <c r="N845" s="266"/>
      <c r="O845" s="266"/>
      <c r="P845" s="266"/>
      <c r="Q845" s="266"/>
      <c r="R845" s="266"/>
      <c r="S845" s="266"/>
      <c r="T845" s="266"/>
      <c r="U845" s="266"/>
      <c r="V845" s="266"/>
      <c r="W845" s="266"/>
      <c r="X845" s="266"/>
      <c r="Y845" s="266"/>
      <c r="Z845" s="266"/>
      <c r="AA845" s="266"/>
    </row>
    <row r="846" spans="1:27" x14ac:dyDescent="0.6">
      <c r="A846" s="265"/>
      <c r="B846" s="266"/>
      <c r="C846" s="267"/>
      <c r="D846" s="267"/>
      <c r="E846" s="267"/>
      <c r="F846" s="268"/>
      <c r="G846" s="266"/>
      <c r="H846" s="266"/>
      <c r="I846" s="266"/>
      <c r="J846" s="266"/>
      <c r="K846" s="266"/>
      <c r="L846" s="266"/>
      <c r="M846" s="266"/>
      <c r="N846" s="266"/>
      <c r="O846" s="266"/>
      <c r="P846" s="266"/>
      <c r="Q846" s="266"/>
      <c r="R846" s="266"/>
      <c r="S846" s="266"/>
      <c r="T846" s="266"/>
      <c r="U846" s="266"/>
      <c r="V846" s="266"/>
      <c r="W846" s="266"/>
      <c r="X846" s="266"/>
      <c r="Y846" s="266"/>
      <c r="Z846" s="266"/>
      <c r="AA846" s="266"/>
    </row>
    <row r="847" spans="1:27" x14ac:dyDescent="0.6">
      <c r="A847" s="265"/>
      <c r="B847" s="266"/>
      <c r="C847" s="267"/>
      <c r="D847" s="267"/>
      <c r="E847" s="267"/>
      <c r="F847" s="268"/>
      <c r="G847" s="266"/>
      <c r="H847" s="266"/>
      <c r="I847" s="266"/>
      <c r="J847" s="266"/>
      <c r="K847" s="266"/>
      <c r="L847" s="266"/>
      <c r="M847" s="266"/>
      <c r="N847" s="266"/>
      <c r="O847" s="266"/>
      <c r="P847" s="266"/>
      <c r="Q847" s="266"/>
      <c r="R847" s="266"/>
      <c r="S847" s="266"/>
      <c r="T847" s="266"/>
      <c r="U847" s="266"/>
      <c r="V847" s="266"/>
      <c r="W847" s="266"/>
      <c r="X847" s="266"/>
      <c r="Y847" s="266"/>
      <c r="Z847" s="266"/>
      <c r="AA847" s="266"/>
    </row>
    <row r="848" spans="1:27" x14ac:dyDescent="0.6">
      <c r="A848" s="265"/>
      <c r="B848" s="266"/>
      <c r="C848" s="267"/>
      <c r="D848" s="267"/>
      <c r="E848" s="267"/>
      <c r="F848" s="268"/>
      <c r="G848" s="266"/>
      <c r="H848" s="266"/>
      <c r="I848" s="266"/>
      <c r="J848" s="266"/>
      <c r="K848" s="266"/>
      <c r="L848" s="266"/>
      <c r="M848" s="266"/>
      <c r="N848" s="266"/>
      <c r="O848" s="266"/>
      <c r="P848" s="266"/>
      <c r="Q848" s="266"/>
      <c r="R848" s="266"/>
      <c r="S848" s="266"/>
      <c r="T848" s="266"/>
      <c r="U848" s="266"/>
      <c r="V848" s="266"/>
      <c r="W848" s="266"/>
      <c r="X848" s="266"/>
      <c r="Y848" s="266"/>
      <c r="Z848" s="266"/>
      <c r="AA848" s="266"/>
    </row>
    <row r="849" spans="1:27" x14ac:dyDescent="0.6">
      <c r="A849" s="265"/>
      <c r="B849" s="266"/>
      <c r="C849" s="267"/>
      <c r="D849" s="267"/>
      <c r="E849" s="267"/>
      <c r="F849" s="268"/>
      <c r="G849" s="266"/>
      <c r="H849" s="266"/>
      <c r="I849" s="266"/>
      <c r="J849" s="266"/>
      <c r="K849" s="266"/>
      <c r="L849" s="266"/>
      <c r="M849" s="266"/>
      <c r="N849" s="266"/>
      <c r="O849" s="266"/>
      <c r="P849" s="266"/>
      <c r="Q849" s="266"/>
      <c r="R849" s="266"/>
      <c r="S849" s="266"/>
      <c r="T849" s="266"/>
      <c r="U849" s="266"/>
      <c r="V849" s="266"/>
      <c r="W849" s="266"/>
      <c r="X849" s="266"/>
      <c r="Y849" s="266"/>
      <c r="Z849" s="266"/>
      <c r="AA849" s="266"/>
    </row>
    <row r="850" spans="1:27" x14ac:dyDescent="0.6">
      <c r="A850" s="265"/>
      <c r="B850" s="266"/>
      <c r="C850" s="267"/>
      <c r="D850" s="267"/>
      <c r="E850" s="267"/>
      <c r="F850" s="268"/>
      <c r="G850" s="266"/>
      <c r="H850" s="266"/>
      <c r="I850" s="266"/>
      <c r="J850" s="266"/>
      <c r="K850" s="266"/>
      <c r="L850" s="266"/>
      <c r="M850" s="266"/>
      <c r="N850" s="266"/>
      <c r="O850" s="266"/>
      <c r="P850" s="266"/>
      <c r="Q850" s="266"/>
      <c r="R850" s="266"/>
      <c r="S850" s="266"/>
      <c r="T850" s="266"/>
      <c r="U850" s="266"/>
      <c r="V850" s="266"/>
      <c r="W850" s="266"/>
      <c r="X850" s="266"/>
      <c r="Y850" s="266"/>
      <c r="Z850" s="266"/>
      <c r="AA850" s="266"/>
    </row>
    <row r="851" spans="1:27" x14ac:dyDescent="0.6">
      <c r="A851" s="265"/>
      <c r="B851" s="266"/>
      <c r="C851" s="267"/>
      <c r="D851" s="267"/>
      <c r="E851" s="267"/>
      <c r="F851" s="268"/>
      <c r="G851" s="266"/>
      <c r="H851" s="266"/>
      <c r="I851" s="266"/>
      <c r="J851" s="266"/>
      <c r="K851" s="266"/>
      <c r="L851" s="266"/>
      <c r="M851" s="266"/>
      <c r="N851" s="266"/>
      <c r="O851" s="266"/>
      <c r="P851" s="266"/>
      <c r="Q851" s="266"/>
      <c r="R851" s="266"/>
      <c r="S851" s="266"/>
      <c r="T851" s="266"/>
      <c r="U851" s="266"/>
      <c r="V851" s="266"/>
      <c r="W851" s="266"/>
      <c r="X851" s="266"/>
      <c r="Y851" s="266"/>
      <c r="Z851" s="266"/>
      <c r="AA851" s="266"/>
    </row>
    <row r="852" spans="1:27" x14ac:dyDescent="0.6">
      <c r="A852" s="265"/>
      <c r="B852" s="266"/>
      <c r="C852" s="267"/>
      <c r="D852" s="267"/>
      <c r="E852" s="267"/>
      <c r="F852" s="268"/>
      <c r="G852" s="266"/>
      <c r="H852" s="266"/>
      <c r="I852" s="266"/>
      <c r="J852" s="266"/>
      <c r="K852" s="266"/>
      <c r="L852" s="266"/>
      <c r="M852" s="266"/>
      <c r="N852" s="266"/>
      <c r="O852" s="266"/>
      <c r="P852" s="266"/>
      <c r="Q852" s="266"/>
      <c r="R852" s="266"/>
      <c r="S852" s="266"/>
      <c r="T852" s="266"/>
      <c r="U852" s="266"/>
      <c r="V852" s="266"/>
      <c r="W852" s="266"/>
      <c r="X852" s="266"/>
      <c r="Y852" s="266"/>
      <c r="Z852" s="266"/>
      <c r="AA852" s="266"/>
    </row>
    <row r="853" spans="1:27" x14ac:dyDescent="0.6">
      <c r="A853" s="265"/>
      <c r="B853" s="266"/>
      <c r="C853" s="267"/>
      <c r="D853" s="267"/>
      <c r="E853" s="267"/>
      <c r="F853" s="268"/>
      <c r="G853" s="266"/>
      <c r="H853" s="266"/>
      <c r="I853" s="266"/>
      <c r="J853" s="266"/>
      <c r="K853" s="266"/>
      <c r="L853" s="266"/>
      <c r="M853" s="266"/>
      <c r="N853" s="266"/>
      <c r="O853" s="266"/>
      <c r="P853" s="266"/>
      <c r="Q853" s="266"/>
      <c r="R853" s="266"/>
      <c r="S853" s="266"/>
      <c r="T853" s="266"/>
      <c r="U853" s="266"/>
      <c r="V853" s="266"/>
      <c r="W853" s="266"/>
      <c r="X853" s="266"/>
      <c r="Y853" s="266"/>
      <c r="Z853" s="266"/>
      <c r="AA853" s="266"/>
    </row>
    <row r="854" spans="1:27" x14ac:dyDescent="0.6">
      <c r="A854" s="265"/>
      <c r="B854" s="266"/>
      <c r="C854" s="267"/>
      <c r="D854" s="267"/>
      <c r="E854" s="267"/>
      <c r="F854" s="268"/>
      <c r="G854" s="266"/>
      <c r="H854" s="266"/>
      <c r="I854" s="266"/>
      <c r="J854" s="266"/>
      <c r="K854" s="266"/>
      <c r="L854" s="266"/>
      <c r="M854" s="266"/>
      <c r="N854" s="266"/>
      <c r="O854" s="266"/>
      <c r="P854" s="266"/>
      <c r="Q854" s="266"/>
      <c r="R854" s="266"/>
      <c r="S854" s="266"/>
      <c r="T854" s="266"/>
      <c r="U854" s="266"/>
      <c r="V854" s="266"/>
      <c r="W854" s="266"/>
      <c r="X854" s="266"/>
      <c r="Y854" s="266"/>
      <c r="Z854" s="266"/>
      <c r="AA854" s="266"/>
    </row>
    <row r="855" spans="1:27" x14ac:dyDescent="0.6">
      <c r="A855" s="265"/>
      <c r="B855" s="266"/>
      <c r="C855" s="267"/>
      <c r="D855" s="267"/>
      <c r="E855" s="267"/>
      <c r="F855" s="268"/>
      <c r="G855" s="266"/>
      <c r="H855" s="266"/>
      <c r="I855" s="266"/>
      <c r="J855" s="266"/>
      <c r="K855" s="266"/>
      <c r="L855" s="266"/>
      <c r="M855" s="266"/>
      <c r="N855" s="266"/>
      <c r="O855" s="266"/>
      <c r="P855" s="266"/>
      <c r="Q855" s="266"/>
      <c r="R855" s="266"/>
      <c r="S855" s="266"/>
      <c r="T855" s="266"/>
      <c r="U855" s="266"/>
      <c r="V855" s="266"/>
      <c r="W855" s="266"/>
      <c r="X855" s="266"/>
      <c r="Y855" s="266"/>
      <c r="Z855" s="266"/>
      <c r="AA855" s="266"/>
    </row>
    <row r="856" spans="1:27" x14ac:dyDescent="0.6">
      <c r="A856" s="265"/>
      <c r="B856" s="266"/>
      <c r="C856" s="267"/>
      <c r="D856" s="267"/>
      <c r="E856" s="267"/>
      <c r="F856" s="268"/>
      <c r="G856" s="266"/>
      <c r="H856" s="266"/>
      <c r="I856" s="266"/>
      <c r="J856" s="266"/>
      <c r="K856" s="266"/>
      <c r="L856" s="266"/>
      <c r="M856" s="266"/>
      <c r="N856" s="266"/>
      <c r="O856" s="266"/>
      <c r="P856" s="266"/>
      <c r="Q856" s="266"/>
      <c r="R856" s="266"/>
      <c r="S856" s="266"/>
      <c r="T856" s="266"/>
      <c r="U856" s="266"/>
      <c r="V856" s="266"/>
      <c r="W856" s="266"/>
      <c r="X856" s="266"/>
      <c r="Y856" s="266"/>
      <c r="Z856" s="266"/>
      <c r="AA856" s="266"/>
    </row>
    <row r="857" spans="1:27" x14ac:dyDescent="0.6">
      <c r="A857" s="265"/>
      <c r="B857" s="266"/>
      <c r="C857" s="267"/>
      <c r="D857" s="267"/>
      <c r="E857" s="267"/>
      <c r="F857" s="268"/>
      <c r="G857" s="266"/>
      <c r="H857" s="266"/>
      <c r="I857" s="266"/>
      <c r="J857" s="266"/>
      <c r="K857" s="266"/>
      <c r="L857" s="266"/>
      <c r="M857" s="266"/>
      <c r="N857" s="266"/>
      <c r="O857" s="266"/>
      <c r="P857" s="266"/>
      <c r="Q857" s="266"/>
      <c r="R857" s="266"/>
      <c r="S857" s="266"/>
      <c r="T857" s="266"/>
      <c r="U857" s="266"/>
      <c r="V857" s="266"/>
      <c r="W857" s="266"/>
      <c r="X857" s="266"/>
      <c r="Y857" s="266"/>
      <c r="Z857" s="266"/>
      <c r="AA857" s="266"/>
    </row>
    <row r="858" spans="1:27" x14ac:dyDescent="0.6">
      <c r="A858" s="265"/>
      <c r="B858" s="266"/>
      <c r="C858" s="267"/>
      <c r="D858" s="267"/>
      <c r="E858" s="267"/>
      <c r="F858" s="268"/>
      <c r="G858" s="266"/>
      <c r="H858" s="266"/>
      <c r="I858" s="266"/>
      <c r="J858" s="266"/>
      <c r="K858" s="266"/>
      <c r="L858" s="266"/>
      <c r="M858" s="266"/>
      <c r="N858" s="266"/>
      <c r="O858" s="266"/>
      <c r="P858" s="266"/>
      <c r="Q858" s="266"/>
      <c r="R858" s="266"/>
      <c r="S858" s="266"/>
      <c r="T858" s="266"/>
      <c r="U858" s="266"/>
      <c r="V858" s="266"/>
      <c r="W858" s="266"/>
      <c r="X858" s="266"/>
      <c r="Y858" s="266"/>
      <c r="Z858" s="266"/>
      <c r="AA858" s="266"/>
    </row>
    <row r="859" spans="1:27" x14ac:dyDescent="0.6">
      <c r="A859" s="265"/>
      <c r="B859" s="266"/>
      <c r="C859" s="267"/>
      <c r="D859" s="267"/>
      <c r="E859" s="267"/>
      <c r="F859" s="268"/>
      <c r="G859" s="266"/>
      <c r="H859" s="266"/>
      <c r="I859" s="266"/>
      <c r="J859" s="266"/>
      <c r="K859" s="266"/>
      <c r="L859" s="266"/>
      <c r="M859" s="266"/>
      <c r="N859" s="266"/>
      <c r="O859" s="266"/>
      <c r="P859" s="266"/>
      <c r="Q859" s="266"/>
      <c r="R859" s="266"/>
      <c r="S859" s="266"/>
      <c r="T859" s="266"/>
      <c r="U859" s="266"/>
      <c r="V859" s="266"/>
      <c r="W859" s="266"/>
      <c r="X859" s="266"/>
      <c r="Y859" s="266"/>
      <c r="Z859" s="266"/>
      <c r="AA859" s="266"/>
    </row>
    <row r="860" spans="1:27" x14ac:dyDescent="0.6">
      <c r="A860" s="265"/>
      <c r="B860" s="266"/>
      <c r="C860" s="267"/>
      <c r="D860" s="267"/>
      <c r="E860" s="267"/>
      <c r="F860" s="268"/>
      <c r="G860" s="266"/>
      <c r="H860" s="266"/>
      <c r="I860" s="266"/>
      <c r="J860" s="266"/>
      <c r="K860" s="266"/>
      <c r="L860" s="266"/>
      <c r="M860" s="266"/>
      <c r="N860" s="266"/>
      <c r="O860" s="266"/>
      <c r="P860" s="266"/>
      <c r="Q860" s="266"/>
      <c r="R860" s="266"/>
      <c r="S860" s="266"/>
      <c r="T860" s="266"/>
      <c r="U860" s="266"/>
      <c r="V860" s="266"/>
      <c r="W860" s="266"/>
      <c r="X860" s="266"/>
      <c r="Y860" s="266"/>
      <c r="Z860" s="266"/>
      <c r="AA860" s="266"/>
    </row>
    <row r="861" spans="1:27" x14ac:dyDescent="0.6">
      <c r="A861" s="265"/>
      <c r="B861" s="266"/>
      <c r="C861" s="267"/>
      <c r="D861" s="267"/>
      <c r="E861" s="267"/>
      <c r="F861" s="268"/>
      <c r="G861" s="266"/>
      <c r="H861" s="266"/>
      <c r="I861" s="266"/>
      <c r="J861" s="266"/>
      <c r="K861" s="266"/>
      <c r="L861" s="266"/>
      <c r="M861" s="266"/>
      <c r="N861" s="266"/>
      <c r="O861" s="266"/>
      <c r="P861" s="266"/>
      <c r="Q861" s="266"/>
      <c r="R861" s="266"/>
      <c r="S861" s="266"/>
      <c r="T861" s="266"/>
      <c r="U861" s="266"/>
      <c r="V861" s="266"/>
      <c r="W861" s="266"/>
      <c r="X861" s="266"/>
      <c r="Y861" s="266"/>
      <c r="Z861" s="266"/>
      <c r="AA861" s="266"/>
    </row>
    <row r="862" spans="1:27" x14ac:dyDescent="0.6">
      <c r="A862" s="265"/>
      <c r="B862" s="266"/>
      <c r="C862" s="267"/>
      <c r="D862" s="267"/>
      <c r="E862" s="267"/>
      <c r="F862" s="268"/>
      <c r="G862" s="266"/>
      <c r="H862" s="266"/>
      <c r="I862" s="266"/>
      <c r="J862" s="266"/>
      <c r="K862" s="266"/>
      <c r="L862" s="266"/>
      <c r="M862" s="266"/>
      <c r="N862" s="266"/>
      <c r="O862" s="266"/>
      <c r="P862" s="266"/>
      <c r="Q862" s="266"/>
      <c r="R862" s="266"/>
      <c r="S862" s="266"/>
      <c r="T862" s="266"/>
      <c r="U862" s="266"/>
      <c r="V862" s="266"/>
      <c r="W862" s="266"/>
      <c r="X862" s="266"/>
      <c r="Y862" s="266"/>
      <c r="Z862" s="266"/>
      <c r="AA862" s="266"/>
    </row>
    <row r="863" spans="1:27" x14ac:dyDescent="0.6">
      <c r="A863" s="265"/>
      <c r="B863" s="266"/>
      <c r="C863" s="267"/>
      <c r="D863" s="267"/>
      <c r="E863" s="267"/>
      <c r="F863" s="268"/>
      <c r="G863" s="266"/>
      <c r="H863" s="266"/>
      <c r="I863" s="266"/>
      <c r="J863" s="266"/>
      <c r="K863" s="266"/>
      <c r="L863" s="266"/>
      <c r="M863" s="266"/>
      <c r="N863" s="266"/>
      <c r="O863" s="266"/>
      <c r="P863" s="266"/>
      <c r="Q863" s="266"/>
      <c r="R863" s="266"/>
      <c r="S863" s="266"/>
      <c r="T863" s="266"/>
      <c r="U863" s="266"/>
      <c r="V863" s="266"/>
      <c r="W863" s="266"/>
      <c r="X863" s="266"/>
      <c r="Y863" s="266"/>
      <c r="Z863" s="266"/>
      <c r="AA863" s="266"/>
    </row>
    <row r="864" spans="1:27" x14ac:dyDescent="0.6">
      <c r="A864" s="265"/>
      <c r="B864" s="266"/>
      <c r="C864" s="267"/>
      <c r="D864" s="267"/>
      <c r="E864" s="267"/>
      <c r="F864" s="268"/>
      <c r="G864" s="266"/>
      <c r="H864" s="266"/>
      <c r="I864" s="266"/>
      <c r="J864" s="266"/>
      <c r="K864" s="266"/>
      <c r="L864" s="266"/>
      <c r="M864" s="266"/>
      <c r="N864" s="266"/>
      <c r="O864" s="266"/>
      <c r="P864" s="266"/>
      <c r="Q864" s="266"/>
      <c r="R864" s="266"/>
      <c r="S864" s="266"/>
      <c r="T864" s="266"/>
      <c r="U864" s="266"/>
      <c r="V864" s="266"/>
      <c r="W864" s="266"/>
      <c r="X864" s="266"/>
      <c r="Y864" s="266"/>
      <c r="Z864" s="266"/>
      <c r="AA864" s="266"/>
    </row>
    <row r="865" spans="1:27" x14ac:dyDescent="0.6">
      <c r="A865" s="265"/>
      <c r="B865" s="266"/>
      <c r="C865" s="267"/>
      <c r="D865" s="267"/>
      <c r="E865" s="267"/>
      <c r="F865" s="268"/>
      <c r="G865" s="266"/>
      <c r="H865" s="266"/>
      <c r="I865" s="266"/>
      <c r="J865" s="266"/>
      <c r="K865" s="266"/>
      <c r="L865" s="266"/>
      <c r="M865" s="266"/>
      <c r="N865" s="266"/>
      <c r="O865" s="266"/>
      <c r="P865" s="266"/>
      <c r="Q865" s="266"/>
      <c r="R865" s="266"/>
      <c r="S865" s="266"/>
      <c r="T865" s="266"/>
      <c r="U865" s="266"/>
      <c r="V865" s="266"/>
      <c r="W865" s="266"/>
      <c r="X865" s="266"/>
      <c r="Y865" s="266"/>
      <c r="Z865" s="266"/>
      <c r="AA865" s="266"/>
    </row>
    <row r="866" spans="1:27" x14ac:dyDescent="0.6">
      <c r="A866" s="265"/>
      <c r="B866" s="266"/>
      <c r="C866" s="267"/>
      <c r="D866" s="267"/>
      <c r="E866" s="267"/>
      <c r="F866" s="268"/>
      <c r="G866" s="266"/>
      <c r="H866" s="266"/>
      <c r="I866" s="266"/>
      <c r="J866" s="266"/>
      <c r="K866" s="266"/>
      <c r="L866" s="266"/>
      <c r="M866" s="266"/>
      <c r="N866" s="266"/>
      <c r="O866" s="266"/>
      <c r="P866" s="266"/>
      <c r="Q866" s="266"/>
      <c r="R866" s="266"/>
      <c r="S866" s="266"/>
      <c r="T866" s="266"/>
      <c r="U866" s="266"/>
      <c r="V866" s="266"/>
      <c r="W866" s="266"/>
      <c r="X866" s="266"/>
      <c r="Y866" s="266"/>
      <c r="Z866" s="266"/>
      <c r="AA866" s="266"/>
    </row>
    <row r="867" spans="1:27" x14ac:dyDescent="0.6">
      <c r="A867" s="265"/>
      <c r="B867" s="266"/>
      <c r="C867" s="267"/>
      <c r="D867" s="267"/>
      <c r="E867" s="267"/>
      <c r="F867" s="268"/>
      <c r="G867" s="266"/>
      <c r="H867" s="266"/>
      <c r="I867" s="266"/>
      <c r="J867" s="266"/>
      <c r="K867" s="266"/>
      <c r="L867" s="266"/>
      <c r="M867" s="266"/>
      <c r="N867" s="266"/>
      <c r="O867" s="266"/>
      <c r="P867" s="266"/>
      <c r="Q867" s="266"/>
      <c r="R867" s="266"/>
      <c r="S867" s="266"/>
      <c r="T867" s="266"/>
      <c r="U867" s="266"/>
      <c r="V867" s="266"/>
      <c r="W867" s="266"/>
      <c r="X867" s="266"/>
      <c r="Y867" s="266"/>
      <c r="Z867" s="266"/>
      <c r="AA867" s="266"/>
    </row>
    <row r="868" spans="1:27" x14ac:dyDescent="0.6">
      <c r="A868" s="265"/>
      <c r="B868" s="266"/>
      <c r="C868" s="267"/>
      <c r="D868" s="267"/>
      <c r="E868" s="267"/>
      <c r="F868" s="268"/>
      <c r="G868" s="266"/>
      <c r="H868" s="266"/>
      <c r="I868" s="266"/>
      <c r="J868" s="266"/>
      <c r="K868" s="266"/>
      <c r="L868" s="266"/>
      <c r="M868" s="266"/>
      <c r="N868" s="266"/>
      <c r="O868" s="266"/>
      <c r="P868" s="266"/>
      <c r="Q868" s="266"/>
      <c r="R868" s="266"/>
      <c r="S868" s="266"/>
      <c r="T868" s="266"/>
      <c r="U868" s="266"/>
      <c r="V868" s="266"/>
      <c r="W868" s="266"/>
      <c r="X868" s="266"/>
      <c r="Y868" s="266"/>
      <c r="Z868" s="266"/>
      <c r="AA868" s="266"/>
    </row>
    <row r="869" spans="1:27" x14ac:dyDescent="0.6">
      <c r="A869" s="265"/>
      <c r="B869" s="266"/>
      <c r="C869" s="267"/>
      <c r="D869" s="267"/>
      <c r="E869" s="267"/>
      <c r="F869" s="268"/>
      <c r="G869" s="266"/>
      <c r="H869" s="266"/>
      <c r="I869" s="266"/>
      <c r="J869" s="266"/>
      <c r="K869" s="266"/>
      <c r="L869" s="266"/>
      <c r="M869" s="266"/>
      <c r="N869" s="266"/>
      <c r="O869" s="266"/>
      <c r="P869" s="266"/>
      <c r="Q869" s="266"/>
      <c r="R869" s="266"/>
      <c r="S869" s="266"/>
      <c r="T869" s="266"/>
      <c r="U869" s="266"/>
      <c r="V869" s="266"/>
      <c r="W869" s="266"/>
      <c r="X869" s="266"/>
      <c r="Y869" s="266"/>
      <c r="Z869" s="266"/>
      <c r="AA869" s="266"/>
    </row>
    <row r="870" spans="1:27" x14ac:dyDescent="0.6">
      <c r="A870" s="265"/>
      <c r="B870" s="266"/>
      <c r="C870" s="267"/>
      <c r="D870" s="267"/>
      <c r="E870" s="267"/>
      <c r="F870" s="268"/>
      <c r="G870" s="266"/>
      <c r="H870" s="266"/>
      <c r="I870" s="266"/>
      <c r="J870" s="266"/>
      <c r="K870" s="266"/>
      <c r="L870" s="266"/>
      <c r="M870" s="266"/>
      <c r="N870" s="266"/>
      <c r="O870" s="266"/>
      <c r="P870" s="266"/>
      <c r="Q870" s="266"/>
      <c r="R870" s="266"/>
      <c r="S870" s="266"/>
      <c r="T870" s="266"/>
      <c r="U870" s="266"/>
      <c r="V870" s="266"/>
      <c r="W870" s="266"/>
      <c r="X870" s="266"/>
      <c r="Y870" s="266"/>
      <c r="Z870" s="266"/>
      <c r="AA870" s="266"/>
    </row>
    <row r="871" spans="1:27" x14ac:dyDescent="0.6">
      <c r="A871" s="265"/>
      <c r="B871" s="266"/>
      <c r="C871" s="267"/>
      <c r="D871" s="267"/>
      <c r="E871" s="267"/>
      <c r="F871" s="268"/>
      <c r="G871" s="266"/>
      <c r="H871" s="266"/>
      <c r="I871" s="266"/>
      <c r="J871" s="266"/>
      <c r="K871" s="266"/>
      <c r="L871" s="266"/>
      <c r="M871" s="266"/>
      <c r="N871" s="266"/>
      <c r="O871" s="266"/>
      <c r="P871" s="266"/>
      <c r="Q871" s="266"/>
      <c r="R871" s="266"/>
      <c r="S871" s="266"/>
      <c r="T871" s="266"/>
      <c r="U871" s="266"/>
      <c r="V871" s="266"/>
      <c r="W871" s="266"/>
      <c r="X871" s="266"/>
      <c r="Y871" s="266"/>
      <c r="Z871" s="266"/>
      <c r="AA871" s="266"/>
    </row>
    <row r="872" spans="1:27" x14ac:dyDescent="0.6">
      <c r="A872" s="265"/>
      <c r="B872" s="266"/>
      <c r="C872" s="267"/>
      <c r="D872" s="267"/>
      <c r="E872" s="267"/>
      <c r="F872" s="268"/>
      <c r="G872" s="266"/>
      <c r="H872" s="266"/>
      <c r="I872" s="266"/>
      <c r="J872" s="266"/>
      <c r="K872" s="266"/>
      <c r="L872" s="266"/>
      <c r="M872" s="266"/>
      <c r="N872" s="266"/>
      <c r="O872" s="266"/>
      <c r="P872" s="266"/>
      <c r="Q872" s="266"/>
      <c r="R872" s="266"/>
      <c r="S872" s="266"/>
      <c r="T872" s="266"/>
      <c r="U872" s="266"/>
      <c r="V872" s="266"/>
      <c r="W872" s="266"/>
      <c r="X872" s="266"/>
      <c r="Y872" s="266"/>
      <c r="Z872" s="266"/>
      <c r="AA872" s="266"/>
    </row>
    <row r="873" spans="1:27" x14ac:dyDescent="0.6">
      <c r="A873" s="265"/>
      <c r="B873" s="266"/>
      <c r="C873" s="267"/>
      <c r="D873" s="267"/>
      <c r="E873" s="267"/>
      <c r="F873" s="268"/>
      <c r="G873" s="266"/>
      <c r="H873" s="266"/>
      <c r="I873" s="266"/>
      <c r="J873" s="266"/>
      <c r="K873" s="266"/>
      <c r="L873" s="266"/>
      <c r="M873" s="266"/>
      <c r="N873" s="266"/>
      <c r="O873" s="266"/>
      <c r="P873" s="266"/>
      <c r="Q873" s="266"/>
      <c r="R873" s="266"/>
      <c r="S873" s="266"/>
      <c r="T873" s="266"/>
      <c r="U873" s="266"/>
      <c r="V873" s="266"/>
      <c r="W873" s="266"/>
      <c r="X873" s="266"/>
      <c r="Y873" s="266"/>
      <c r="Z873" s="266"/>
      <c r="AA873" s="266"/>
    </row>
    <row r="874" spans="1:27" x14ac:dyDescent="0.6">
      <c r="A874" s="265"/>
      <c r="B874" s="266"/>
      <c r="C874" s="267"/>
      <c r="D874" s="267"/>
      <c r="E874" s="267"/>
      <c r="F874" s="268"/>
      <c r="G874" s="266"/>
      <c r="H874" s="266"/>
      <c r="I874" s="266"/>
      <c r="J874" s="266"/>
      <c r="K874" s="266"/>
      <c r="L874" s="266"/>
      <c r="M874" s="266"/>
      <c r="N874" s="266"/>
      <c r="O874" s="266"/>
      <c r="P874" s="266"/>
      <c r="Q874" s="266"/>
      <c r="R874" s="266"/>
      <c r="S874" s="266"/>
      <c r="T874" s="266"/>
      <c r="U874" s="266"/>
      <c r="V874" s="266"/>
      <c r="W874" s="266"/>
      <c r="X874" s="266"/>
      <c r="Y874" s="266"/>
      <c r="Z874" s="266"/>
      <c r="AA874" s="266"/>
    </row>
    <row r="875" spans="1:27" x14ac:dyDescent="0.6">
      <c r="A875" s="265"/>
      <c r="B875" s="266"/>
      <c r="C875" s="267"/>
      <c r="D875" s="267"/>
      <c r="E875" s="267"/>
      <c r="F875" s="268"/>
      <c r="G875" s="266"/>
      <c r="H875" s="266"/>
      <c r="I875" s="266"/>
      <c r="J875" s="266"/>
      <c r="K875" s="266"/>
      <c r="L875" s="266"/>
      <c r="M875" s="266"/>
      <c r="N875" s="266"/>
      <c r="O875" s="266"/>
      <c r="P875" s="266"/>
      <c r="Q875" s="266"/>
      <c r="R875" s="266"/>
      <c r="S875" s="266"/>
      <c r="T875" s="266"/>
      <c r="U875" s="266"/>
      <c r="V875" s="266"/>
      <c r="W875" s="266"/>
      <c r="X875" s="266"/>
      <c r="Y875" s="266"/>
      <c r="Z875" s="266"/>
      <c r="AA875" s="266"/>
    </row>
    <row r="876" spans="1:27" x14ac:dyDescent="0.6">
      <c r="A876" s="265"/>
      <c r="B876" s="266"/>
      <c r="C876" s="267"/>
      <c r="D876" s="267"/>
      <c r="E876" s="267"/>
      <c r="F876" s="268"/>
      <c r="G876" s="266"/>
      <c r="H876" s="266"/>
      <c r="I876" s="266"/>
      <c r="J876" s="266"/>
      <c r="K876" s="266"/>
      <c r="L876" s="266"/>
      <c r="M876" s="266"/>
      <c r="N876" s="266"/>
      <c r="O876" s="266"/>
      <c r="P876" s="266"/>
      <c r="Q876" s="266"/>
      <c r="R876" s="266"/>
      <c r="S876" s="266"/>
      <c r="T876" s="266"/>
      <c r="U876" s="266"/>
      <c r="V876" s="266"/>
      <c r="W876" s="266"/>
      <c r="X876" s="266"/>
      <c r="Y876" s="266"/>
      <c r="Z876" s="266"/>
      <c r="AA876" s="266"/>
    </row>
    <row r="877" spans="1:27" x14ac:dyDescent="0.6">
      <c r="A877" s="265"/>
      <c r="B877" s="266"/>
      <c r="C877" s="267"/>
      <c r="D877" s="267"/>
      <c r="E877" s="267"/>
      <c r="F877" s="268"/>
      <c r="G877" s="266"/>
      <c r="H877" s="266"/>
      <c r="I877" s="266"/>
      <c r="J877" s="266"/>
      <c r="K877" s="266"/>
      <c r="L877" s="266"/>
      <c r="M877" s="266"/>
      <c r="N877" s="266"/>
      <c r="O877" s="266"/>
      <c r="P877" s="266"/>
      <c r="Q877" s="266"/>
      <c r="R877" s="266"/>
      <c r="S877" s="266"/>
      <c r="T877" s="266"/>
      <c r="U877" s="266"/>
      <c r="V877" s="266"/>
      <c r="W877" s="266"/>
      <c r="X877" s="266"/>
      <c r="Y877" s="266"/>
      <c r="Z877" s="266"/>
      <c r="AA877" s="266"/>
    </row>
    <row r="878" spans="1:27" x14ac:dyDescent="0.6">
      <c r="A878" s="265"/>
      <c r="B878" s="266"/>
      <c r="C878" s="267"/>
      <c r="D878" s="267"/>
      <c r="E878" s="267"/>
      <c r="F878" s="268"/>
      <c r="G878" s="266"/>
      <c r="H878" s="266"/>
      <c r="I878" s="266"/>
      <c r="J878" s="266"/>
      <c r="K878" s="266"/>
      <c r="L878" s="266"/>
      <c r="M878" s="266"/>
      <c r="N878" s="266"/>
      <c r="O878" s="266"/>
      <c r="P878" s="266"/>
      <c r="Q878" s="266"/>
      <c r="R878" s="266"/>
      <c r="S878" s="266"/>
      <c r="T878" s="266"/>
      <c r="U878" s="266"/>
      <c r="V878" s="266"/>
      <c r="W878" s="266"/>
      <c r="X878" s="266"/>
      <c r="Y878" s="266"/>
      <c r="Z878" s="266"/>
      <c r="AA878" s="266"/>
    </row>
    <row r="879" spans="1:27" x14ac:dyDescent="0.6">
      <c r="A879" s="265"/>
      <c r="B879" s="266"/>
      <c r="C879" s="267"/>
      <c r="D879" s="267"/>
      <c r="E879" s="267"/>
      <c r="F879" s="268"/>
      <c r="G879" s="266"/>
      <c r="H879" s="266"/>
      <c r="I879" s="266"/>
      <c r="J879" s="266"/>
      <c r="K879" s="266"/>
      <c r="L879" s="266"/>
      <c r="M879" s="266"/>
      <c r="N879" s="266"/>
      <c r="O879" s="266"/>
      <c r="P879" s="266"/>
      <c r="Q879" s="266"/>
      <c r="R879" s="266"/>
      <c r="S879" s="266"/>
      <c r="T879" s="266"/>
      <c r="U879" s="266"/>
      <c r="V879" s="266"/>
      <c r="W879" s="266"/>
      <c r="X879" s="266"/>
      <c r="Y879" s="266"/>
      <c r="Z879" s="266"/>
      <c r="AA879" s="266"/>
    </row>
    <row r="880" spans="1:27" x14ac:dyDescent="0.6">
      <c r="A880" s="265"/>
      <c r="B880" s="266"/>
      <c r="C880" s="267"/>
      <c r="D880" s="267"/>
      <c r="E880" s="267"/>
      <c r="F880" s="268"/>
      <c r="G880" s="266"/>
      <c r="H880" s="266"/>
      <c r="I880" s="266"/>
      <c r="J880" s="266"/>
      <c r="K880" s="266"/>
      <c r="L880" s="266"/>
      <c r="M880" s="266"/>
      <c r="N880" s="266"/>
      <c r="O880" s="266"/>
      <c r="P880" s="266"/>
      <c r="Q880" s="266"/>
      <c r="R880" s="266"/>
      <c r="S880" s="266"/>
      <c r="T880" s="266"/>
      <c r="U880" s="266"/>
      <c r="V880" s="266"/>
      <c r="W880" s="266"/>
      <c r="X880" s="266"/>
      <c r="Y880" s="266"/>
      <c r="Z880" s="266"/>
      <c r="AA880" s="266"/>
    </row>
    <row r="881" spans="1:27" x14ac:dyDescent="0.6">
      <c r="A881" s="265"/>
      <c r="B881" s="266"/>
      <c r="C881" s="267"/>
      <c r="D881" s="267"/>
      <c r="E881" s="267"/>
      <c r="F881" s="268"/>
      <c r="G881" s="266"/>
      <c r="H881" s="266"/>
      <c r="I881" s="266"/>
      <c r="J881" s="266"/>
      <c r="K881" s="266"/>
      <c r="L881" s="266"/>
      <c r="M881" s="266"/>
      <c r="N881" s="266"/>
      <c r="O881" s="266"/>
      <c r="P881" s="266"/>
      <c r="Q881" s="266"/>
      <c r="R881" s="266"/>
      <c r="S881" s="266"/>
      <c r="T881" s="266"/>
      <c r="U881" s="266"/>
      <c r="V881" s="266"/>
      <c r="W881" s="266"/>
      <c r="X881" s="266"/>
      <c r="Y881" s="266"/>
      <c r="Z881" s="266"/>
      <c r="AA881" s="266"/>
    </row>
    <row r="882" spans="1:27" x14ac:dyDescent="0.6">
      <c r="A882" s="265"/>
      <c r="B882" s="266"/>
      <c r="C882" s="267"/>
      <c r="D882" s="267"/>
      <c r="E882" s="267"/>
      <c r="F882" s="268"/>
      <c r="G882" s="266"/>
      <c r="H882" s="266"/>
      <c r="I882" s="266"/>
      <c r="J882" s="266"/>
      <c r="K882" s="266"/>
      <c r="L882" s="266"/>
      <c r="M882" s="266"/>
      <c r="N882" s="266"/>
      <c r="O882" s="266"/>
      <c r="P882" s="266"/>
      <c r="Q882" s="266"/>
      <c r="R882" s="266"/>
      <c r="S882" s="266"/>
      <c r="T882" s="266"/>
      <c r="U882" s="266"/>
      <c r="V882" s="266"/>
      <c r="W882" s="266"/>
      <c r="X882" s="266"/>
      <c r="Y882" s="266"/>
      <c r="Z882" s="266"/>
      <c r="AA882" s="266"/>
    </row>
    <row r="883" spans="1:27" x14ac:dyDescent="0.6">
      <c r="A883" s="265"/>
      <c r="B883" s="266"/>
      <c r="C883" s="267"/>
      <c r="D883" s="267"/>
      <c r="E883" s="267"/>
      <c r="F883" s="268"/>
      <c r="G883" s="266"/>
      <c r="H883" s="266"/>
      <c r="I883" s="266"/>
      <c r="J883" s="266"/>
      <c r="K883" s="266"/>
      <c r="L883" s="266"/>
      <c r="M883" s="266"/>
      <c r="N883" s="266"/>
      <c r="O883" s="266"/>
      <c r="P883" s="266"/>
      <c r="Q883" s="266"/>
      <c r="R883" s="266"/>
      <c r="S883" s="266"/>
      <c r="T883" s="266"/>
      <c r="U883" s="266"/>
      <c r="V883" s="266"/>
      <c r="W883" s="266"/>
      <c r="X883" s="266"/>
      <c r="Y883" s="266"/>
      <c r="Z883" s="266"/>
      <c r="AA883" s="266"/>
    </row>
    <row r="884" spans="1:27" x14ac:dyDescent="0.6">
      <c r="A884" s="265"/>
      <c r="B884" s="266"/>
      <c r="C884" s="267"/>
      <c r="D884" s="267"/>
      <c r="E884" s="267"/>
      <c r="F884" s="268"/>
      <c r="G884" s="266"/>
      <c r="H884" s="266"/>
      <c r="I884" s="266"/>
      <c r="J884" s="266"/>
      <c r="K884" s="266"/>
      <c r="L884" s="266"/>
      <c r="M884" s="266"/>
      <c r="N884" s="266"/>
      <c r="O884" s="266"/>
      <c r="P884" s="266"/>
      <c r="Q884" s="266"/>
      <c r="R884" s="266"/>
      <c r="S884" s="266"/>
      <c r="T884" s="266"/>
      <c r="U884" s="266"/>
      <c r="V884" s="266"/>
      <c r="W884" s="266"/>
      <c r="X884" s="266"/>
      <c r="Y884" s="266"/>
      <c r="Z884" s="266"/>
      <c r="AA884" s="266"/>
    </row>
    <row r="885" spans="1:27" x14ac:dyDescent="0.6">
      <c r="A885" s="265"/>
      <c r="B885" s="266"/>
      <c r="C885" s="267"/>
      <c r="D885" s="267"/>
      <c r="E885" s="267"/>
      <c r="F885" s="268"/>
      <c r="G885" s="266"/>
      <c r="H885" s="266"/>
      <c r="I885" s="266"/>
      <c r="J885" s="266"/>
      <c r="K885" s="266"/>
      <c r="L885" s="266"/>
      <c r="M885" s="266"/>
      <c r="N885" s="266"/>
      <c r="O885" s="266"/>
      <c r="P885" s="266"/>
      <c r="Q885" s="266"/>
      <c r="R885" s="266"/>
      <c r="S885" s="266"/>
      <c r="T885" s="266"/>
      <c r="U885" s="266"/>
      <c r="V885" s="266"/>
      <c r="W885" s="266"/>
      <c r="X885" s="266"/>
      <c r="Y885" s="266"/>
      <c r="Z885" s="266"/>
      <c r="AA885" s="266"/>
    </row>
    <row r="886" spans="1:27" x14ac:dyDescent="0.6">
      <c r="A886" s="265"/>
      <c r="B886" s="266"/>
      <c r="C886" s="267"/>
      <c r="D886" s="267"/>
      <c r="E886" s="267"/>
      <c r="F886" s="268"/>
      <c r="G886" s="266"/>
      <c r="H886" s="266"/>
      <c r="I886" s="266"/>
      <c r="J886" s="266"/>
      <c r="K886" s="266"/>
      <c r="L886" s="266"/>
      <c r="M886" s="266"/>
      <c r="N886" s="266"/>
      <c r="O886" s="266"/>
      <c r="P886" s="266"/>
      <c r="Q886" s="266"/>
      <c r="R886" s="266"/>
      <c r="S886" s="266"/>
      <c r="T886" s="266"/>
      <c r="U886" s="266"/>
      <c r="V886" s="266"/>
      <c r="W886" s="266"/>
      <c r="X886" s="266"/>
      <c r="Y886" s="266"/>
      <c r="Z886" s="266"/>
      <c r="AA886" s="266"/>
    </row>
    <row r="887" spans="1:27" x14ac:dyDescent="0.6">
      <c r="A887" s="265"/>
      <c r="B887" s="266"/>
      <c r="C887" s="267"/>
      <c r="D887" s="267"/>
      <c r="E887" s="267"/>
      <c r="F887" s="268"/>
      <c r="G887" s="266"/>
      <c r="H887" s="266"/>
      <c r="I887" s="266"/>
      <c r="J887" s="266"/>
      <c r="K887" s="266"/>
      <c r="L887" s="266"/>
      <c r="M887" s="266"/>
      <c r="N887" s="266"/>
      <c r="O887" s="266"/>
      <c r="P887" s="266"/>
      <c r="Q887" s="266"/>
      <c r="R887" s="266"/>
      <c r="S887" s="266"/>
      <c r="T887" s="266"/>
      <c r="U887" s="266"/>
      <c r="V887" s="266"/>
      <c r="W887" s="266"/>
      <c r="X887" s="266"/>
      <c r="Y887" s="266"/>
      <c r="Z887" s="266"/>
      <c r="AA887" s="266"/>
    </row>
    <row r="888" spans="1:27" x14ac:dyDescent="0.6">
      <c r="A888" s="265"/>
      <c r="B888" s="266"/>
      <c r="C888" s="267"/>
      <c r="D888" s="267"/>
      <c r="E888" s="267"/>
      <c r="F888" s="268"/>
      <c r="G888" s="266"/>
      <c r="H888" s="266"/>
      <c r="I888" s="266"/>
      <c r="J888" s="266"/>
      <c r="K888" s="266"/>
      <c r="L888" s="266"/>
      <c r="M888" s="266"/>
      <c r="N888" s="266"/>
      <c r="O888" s="266"/>
      <c r="P888" s="266"/>
      <c r="Q888" s="266"/>
      <c r="R888" s="266"/>
      <c r="S888" s="266"/>
      <c r="T888" s="266"/>
      <c r="U888" s="266"/>
      <c r="V888" s="266"/>
      <c r="W888" s="266"/>
      <c r="X888" s="266"/>
      <c r="Y888" s="266"/>
      <c r="Z888" s="266"/>
      <c r="AA888" s="266"/>
    </row>
    <row r="889" spans="1:27" x14ac:dyDescent="0.6">
      <c r="A889" s="265"/>
      <c r="B889" s="266"/>
      <c r="C889" s="267"/>
      <c r="D889" s="267"/>
      <c r="E889" s="267"/>
      <c r="F889" s="268"/>
      <c r="G889" s="266"/>
      <c r="H889" s="266"/>
      <c r="I889" s="266"/>
      <c r="J889" s="266"/>
      <c r="K889" s="266"/>
      <c r="L889" s="266"/>
      <c r="M889" s="266"/>
      <c r="N889" s="266"/>
      <c r="O889" s="266"/>
      <c r="P889" s="266"/>
      <c r="Q889" s="266"/>
      <c r="R889" s="266"/>
      <c r="S889" s="266"/>
      <c r="T889" s="266"/>
      <c r="U889" s="266"/>
      <c r="V889" s="266"/>
      <c r="W889" s="266"/>
      <c r="X889" s="266"/>
      <c r="Y889" s="266"/>
      <c r="Z889" s="266"/>
      <c r="AA889" s="266"/>
    </row>
    <row r="890" spans="1:27" x14ac:dyDescent="0.6">
      <c r="A890" s="265"/>
      <c r="B890" s="266"/>
      <c r="C890" s="267"/>
      <c r="D890" s="267"/>
      <c r="E890" s="267"/>
      <c r="F890" s="268"/>
      <c r="G890" s="266"/>
      <c r="H890" s="266"/>
      <c r="I890" s="266"/>
      <c r="J890" s="266"/>
      <c r="K890" s="266"/>
      <c r="L890" s="266"/>
      <c r="M890" s="266"/>
      <c r="N890" s="266"/>
      <c r="O890" s="266"/>
      <c r="P890" s="266"/>
      <c r="Q890" s="266"/>
      <c r="R890" s="266"/>
      <c r="S890" s="266"/>
      <c r="T890" s="266"/>
      <c r="U890" s="266"/>
      <c r="V890" s="266"/>
      <c r="W890" s="266"/>
      <c r="X890" s="266"/>
      <c r="Y890" s="266"/>
      <c r="Z890" s="266"/>
      <c r="AA890" s="266"/>
    </row>
    <row r="891" spans="1:27" x14ac:dyDescent="0.6">
      <c r="A891" s="265"/>
      <c r="B891" s="266"/>
      <c r="C891" s="267"/>
      <c r="D891" s="267"/>
      <c r="E891" s="267"/>
      <c r="F891" s="268"/>
      <c r="G891" s="266"/>
      <c r="H891" s="266"/>
      <c r="I891" s="266"/>
      <c r="J891" s="266"/>
      <c r="K891" s="266"/>
      <c r="L891" s="266"/>
      <c r="M891" s="266"/>
      <c r="N891" s="266"/>
      <c r="O891" s="266"/>
      <c r="P891" s="266"/>
      <c r="Q891" s="266"/>
      <c r="R891" s="266"/>
      <c r="S891" s="266"/>
      <c r="T891" s="266"/>
      <c r="U891" s="266"/>
      <c r="V891" s="266"/>
      <c r="W891" s="266"/>
      <c r="X891" s="266"/>
      <c r="Y891" s="266"/>
      <c r="Z891" s="266"/>
      <c r="AA891" s="266"/>
    </row>
    <row r="892" spans="1:27" x14ac:dyDescent="0.6">
      <c r="A892" s="265"/>
      <c r="B892" s="266"/>
      <c r="C892" s="267"/>
      <c r="D892" s="267"/>
      <c r="E892" s="267"/>
      <c r="F892" s="268"/>
      <c r="G892" s="266"/>
      <c r="H892" s="266"/>
      <c r="I892" s="266"/>
      <c r="J892" s="266"/>
      <c r="K892" s="266"/>
      <c r="L892" s="266"/>
      <c r="M892" s="266"/>
      <c r="N892" s="266"/>
      <c r="O892" s="266"/>
      <c r="P892" s="266"/>
      <c r="Q892" s="266"/>
      <c r="R892" s="266"/>
      <c r="S892" s="266"/>
      <c r="T892" s="266"/>
      <c r="U892" s="266"/>
      <c r="V892" s="266"/>
      <c r="W892" s="266"/>
      <c r="X892" s="266"/>
      <c r="Y892" s="266"/>
      <c r="Z892" s="266"/>
      <c r="AA892" s="266"/>
    </row>
    <row r="893" spans="1:27" x14ac:dyDescent="0.6">
      <c r="A893" s="265"/>
      <c r="B893" s="266"/>
      <c r="C893" s="267"/>
      <c r="D893" s="267"/>
      <c r="E893" s="267"/>
      <c r="F893" s="268"/>
      <c r="G893" s="266"/>
      <c r="H893" s="266"/>
      <c r="I893" s="266"/>
      <c r="J893" s="266"/>
      <c r="K893" s="266"/>
      <c r="L893" s="266"/>
      <c r="M893" s="266"/>
      <c r="N893" s="266"/>
      <c r="O893" s="266"/>
      <c r="P893" s="266"/>
      <c r="Q893" s="266"/>
      <c r="R893" s="266"/>
      <c r="S893" s="266"/>
      <c r="T893" s="266"/>
      <c r="U893" s="266"/>
      <c r="V893" s="266"/>
      <c r="W893" s="266"/>
      <c r="X893" s="266"/>
      <c r="Y893" s="266"/>
      <c r="Z893" s="266"/>
      <c r="AA893" s="266"/>
    </row>
    <row r="894" spans="1:27" x14ac:dyDescent="0.6">
      <c r="A894" s="265"/>
      <c r="B894" s="266"/>
      <c r="C894" s="267"/>
      <c r="D894" s="267"/>
      <c r="E894" s="267"/>
      <c r="F894" s="268"/>
      <c r="G894" s="266"/>
      <c r="H894" s="266"/>
      <c r="I894" s="266"/>
      <c r="J894" s="266"/>
      <c r="K894" s="266"/>
      <c r="L894" s="266"/>
      <c r="M894" s="266"/>
      <c r="N894" s="266"/>
      <c r="O894" s="266"/>
      <c r="P894" s="266"/>
      <c r="Q894" s="266"/>
      <c r="R894" s="266"/>
      <c r="S894" s="266"/>
      <c r="T894" s="266"/>
      <c r="U894" s="266"/>
      <c r="V894" s="266"/>
      <c r="W894" s="266"/>
      <c r="X894" s="266"/>
      <c r="Y894" s="266"/>
      <c r="Z894" s="266"/>
      <c r="AA894" s="266"/>
    </row>
    <row r="895" spans="1:27" x14ac:dyDescent="0.6">
      <c r="A895" s="265"/>
      <c r="B895" s="266"/>
      <c r="C895" s="267"/>
      <c r="D895" s="267"/>
      <c r="E895" s="267"/>
      <c r="F895" s="268"/>
      <c r="G895" s="266"/>
      <c r="H895" s="266"/>
      <c r="I895" s="266"/>
      <c r="J895" s="266"/>
      <c r="K895" s="266"/>
      <c r="L895" s="266"/>
      <c r="M895" s="266"/>
      <c r="N895" s="266"/>
      <c r="O895" s="266"/>
      <c r="P895" s="266"/>
      <c r="Q895" s="266"/>
      <c r="R895" s="266"/>
      <c r="S895" s="266"/>
      <c r="T895" s="266"/>
      <c r="U895" s="266"/>
      <c r="V895" s="266"/>
      <c r="W895" s="266"/>
      <c r="X895" s="266"/>
      <c r="Y895" s="266"/>
      <c r="Z895" s="266"/>
      <c r="AA895" s="266"/>
    </row>
    <row r="896" spans="1:27" x14ac:dyDescent="0.6">
      <c r="A896" s="265"/>
      <c r="B896" s="266"/>
      <c r="C896" s="267"/>
      <c r="D896" s="267"/>
      <c r="E896" s="267"/>
      <c r="F896" s="268"/>
      <c r="G896" s="266"/>
      <c r="H896" s="266"/>
      <c r="I896" s="266"/>
      <c r="J896" s="266"/>
      <c r="K896" s="266"/>
      <c r="L896" s="266"/>
      <c r="M896" s="266"/>
      <c r="N896" s="266"/>
      <c r="O896" s="266"/>
      <c r="P896" s="266"/>
      <c r="Q896" s="266"/>
      <c r="R896" s="266"/>
      <c r="S896" s="266"/>
      <c r="T896" s="266"/>
      <c r="U896" s="266"/>
      <c r="V896" s="266"/>
      <c r="W896" s="266"/>
      <c r="X896" s="266"/>
      <c r="Y896" s="266"/>
      <c r="Z896" s="266"/>
      <c r="AA896" s="266"/>
    </row>
    <row r="897" spans="1:27" x14ac:dyDescent="0.6">
      <c r="A897" s="265"/>
      <c r="B897" s="266"/>
      <c r="C897" s="267"/>
      <c r="D897" s="267"/>
      <c r="E897" s="267"/>
      <c r="F897" s="268"/>
      <c r="G897" s="266"/>
      <c r="H897" s="266"/>
      <c r="I897" s="266"/>
      <c r="J897" s="266"/>
      <c r="K897" s="266"/>
      <c r="L897" s="266"/>
      <c r="M897" s="266"/>
      <c r="N897" s="266"/>
      <c r="O897" s="266"/>
      <c r="P897" s="266"/>
      <c r="Q897" s="266"/>
      <c r="R897" s="266"/>
      <c r="S897" s="266"/>
      <c r="T897" s="266"/>
      <c r="U897" s="266"/>
      <c r="V897" s="266"/>
      <c r="W897" s="266"/>
      <c r="X897" s="266"/>
      <c r="Y897" s="266"/>
      <c r="Z897" s="266"/>
      <c r="AA897" s="266"/>
    </row>
    <row r="898" spans="1:27" x14ac:dyDescent="0.6">
      <c r="A898" s="265"/>
      <c r="B898" s="266"/>
      <c r="C898" s="267"/>
      <c r="D898" s="267"/>
      <c r="E898" s="267"/>
      <c r="F898" s="268"/>
      <c r="G898" s="266"/>
      <c r="H898" s="266"/>
      <c r="I898" s="266"/>
      <c r="J898" s="266"/>
      <c r="K898" s="266"/>
      <c r="L898" s="266"/>
      <c r="M898" s="266"/>
      <c r="N898" s="266"/>
      <c r="O898" s="266"/>
      <c r="P898" s="266"/>
      <c r="Q898" s="266"/>
      <c r="R898" s="266"/>
      <c r="S898" s="266"/>
      <c r="T898" s="266"/>
      <c r="U898" s="266"/>
      <c r="V898" s="266"/>
      <c r="W898" s="266"/>
      <c r="X898" s="266"/>
      <c r="Y898" s="266"/>
      <c r="Z898" s="266"/>
      <c r="AA898" s="266"/>
    </row>
    <row r="899" spans="1:27" x14ac:dyDescent="0.6">
      <c r="A899" s="265"/>
      <c r="B899" s="266"/>
      <c r="C899" s="267"/>
      <c r="D899" s="267"/>
      <c r="E899" s="267"/>
      <c r="F899" s="268"/>
      <c r="G899" s="266"/>
      <c r="H899" s="266"/>
      <c r="I899" s="266"/>
      <c r="J899" s="266"/>
      <c r="K899" s="266"/>
      <c r="L899" s="266"/>
      <c r="M899" s="266"/>
      <c r="N899" s="266"/>
      <c r="O899" s="266"/>
      <c r="P899" s="266"/>
      <c r="Q899" s="266"/>
      <c r="R899" s="266"/>
      <c r="S899" s="266"/>
      <c r="T899" s="266"/>
      <c r="U899" s="266"/>
      <c r="V899" s="266"/>
      <c r="W899" s="266"/>
      <c r="X899" s="266"/>
      <c r="Y899" s="266"/>
      <c r="Z899" s="266"/>
      <c r="AA899" s="266"/>
    </row>
    <row r="900" spans="1:27" x14ac:dyDescent="0.6">
      <c r="A900" s="265"/>
      <c r="B900" s="266"/>
      <c r="C900" s="267"/>
      <c r="D900" s="267"/>
      <c r="E900" s="267"/>
      <c r="F900" s="268"/>
      <c r="G900" s="266"/>
      <c r="H900" s="266"/>
      <c r="I900" s="266"/>
      <c r="J900" s="266"/>
      <c r="K900" s="266"/>
      <c r="L900" s="266"/>
      <c r="M900" s="266"/>
      <c r="N900" s="266"/>
      <c r="O900" s="266"/>
      <c r="P900" s="266"/>
      <c r="Q900" s="266"/>
      <c r="R900" s="266"/>
      <c r="S900" s="266"/>
      <c r="T900" s="266"/>
      <c r="U900" s="266"/>
      <c r="V900" s="266"/>
      <c r="W900" s="266"/>
      <c r="X900" s="266"/>
      <c r="Y900" s="266"/>
      <c r="Z900" s="266"/>
      <c r="AA900" s="266"/>
    </row>
    <row r="901" spans="1:27" x14ac:dyDescent="0.6">
      <c r="A901" s="265"/>
      <c r="B901" s="266"/>
      <c r="C901" s="267"/>
      <c r="D901" s="267"/>
      <c r="E901" s="267"/>
      <c r="F901" s="268"/>
      <c r="G901" s="266"/>
      <c r="H901" s="266"/>
      <c r="I901" s="266"/>
      <c r="J901" s="266"/>
      <c r="K901" s="266"/>
      <c r="L901" s="266"/>
      <c r="M901" s="266"/>
      <c r="N901" s="266"/>
      <c r="O901" s="266"/>
      <c r="P901" s="266"/>
      <c r="Q901" s="266"/>
      <c r="R901" s="266"/>
      <c r="S901" s="266"/>
      <c r="T901" s="266"/>
      <c r="U901" s="266"/>
      <c r="V901" s="266"/>
      <c r="W901" s="266"/>
      <c r="X901" s="266"/>
      <c r="Y901" s="266"/>
      <c r="Z901" s="266"/>
      <c r="AA901" s="266"/>
    </row>
    <row r="902" spans="1:27" x14ac:dyDescent="0.6">
      <c r="A902" s="265"/>
      <c r="B902" s="266"/>
      <c r="C902" s="267"/>
      <c r="D902" s="267"/>
      <c r="E902" s="267"/>
      <c r="F902" s="268"/>
      <c r="G902" s="266"/>
      <c r="H902" s="266"/>
      <c r="I902" s="266"/>
      <c r="J902" s="266"/>
      <c r="K902" s="266"/>
      <c r="L902" s="266"/>
      <c r="M902" s="266"/>
      <c r="N902" s="266"/>
      <c r="O902" s="266"/>
      <c r="P902" s="266"/>
      <c r="Q902" s="266"/>
      <c r="R902" s="266"/>
      <c r="S902" s="266"/>
      <c r="T902" s="266"/>
      <c r="U902" s="266"/>
      <c r="V902" s="266"/>
      <c r="W902" s="266"/>
      <c r="X902" s="266"/>
      <c r="Y902" s="266"/>
      <c r="Z902" s="266"/>
      <c r="AA902" s="266"/>
    </row>
    <row r="903" spans="1:27" x14ac:dyDescent="0.6">
      <c r="A903" s="265"/>
      <c r="B903" s="266"/>
      <c r="C903" s="267"/>
      <c r="D903" s="267"/>
      <c r="E903" s="267"/>
      <c r="F903" s="268"/>
      <c r="G903" s="266"/>
      <c r="H903" s="266"/>
      <c r="I903" s="266"/>
      <c r="J903" s="266"/>
      <c r="K903" s="266"/>
      <c r="L903" s="266"/>
      <c r="M903" s="266"/>
      <c r="N903" s="266"/>
      <c r="O903" s="266"/>
      <c r="P903" s="266"/>
      <c r="Q903" s="266"/>
      <c r="R903" s="266"/>
      <c r="S903" s="266"/>
      <c r="T903" s="266"/>
      <c r="U903" s="266"/>
      <c r="V903" s="266"/>
      <c r="W903" s="266"/>
      <c r="X903" s="266"/>
      <c r="Y903" s="266"/>
      <c r="Z903" s="266"/>
      <c r="AA903" s="266"/>
    </row>
    <row r="904" spans="1:27" x14ac:dyDescent="0.6">
      <c r="A904" s="265"/>
      <c r="B904" s="266"/>
      <c r="C904" s="267"/>
      <c r="D904" s="267"/>
      <c r="E904" s="267"/>
      <c r="F904" s="268"/>
      <c r="G904" s="266"/>
      <c r="H904" s="266"/>
      <c r="I904" s="266"/>
      <c r="J904" s="266"/>
      <c r="K904" s="266"/>
      <c r="L904" s="266"/>
      <c r="M904" s="266"/>
      <c r="N904" s="266"/>
      <c r="O904" s="266"/>
      <c r="P904" s="266"/>
      <c r="Q904" s="266"/>
      <c r="R904" s="266"/>
      <c r="S904" s="266"/>
      <c r="T904" s="266"/>
      <c r="U904" s="266"/>
      <c r="V904" s="266"/>
      <c r="W904" s="266"/>
      <c r="X904" s="266"/>
      <c r="Y904" s="266"/>
      <c r="Z904" s="266"/>
      <c r="AA904" s="266"/>
    </row>
    <row r="905" spans="1:27" x14ac:dyDescent="0.6">
      <c r="A905" s="265"/>
      <c r="B905" s="266"/>
      <c r="C905" s="267"/>
      <c r="D905" s="267"/>
      <c r="E905" s="267"/>
      <c r="F905" s="268"/>
      <c r="G905" s="266"/>
      <c r="H905" s="266"/>
      <c r="I905" s="266"/>
      <c r="J905" s="266"/>
      <c r="K905" s="266"/>
      <c r="L905" s="266"/>
      <c r="M905" s="266"/>
      <c r="N905" s="266"/>
      <c r="O905" s="266"/>
      <c r="P905" s="266"/>
      <c r="Q905" s="266"/>
      <c r="R905" s="266"/>
      <c r="S905" s="266"/>
      <c r="T905" s="266"/>
      <c r="U905" s="266"/>
      <c r="V905" s="266"/>
      <c r="W905" s="266"/>
      <c r="X905" s="266"/>
      <c r="Y905" s="266"/>
      <c r="Z905" s="266"/>
      <c r="AA905" s="266"/>
    </row>
    <row r="906" spans="1:27" x14ac:dyDescent="0.6">
      <c r="A906" s="265"/>
      <c r="B906" s="266"/>
      <c r="C906" s="267"/>
      <c r="D906" s="267"/>
      <c r="E906" s="267"/>
      <c r="F906" s="268"/>
      <c r="G906" s="266"/>
      <c r="H906" s="266"/>
      <c r="I906" s="266"/>
      <c r="J906" s="266"/>
      <c r="K906" s="266"/>
      <c r="L906" s="266"/>
      <c r="M906" s="266"/>
      <c r="N906" s="266"/>
      <c r="O906" s="266"/>
      <c r="P906" s="266"/>
      <c r="Q906" s="266"/>
      <c r="R906" s="266"/>
      <c r="S906" s="266"/>
      <c r="T906" s="266"/>
      <c r="U906" s="266"/>
      <c r="V906" s="266"/>
      <c r="W906" s="266"/>
      <c r="X906" s="266"/>
      <c r="Y906" s="266"/>
      <c r="Z906" s="266"/>
      <c r="AA906" s="266"/>
    </row>
    <row r="907" spans="1:27" x14ac:dyDescent="0.6">
      <c r="A907" s="265"/>
      <c r="B907" s="266"/>
      <c r="C907" s="267"/>
      <c r="D907" s="267"/>
      <c r="E907" s="267"/>
      <c r="F907" s="268"/>
      <c r="G907" s="266"/>
      <c r="H907" s="266"/>
      <c r="I907" s="266"/>
      <c r="J907" s="266"/>
      <c r="K907" s="266"/>
      <c r="L907" s="266"/>
      <c r="M907" s="266"/>
      <c r="N907" s="266"/>
      <c r="O907" s="266"/>
      <c r="P907" s="266"/>
      <c r="Q907" s="266"/>
      <c r="R907" s="266"/>
      <c r="S907" s="266"/>
      <c r="T907" s="266"/>
      <c r="U907" s="266"/>
      <c r="V907" s="266"/>
      <c r="W907" s="266"/>
      <c r="X907" s="266"/>
      <c r="Y907" s="266"/>
      <c r="Z907" s="266"/>
      <c r="AA907" s="266"/>
    </row>
    <row r="908" spans="1:27" x14ac:dyDescent="0.6">
      <c r="A908" s="265"/>
      <c r="B908" s="266"/>
      <c r="C908" s="267"/>
      <c r="D908" s="267"/>
      <c r="E908" s="267"/>
      <c r="F908" s="268"/>
      <c r="G908" s="266"/>
      <c r="H908" s="266"/>
      <c r="I908" s="266"/>
      <c r="J908" s="266"/>
      <c r="K908" s="266"/>
      <c r="L908" s="266"/>
      <c r="M908" s="266"/>
      <c r="N908" s="266"/>
      <c r="O908" s="266"/>
      <c r="P908" s="266"/>
      <c r="Q908" s="266"/>
      <c r="R908" s="266"/>
      <c r="S908" s="266"/>
      <c r="T908" s="266"/>
      <c r="U908" s="266"/>
      <c r="V908" s="266"/>
      <c r="W908" s="266"/>
      <c r="X908" s="266"/>
      <c r="Y908" s="266"/>
      <c r="Z908" s="266"/>
      <c r="AA908" s="266"/>
    </row>
    <row r="909" spans="1:27" x14ac:dyDescent="0.6">
      <c r="A909" s="265"/>
      <c r="B909" s="266"/>
      <c r="C909" s="267"/>
      <c r="D909" s="267"/>
      <c r="E909" s="267"/>
      <c r="F909" s="268"/>
      <c r="G909" s="266"/>
      <c r="H909" s="266"/>
      <c r="I909" s="266"/>
      <c r="J909" s="266"/>
      <c r="K909" s="266"/>
      <c r="L909" s="266"/>
      <c r="M909" s="266"/>
      <c r="N909" s="266"/>
      <c r="O909" s="266"/>
      <c r="P909" s="266"/>
      <c r="Q909" s="266"/>
      <c r="R909" s="266"/>
      <c r="S909" s="266"/>
      <c r="T909" s="266"/>
      <c r="U909" s="266"/>
      <c r="V909" s="266"/>
      <c r="W909" s="266"/>
      <c r="X909" s="266"/>
      <c r="Y909" s="266"/>
      <c r="Z909" s="266"/>
      <c r="AA909" s="266"/>
    </row>
    <row r="910" spans="1:27" x14ac:dyDescent="0.6">
      <c r="A910" s="265"/>
      <c r="B910" s="266"/>
      <c r="C910" s="267"/>
      <c r="D910" s="267"/>
      <c r="E910" s="267"/>
      <c r="F910" s="268"/>
      <c r="G910" s="266"/>
      <c r="H910" s="266"/>
      <c r="I910" s="266"/>
      <c r="J910" s="266"/>
      <c r="K910" s="266"/>
      <c r="L910" s="266"/>
      <c r="M910" s="266"/>
      <c r="N910" s="266"/>
      <c r="O910" s="266"/>
      <c r="P910" s="266"/>
      <c r="Q910" s="266"/>
      <c r="R910" s="266"/>
      <c r="S910" s="266"/>
      <c r="T910" s="266"/>
      <c r="U910" s="266"/>
      <c r="V910" s="266"/>
      <c r="W910" s="266"/>
      <c r="X910" s="266"/>
      <c r="Y910" s="266"/>
      <c r="Z910" s="266"/>
      <c r="AA910" s="266"/>
    </row>
    <row r="911" spans="1:27" x14ac:dyDescent="0.6">
      <c r="A911" s="265"/>
      <c r="B911" s="266"/>
      <c r="C911" s="267"/>
      <c r="D911" s="267"/>
      <c r="E911" s="267"/>
      <c r="F911" s="268"/>
      <c r="G911" s="266"/>
      <c r="H911" s="266"/>
      <c r="I911" s="266"/>
      <c r="J911" s="266"/>
      <c r="K911" s="266"/>
      <c r="L911" s="266"/>
      <c r="M911" s="266"/>
      <c r="N911" s="266"/>
      <c r="O911" s="266"/>
      <c r="P911" s="266"/>
      <c r="Q911" s="266"/>
      <c r="R911" s="266"/>
      <c r="S911" s="266"/>
      <c r="T911" s="266"/>
      <c r="U911" s="266"/>
      <c r="V911" s="266"/>
      <c r="W911" s="266"/>
      <c r="X911" s="266"/>
      <c r="Y911" s="266"/>
      <c r="Z911" s="266"/>
      <c r="AA911" s="266"/>
    </row>
    <row r="912" spans="1:27" x14ac:dyDescent="0.6">
      <c r="A912" s="265"/>
      <c r="B912" s="266"/>
      <c r="C912" s="267"/>
      <c r="D912" s="267"/>
      <c r="E912" s="267"/>
      <c r="F912" s="268"/>
      <c r="G912" s="266"/>
      <c r="H912" s="266"/>
      <c r="I912" s="266"/>
      <c r="J912" s="266"/>
      <c r="K912" s="266"/>
      <c r="L912" s="266"/>
      <c r="M912" s="266"/>
      <c r="N912" s="266"/>
      <c r="O912" s="266"/>
      <c r="P912" s="266"/>
      <c r="Q912" s="266"/>
      <c r="R912" s="266"/>
      <c r="S912" s="266"/>
      <c r="T912" s="266"/>
      <c r="U912" s="266"/>
      <c r="V912" s="266"/>
      <c r="W912" s="266"/>
      <c r="X912" s="266"/>
      <c r="Y912" s="266"/>
      <c r="Z912" s="266"/>
      <c r="AA912" s="266"/>
    </row>
    <row r="913" spans="1:27" x14ac:dyDescent="0.6">
      <c r="A913" s="265"/>
      <c r="B913" s="266"/>
      <c r="C913" s="267"/>
      <c r="D913" s="267"/>
      <c r="E913" s="267"/>
      <c r="F913" s="268"/>
      <c r="G913" s="266"/>
      <c r="H913" s="266"/>
      <c r="I913" s="266"/>
      <c r="J913" s="266"/>
      <c r="K913" s="266"/>
      <c r="L913" s="266"/>
      <c r="M913" s="266"/>
      <c r="N913" s="266"/>
      <c r="O913" s="266"/>
      <c r="P913" s="266"/>
      <c r="Q913" s="266"/>
      <c r="R913" s="266"/>
      <c r="S913" s="266"/>
      <c r="T913" s="266"/>
      <c r="U913" s="266"/>
      <c r="V913" s="266"/>
      <c r="W913" s="266"/>
      <c r="X913" s="266"/>
      <c r="Y913" s="266"/>
      <c r="Z913" s="266"/>
      <c r="AA913" s="266"/>
    </row>
    <row r="914" spans="1:27" x14ac:dyDescent="0.6">
      <c r="A914" s="265"/>
      <c r="B914" s="266"/>
      <c r="C914" s="267"/>
      <c r="D914" s="267"/>
      <c r="E914" s="267"/>
      <c r="F914" s="268"/>
      <c r="G914" s="266"/>
      <c r="H914" s="266"/>
      <c r="I914" s="266"/>
      <c r="J914" s="266"/>
      <c r="K914" s="266"/>
      <c r="L914" s="266"/>
      <c r="M914" s="266"/>
      <c r="N914" s="266"/>
      <c r="O914" s="266"/>
      <c r="P914" s="266"/>
      <c r="Q914" s="266"/>
      <c r="R914" s="266"/>
      <c r="S914" s="266"/>
      <c r="T914" s="266"/>
      <c r="U914" s="266"/>
      <c r="V914" s="266"/>
      <c r="W914" s="266"/>
      <c r="X914" s="266"/>
      <c r="Y914" s="266"/>
      <c r="Z914" s="266"/>
      <c r="AA914" s="266"/>
    </row>
    <row r="915" spans="1:27" x14ac:dyDescent="0.6">
      <c r="A915" s="265"/>
      <c r="B915" s="266"/>
      <c r="C915" s="267"/>
      <c r="D915" s="267"/>
      <c r="E915" s="267"/>
      <c r="F915" s="268"/>
      <c r="G915" s="266"/>
      <c r="H915" s="266"/>
      <c r="I915" s="266"/>
      <c r="J915" s="266"/>
      <c r="K915" s="266"/>
      <c r="L915" s="266"/>
      <c r="M915" s="266"/>
      <c r="N915" s="266"/>
      <c r="O915" s="266"/>
      <c r="P915" s="266"/>
      <c r="Q915" s="266"/>
      <c r="R915" s="266"/>
      <c r="S915" s="266"/>
      <c r="T915" s="266"/>
      <c r="U915" s="266"/>
      <c r="V915" s="266"/>
      <c r="W915" s="266"/>
      <c r="X915" s="266"/>
      <c r="Y915" s="266"/>
      <c r="Z915" s="266"/>
      <c r="AA915" s="266"/>
    </row>
    <row r="916" spans="1:27" x14ac:dyDescent="0.6">
      <c r="A916" s="265"/>
      <c r="B916" s="266"/>
      <c r="C916" s="267"/>
      <c r="D916" s="267"/>
      <c r="E916" s="267"/>
      <c r="F916" s="268"/>
      <c r="G916" s="266"/>
      <c r="H916" s="266"/>
      <c r="I916" s="266"/>
      <c r="J916" s="266"/>
      <c r="K916" s="266"/>
      <c r="L916" s="266"/>
      <c r="M916" s="266"/>
      <c r="N916" s="266"/>
      <c r="O916" s="266"/>
      <c r="P916" s="266"/>
      <c r="Q916" s="266"/>
      <c r="R916" s="266"/>
      <c r="S916" s="266"/>
      <c r="T916" s="266"/>
      <c r="U916" s="266"/>
      <c r="V916" s="266"/>
      <c r="W916" s="266"/>
      <c r="X916" s="266"/>
      <c r="Y916" s="266"/>
      <c r="Z916" s="266"/>
      <c r="AA916" s="266"/>
    </row>
    <row r="917" spans="1:27" x14ac:dyDescent="0.6">
      <c r="A917" s="265"/>
      <c r="B917" s="266"/>
      <c r="C917" s="267"/>
      <c r="D917" s="267"/>
      <c r="E917" s="267"/>
      <c r="F917" s="268"/>
      <c r="G917" s="266"/>
      <c r="H917" s="266"/>
      <c r="I917" s="266"/>
      <c r="J917" s="266"/>
      <c r="K917" s="266"/>
      <c r="L917" s="266"/>
      <c r="M917" s="266"/>
      <c r="N917" s="266"/>
      <c r="O917" s="266"/>
      <c r="P917" s="266"/>
      <c r="Q917" s="266"/>
      <c r="R917" s="266"/>
      <c r="S917" s="266"/>
      <c r="T917" s="266"/>
      <c r="U917" s="266"/>
      <c r="V917" s="266"/>
      <c r="W917" s="266"/>
      <c r="X917" s="266"/>
      <c r="Y917" s="266"/>
      <c r="Z917" s="266"/>
      <c r="AA917" s="266"/>
    </row>
    <row r="918" spans="1:27" x14ac:dyDescent="0.6">
      <c r="A918" s="265"/>
      <c r="B918" s="266"/>
      <c r="C918" s="267"/>
      <c r="D918" s="267"/>
      <c r="E918" s="267"/>
      <c r="F918" s="268"/>
      <c r="G918" s="266"/>
      <c r="H918" s="266"/>
      <c r="I918" s="266"/>
      <c r="J918" s="266"/>
      <c r="K918" s="266"/>
      <c r="L918" s="266"/>
      <c r="M918" s="266"/>
      <c r="N918" s="266"/>
      <c r="O918" s="266"/>
      <c r="P918" s="266"/>
      <c r="Q918" s="266"/>
      <c r="R918" s="266"/>
      <c r="S918" s="266"/>
      <c r="T918" s="266"/>
      <c r="U918" s="266"/>
      <c r="V918" s="266"/>
      <c r="W918" s="266"/>
      <c r="X918" s="266"/>
      <c r="Y918" s="266"/>
      <c r="Z918" s="266"/>
      <c r="AA918" s="266"/>
    </row>
    <row r="919" spans="1:27" x14ac:dyDescent="0.6">
      <c r="A919" s="265"/>
      <c r="B919" s="266"/>
      <c r="C919" s="267"/>
      <c r="D919" s="267"/>
      <c r="E919" s="267"/>
      <c r="F919" s="268"/>
      <c r="G919" s="266"/>
      <c r="H919" s="266"/>
      <c r="I919" s="266"/>
      <c r="J919" s="266"/>
      <c r="K919" s="266"/>
      <c r="L919" s="266"/>
      <c r="M919" s="266"/>
      <c r="N919" s="266"/>
      <c r="O919" s="266"/>
      <c r="P919" s="266"/>
      <c r="Q919" s="266"/>
      <c r="R919" s="266"/>
      <c r="S919" s="266"/>
      <c r="T919" s="266"/>
      <c r="U919" s="266"/>
      <c r="V919" s="266"/>
      <c r="W919" s="266"/>
      <c r="X919" s="266"/>
      <c r="Y919" s="266"/>
      <c r="Z919" s="266"/>
      <c r="AA919" s="266"/>
    </row>
    <row r="920" spans="1:27" x14ac:dyDescent="0.6">
      <c r="A920" s="265"/>
      <c r="B920" s="266"/>
      <c r="C920" s="267"/>
      <c r="D920" s="267"/>
      <c r="E920" s="267"/>
      <c r="F920" s="268"/>
      <c r="G920" s="266"/>
      <c r="H920" s="266"/>
      <c r="I920" s="266"/>
      <c r="J920" s="266"/>
      <c r="K920" s="266"/>
      <c r="L920" s="266"/>
      <c r="M920" s="266"/>
      <c r="N920" s="266"/>
      <c r="O920" s="266"/>
      <c r="P920" s="266"/>
      <c r="Q920" s="266"/>
      <c r="R920" s="266"/>
      <c r="S920" s="266"/>
      <c r="T920" s="266"/>
      <c r="U920" s="266"/>
      <c r="V920" s="266"/>
      <c r="W920" s="266"/>
      <c r="X920" s="266"/>
      <c r="Y920" s="266"/>
      <c r="Z920" s="266"/>
      <c r="AA920" s="266"/>
    </row>
    <row r="921" spans="1:27" x14ac:dyDescent="0.6">
      <c r="A921" s="265"/>
      <c r="B921" s="266"/>
      <c r="C921" s="267"/>
      <c r="D921" s="267"/>
      <c r="E921" s="267"/>
      <c r="F921" s="268"/>
      <c r="G921" s="266"/>
      <c r="H921" s="266"/>
      <c r="I921" s="266"/>
      <c r="J921" s="266"/>
      <c r="K921" s="266"/>
      <c r="L921" s="266"/>
      <c r="M921" s="266"/>
      <c r="N921" s="266"/>
      <c r="O921" s="266"/>
      <c r="P921" s="266"/>
      <c r="Q921" s="266"/>
      <c r="R921" s="266"/>
      <c r="S921" s="266"/>
      <c r="T921" s="266"/>
      <c r="U921" s="266"/>
      <c r="V921" s="266"/>
      <c r="W921" s="266"/>
      <c r="X921" s="266"/>
      <c r="Y921" s="266"/>
      <c r="Z921" s="266"/>
      <c r="AA921" s="266"/>
    </row>
    <row r="922" spans="1:27" x14ac:dyDescent="0.6">
      <c r="A922" s="265"/>
      <c r="B922" s="266"/>
      <c r="C922" s="267"/>
      <c r="D922" s="267"/>
      <c r="E922" s="267"/>
      <c r="F922" s="268"/>
      <c r="G922" s="266"/>
      <c r="H922" s="266"/>
      <c r="I922" s="266"/>
      <c r="J922" s="266"/>
      <c r="K922" s="266"/>
      <c r="L922" s="266"/>
      <c r="M922" s="266"/>
      <c r="N922" s="266"/>
      <c r="O922" s="266"/>
      <c r="P922" s="266"/>
      <c r="Q922" s="266"/>
      <c r="R922" s="266"/>
      <c r="S922" s="266"/>
      <c r="T922" s="266"/>
      <c r="U922" s="266"/>
      <c r="V922" s="266"/>
      <c r="W922" s="266"/>
      <c r="X922" s="266"/>
      <c r="Y922" s="266"/>
      <c r="Z922" s="266"/>
      <c r="AA922" s="266"/>
    </row>
    <row r="923" spans="1:27" x14ac:dyDescent="0.6">
      <c r="A923" s="265"/>
      <c r="B923" s="266"/>
      <c r="C923" s="267"/>
      <c r="D923" s="267"/>
      <c r="E923" s="267"/>
      <c r="F923" s="268"/>
      <c r="G923" s="266"/>
      <c r="H923" s="266"/>
      <c r="I923" s="266"/>
      <c r="J923" s="266"/>
      <c r="K923" s="266"/>
      <c r="L923" s="266"/>
      <c r="M923" s="266"/>
      <c r="N923" s="266"/>
      <c r="O923" s="266"/>
      <c r="P923" s="266"/>
      <c r="Q923" s="266"/>
      <c r="R923" s="266"/>
      <c r="S923" s="266"/>
      <c r="T923" s="266"/>
      <c r="U923" s="266"/>
      <c r="V923" s="266"/>
      <c r="W923" s="266"/>
      <c r="X923" s="266"/>
      <c r="Y923" s="266"/>
      <c r="Z923" s="266"/>
      <c r="AA923" s="266"/>
    </row>
    <row r="924" spans="1:27" x14ac:dyDescent="0.6">
      <c r="A924" s="265"/>
      <c r="B924" s="266"/>
      <c r="C924" s="267"/>
      <c r="D924" s="267"/>
      <c r="E924" s="267"/>
      <c r="F924" s="268"/>
      <c r="G924" s="266"/>
      <c r="H924" s="266"/>
      <c r="I924" s="266"/>
      <c r="J924" s="266"/>
      <c r="K924" s="266"/>
      <c r="L924" s="266"/>
      <c r="M924" s="266"/>
      <c r="N924" s="266"/>
      <c r="O924" s="266"/>
      <c r="P924" s="266"/>
      <c r="Q924" s="266"/>
      <c r="R924" s="266"/>
      <c r="S924" s="266"/>
      <c r="T924" s="266"/>
      <c r="U924" s="266"/>
      <c r="V924" s="266"/>
      <c r="W924" s="266"/>
      <c r="X924" s="266"/>
      <c r="Y924" s="266"/>
      <c r="Z924" s="266"/>
      <c r="AA924" s="266"/>
    </row>
    <row r="925" spans="1:27" x14ac:dyDescent="0.6">
      <c r="A925" s="265"/>
      <c r="B925" s="266"/>
      <c r="C925" s="267"/>
      <c r="D925" s="267"/>
      <c r="E925" s="267"/>
      <c r="F925" s="268"/>
      <c r="G925" s="266"/>
      <c r="H925" s="266"/>
      <c r="I925" s="266"/>
      <c r="J925" s="266"/>
      <c r="K925" s="266"/>
      <c r="L925" s="266"/>
      <c r="M925" s="266"/>
      <c r="N925" s="266"/>
      <c r="O925" s="266"/>
      <c r="P925" s="266"/>
      <c r="Q925" s="266"/>
      <c r="R925" s="266"/>
      <c r="S925" s="266"/>
      <c r="T925" s="266"/>
      <c r="U925" s="266"/>
      <c r="V925" s="266"/>
      <c r="W925" s="266"/>
      <c r="X925" s="266"/>
      <c r="Y925" s="266"/>
      <c r="Z925" s="266"/>
      <c r="AA925" s="266"/>
    </row>
    <row r="926" spans="1:27" x14ac:dyDescent="0.6">
      <c r="A926" s="265"/>
      <c r="B926" s="266"/>
      <c r="C926" s="267"/>
      <c r="D926" s="267"/>
      <c r="E926" s="267"/>
      <c r="F926" s="268"/>
      <c r="G926" s="266"/>
      <c r="H926" s="266"/>
      <c r="I926" s="266"/>
      <c r="J926" s="266"/>
      <c r="K926" s="266"/>
      <c r="L926" s="266"/>
      <c r="M926" s="266"/>
      <c r="N926" s="266"/>
      <c r="O926" s="266"/>
      <c r="P926" s="266"/>
      <c r="Q926" s="266"/>
      <c r="R926" s="266"/>
      <c r="S926" s="266"/>
      <c r="T926" s="266"/>
      <c r="U926" s="266"/>
      <c r="V926" s="266"/>
      <c r="W926" s="266"/>
      <c r="X926" s="266"/>
      <c r="Y926" s="266"/>
      <c r="Z926" s="266"/>
      <c r="AA926" s="266"/>
    </row>
    <row r="927" spans="1:27" x14ac:dyDescent="0.6">
      <c r="A927" s="265"/>
      <c r="B927" s="266"/>
      <c r="C927" s="267"/>
      <c r="D927" s="267"/>
      <c r="E927" s="267"/>
      <c r="F927" s="268"/>
      <c r="G927" s="266"/>
      <c r="H927" s="266"/>
      <c r="I927" s="266"/>
      <c r="J927" s="266"/>
      <c r="K927" s="266"/>
      <c r="L927" s="266"/>
      <c r="M927" s="266"/>
      <c r="N927" s="266"/>
      <c r="O927" s="266"/>
      <c r="P927" s="266"/>
      <c r="Q927" s="266"/>
      <c r="R927" s="266"/>
      <c r="S927" s="266"/>
      <c r="T927" s="266"/>
      <c r="U927" s="266"/>
      <c r="V927" s="266"/>
      <c r="W927" s="266"/>
      <c r="X927" s="266"/>
      <c r="Y927" s="266"/>
      <c r="Z927" s="266"/>
      <c r="AA927" s="266"/>
    </row>
    <row r="928" spans="1:27" x14ac:dyDescent="0.6">
      <c r="A928" s="265"/>
      <c r="B928" s="266"/>
      <c r="C928" s="267"/>
      <c r="D928" s="267"/>
      <c r="E928" s="267"/>
      <c r="F928" s="268"/>
      <c r="G928" s="266"/>
      <c r="H928" s="266"/>
      <c r="I928" s="266"/>
      <c r="J928" s="266"/>
      <c r="K928" s="266"/>
      <c r="L928" s="266"/>
      <c r="M928" s="266"/>
      <c r="N928" s="266"/>
      <c r="O928" s="266"/>
      <c r="P928" s="266"/>
      <c r="Q928" s="266"/>
      <c r="R928" s="266"/>
      <c r="S928" s="266"/>
      <c r="T928" s="266"/>
      <c r="U928" s="266"/>
      <c r="V928" s="266"/>
      <c r="W928" s="266"/>
      <c r="X928" s="266"/>
      <c r="Y928" s="266"/>
      <c r="Z928" s="266"/>
      <c r="AA928" s="266"/>
    </row>
    <row r="929" spans="1:27" x14ac:dyDescent="0.6">
      <c r="A929" s="265"/>
      <c r="B929" s="266"/>
      <c r="C929" s="267"/>
      <c r="D929" s="267"/>
      <c r="E929" s="267"/>
      <c r="F929" s="268"/>
      <c r="G929" s="266"/>
      <c r="H929" s="266"/>
      <c r="I929" s="266"/>
      <c r="J929" s="266"/>
      <c r="K929" s="266"/>
      <c r="L929" s="266"/>
      <c r="M929" s="266"/>
      <c r="N929" s="266"/>
      <c r="O929" s="266"/>
      <c r="P929" s="266"/>
      <c r="Q929" s="266"/>
      <c r="R929" s="266"/>
      <c r="S929" s="266"/>
      <c r="T929" s="266"/>
      <c r="U929" s="266"/>
      <c r="V929" s="266"/>
      <c r="W929" s="266"/>
      <c r="X929" s="266"/>
      <c r="Y929" s="266"/>
      <c r="Z929" s="266"/>
      <c r="AA929" s="266"/>
    </row>
    <row r="930" spans="1:27" x14ac:dyDescent="0.6">
      <c r="A930" s="265"/>
      <c r="B930" s="266"/>
      <c r="C930" s="267"/>
      <c r="D930" s="267"/>
      <c r="E930" s="267"/>
      <c r="F930" s="268"/>
      <c r="G930" s="266"/>
      <c r="H930" s="266"/>
      <c r="I930" s="266"/>
      <c r="J930" s="266"/>
      <c r="K930" s="266"/>
      <c r="L930" s="266"/>
      <c r="M930" s="266"/>
      <c r="N930" s="266"/>
      <c r="O930" s="266"/>
      <c r="P930" s="266"/>
      <c r="Q930" s="266"/>
      <c r="R930" s="266"/>
      <c r="S930" s="266"/>
      <c r="T930" s="266"/>
      <c r="U930" s="266"/>
      <c r="V930" s="266"/>
      <c r="W930" s="266"/>
      <c r="X930" s="266"/>
      <c r="Y930" s="266"/>
      <c r="Z930" s="266"/>
      <c r="AA930" s="266"/>
    </row>
    <row r="931" spans="1:27" x14ac:dyDescent="0.6">
      <c r="A931" s="265"/>
      <c r="B931" s="266"/>
      <c r="C931" s="267"/>
      <c r="D931" s="267"/>
      <c r="E931" s="267"/>
      <c r="F931" s="268"/>
      <c r="G931" s="266"/>
      <c r="H931" s="266"/>
      <c r="I931" s="266"/>
      <c r="J931" s="266"/>
      <c r="K931" s="266"/>
      <c r="L931" s="266"/>
      <c r="M931" s="266"/>
      <c r="N931" s="266"/>
      <c r="O931" s="266"/>
      <c r="P931" s="266"/>
      <c r="Q931" s="266"/>
      <c r="R931" s="266"/>
      <c r="S931" s="266"/>
      <c r="T931" s="266"/>
      <c r="U931" s="266"/>
      <c r="V931" s="266"/>
      <c r="W931" s="266"/>
      <c r="X931" s="266"/>
      <c r="Y931" s="266"/>
      <c r="Z931" s="266"/>
      <c r="AA931" s="266"/>
    </row>
    <row r="932" spans="1:27" x14ac:dyDescent="0.6">
      <c r="A932" s="265"/>
      <c r="B932" s="266"/>
      <c r="C932" s="267"/>
      <c r="D932" s="267"/>
      <c r="E932" s="267"/>
      <c r="F932" s="268"/>
      <c r="G932" s="266"/>
      <c r="H932" s="266"/>
      <c r="I932" s="266"/>
      <c r="J932" s="266"/>
      <c r="K932" s="266"/>
      <c r="L932" s="266"/>
      <c r="M932" s="266"/>
      <c r="N932" s="266"/>
      <c r="O932" s="266"/>
      <c r="P932" s="266"/>
      <c r="Q932" s="266"/>
      <c r="R932" s="266"/>
      <c r="S932" s="266"/>
      <c r="T932" s="266"/>
      <c r="U932" s="266"/>
      <c r="V932" s="266"/>
      <c r="W932" s="266"/>
      <c r="X932" s="266"/>
      <c r="Y932" s="266"/>
      <c r="Z932" s="266"/>
      <c r="AA932" s="266"/>
    </row>
    <row r="933" spans="1:27" x14ac:dyDescent="0.6">
      <c r="A933" s="265"/>
      <c r="B933" s="266"/>
      <c r="C933" s="267"/>
      <c r="D933" s="267"/>
      <c r="E933" s="267"/>
      <c r="F933" s="268"/>
      <c r="G933" s="266"/>
      <c r="H933" s="266"/>
      <c r="I933" s="266"/>
      <c r="J933" s="266"/>
      <c r="K933" s="266"/>
      <c r="L933" s="266"/>
      <c r="M933" s="266"/>
      <c r="N933" s="266"/>
      <c r="O933" s="266"/>
      <c r="P933" s="266"/>
      <c r="Q933" s="266"/>
      <c r="R933" s="266"/>
      <c r="S933" s="266"/>
      <c r="T933" s="266"/>
      <c r="U933" s="266"/>
      <c r="V933" s="266"/>
      <c r="W933" s="266"/>
      <c r="X933" s="266"/>
      <c r="Y933" s="266"/>
      <c r="Z933" s="266"/>
      <c r="AA933" s="266"/>
    </row>
    <row r="934" spans="1:27" x14ac:dyDescent="0.6">
      <c r="A934" s="265"/>
      <c r="B934" s="266"/>
      <c r="C934" s="267"/>
      <c r="D934" s="267"/>
      <c r="E934" s="267"/>
      <c r="F934" s="268"/>
      <c r="G934" s="266"/>
      <c r="H934" s="266"/>
      <c r="I934" s="266"/>
      <c r="J934" s="266"/>
      <c r="K934" s="266"/>
      <c r="L934" s="266"/>
      <c r="M934" s="266"/>
      <c r="N934" s="266"/>
      <c r="O934" s="266"/>
      <c r="P934" s="266"/>
      <c r="Q934" s="266"/>
      <c r="R934" s="266"/>
      <c r="S934" s="266"/>
      <c r="T934" s="266"/>
      <c r="U934" s="266"/>
      <c r="V934" s="266"/>
      <c r="W934" s="266"/>
      <c r="X934" s="266"/>
      <c r="Y934" s="266"/>
      <c r="Z934" s="266"/>
      <c r="AA934" s="266"/>
    </row>
    <row r="935" spans="1:27" x14ac:dyDescent="0.6">
      <c r="A935" s="265"/>
      <c r="B935" s="266"/>
      <c r="C935" s="267"/>
      <c r="D935" s="267"/>
      <c r="E935" s="267"/>
      <c r="F935" s="268"/>
      <c r="G935" s="266"/>
      <c r="H935" s="266"/>
      <c r="I935" s="266"/>
      <c r="J935" s="266"/>
      <c r="K935" s="266"/>
      <c r="L935" s="266"/>
      <c r="M935" s="266"/>
      <c r="N935" s="266"/>
      <c r="O935" s="266"/>
      <c r="P935" s="266"/>
      <c r="Q935" s="266"/>
      <c r="R935" s="266"/>
      <c r="S935" s="266"/>
      <c r="T935" s="266"/>
      <c r="U935" s="266"/>
      <c r="V935" s="266"/>
      <c r="W935" s="266"/>
      <c r="X935" s="266"/>
      <c r="Y935" s="266"/>
      <c r="Z935" s="266"/>
      <c r="AA935" s="266"/>
    </row>
    <row r="936" spans="1:27" x14ac:dyDescent="0.6">
      <c r="A936" s="265"/>
      <c r="B936" s="266"/>
      <c r="C936" s="267"/>
      <c r="D936" s="267"/>
      <c r="E936" s="267"/>
      <c r="F936" s="268"/>
      <c r="G936" s="266"/>
      <c r="H936" s="266"/>
      <c r="I936" s="266"/>
      <c r="J936" s="266"/>
      <c r="K936" s="266"/>
      <c r="L936" s="266"/>
      <c r="M936" s="266"/>
      <c r="N936" s="266"/>
      <c r="O936" s="266"/>
      <c r="P936" s="266"/>
      <c r="Q936" s="266"/>
      <c r="R936" s="266"/>
      <c r="S936" s="266"/>
      <c r="T936" s="266"/>
      <c r="U936" s="266"/>
      <c r="V936" s="266"/>
      <c r="W936" s="266"/>
      <c r="X936" s="266"/>
      <c r="Y936" s="266"/>
      <c r="Z936" s="266"/>
      <c r="AA936" s="266"/>
    </row>
    <row r="937" spans="1:27" x14ac:dyDescent="0.6">
      <c r="A937" s="265"/>
      <c r="B937" s="266"/>
      <c r="C937" s="267"/>
      <c r="D937" s="267"/>
      <c r="E937" s="267"/>
      <c r="F937" s="268"/>
      <c r="G937" s="266"/>
      <c r="H937" s="266"/>
      <c r="I937" s="266"/>
      <c r="J937" s="266"/>
      <c r="K937" s="266"/>
      <c r="L937" s="266"/>
      <c r="M937" s="266"/>
      <c r="N937" s="266"/>
      <c r="O937" s="266"/>
      <c r="P937" s="266"/>
      <c r="Q937" s="266"/>
      <c r="R937" s="266"/>
      <c r="S937" s="266"/>
      <c r="T937" s="266"/>
      <c r="U937" s="266"/>
      <c r="V937" s="266"/>
      <c r="W937" s="266"/>
      <c r="X937" s="266"/>
      <c r="Y937" s="266"/>
      <c r="Z937" s="266"/>
      <c r="AA937" s="266"/>
    </row>
    <row r="938" spans="1:27" x14ac:dyDescent="0.6">
      <c r="A938" s="265"/>
      <c r="B938" s="266"/>
      <c r="C938" s="267"/>
      <c r="D938" s="267"/>
      <c r="E938" s="267"/>
      <c r="F938" s="268"/>
      <c r="G938" s="266"/>
      <c r="H938" s="266"/>
      <c r="I938" s="266"/>
      <c r="J938" s="266"/>
      <c r="K938" s="266"/>
      <c r="L938" s="266"/>
      <c r="M938" s="266"/>
      <c r="N938" s="266"/>
      <c r="O938" s="266"/>
      <c r="P938" s="266"/>
      <c r="Q938" s="266"/>
      <c r="R938" s="266"/>
      <c r="S938" s="266"/>
      <c r="T938" s="266"/>
      <c r="U938" s="266"/>
      <c r="V938" s="266"/>
      <c r="W938" s="266"/>
      <c r="X938" s="266"/>
      <c r="Y938" s="266"/>
      <c r="Z938" s="266"/>
      <c r="AA938" s="266"/>
    </row>
    <row r="939" spans="1:27" x14ac:dyDescent="0.6">
      <c r="A939" s="265"/>
      <c r="B939" s="266"/>
      <c r="C939" s="267"/>
      <c r="D939" s="267"/>
      <c r="E939" s="267"/>
      <c r="F939" s="268"/>
      <c r="G939" s="266"/>
      <c r="H939" s="266"/>
      <c r="I939" s="266"/>
      <c r="J939" s="266"/>
      <c r="K939" s="266"/>
      <c r="L939" s="266"/>
      <c r="M939" s="266"/>
      <c r="N939" s="266"/>
      <c r="O939" s="266"/>
      <c r="P939" s="266"/>
      <c r="Q939" s="266"/>
      <c r="R939" s="266"/>
      <c r="S939" s="266"/>
      <c r="T939" s="266"/>
      <c r="U939" s="266"/>
      <c r="V939" s="266"/>
      <c r="W939" s="266"/>
      <c r="X939" s="266"/>
      <c r="Y939" s="266"/>
      <c r="Z939" s="266"/>
      <c r="AA939" s="266"/>
    </row>
    <row r="940" spans="1:27" x14ac:dyDescent="0.6">
      <c r="A940" s="265"/>
      <c r="B940" s="266"/>
      <c r="C940" s="267"/>
      <c r="D940" s="267"/>
      <c r="E940" s="267"/>
      <c r="F940" s="268"/>
      <c r="G940" s="266"/>
      <c r="H940" s="266"/>
      <c r="I940" s="266"/>
      <c r="J940" s="266"/>
      <c r="K940" s="266"/>
      <c r="L940" s="266"/>
      <c r="M940" s="266"/>
      <c r="N940" s="266"/>
      <c r="O940" s="266"/>
      <c r="P940" s="266"/>
      <c r="Q940" s="266"/>
      <c r="R940" s="266"/>
      <c r="S940" s="266"/>
      <c r="T940" s="266"/>
      <c r="U940" s="266"/>
      <c r="V940" s="266"/>
      <c r="W940" s="266"/>
      <c r="X940" s="266"/>
      <c r="Y940" s="266"/>
      <c r="Z940" s="266"/>
      <c r="AA940" s="266"/>
    </row>
    <row r="941" spans="1:27" x14ac:dyDescent="0.6">
      <c r="A941" s="265"/>
      <c r="B941" s="266"/>
      <c r="C941" s="267"/>
      <c r="D941" s="267"/>
      <c r="E941" s="267"/>
      <c r="F941" s="268"/>
      <c r="G941" s="266"/>
      <c r="H941" s="266"/>
      <c r="I941" s="266"/>
      <c r="J941" s="266"/>
      <c r="K941" s="266"/>
      <c r="L941" s="266"/>
      <c r="M941" s="266"/>
      <c r="N941" s="266"/>
      <c r="O941" s="266"/>
      <c r="P941" s="266"/>
      <c r="Q941" s="266"/>
      <c r="R941" s="266"/>
      <c r="S941" s="266"/>
      <c r="T941" s="266"/>
      <c r="U941" s="266"/>
      <c r="V941" s="266"/>
      <c r="W941" s="266"/>
      <c r="X941" s="266"/>
      <c r="Y941" s="266"/>
      <c r="Z941" s="266"/>
      <c r="AA941" s="266"/>
    </row>
    <row r="942" spans="1:27" x14ac:dyDescent="0.6">
      <c r="A942" s="265"/>
      <c r="B942" s="266"/>
      <c r="C942" s="267"/>
      <c r="D942" s="267"/>
      <c r="E942" s="267"/>
      <c r="F942" s="268"/>
      <c r="G942" s="266"/>
      <c r="H942" s="266"/>
      <c r="I942" s="266"/>
      <c r="J942" s="266"/>
      <c r="K942" s="266"/>
      <c r="L942" s="266"/>
      <c r="M942" s="266"/>
      <c r="N942" s="266"/>
      <c r="O942" s="266"/>
      <c r="P942" s="266"/>
      <c r="Q942" s="266"/>
      <c r="R942" s="266"/>
      <c r="S942" s="266"/>
      <c r="T942" s="266"/>
      <c r="U942" s="266"/>
      <c r="V942" s="266"/>
      <c r="W942" s="266"/>
      <c r="X942" s="266"/>
      <c r="Y942" s="266"/>
      <c r="Z942" s="266"/>
      <c r="AA942" s="266"/>
    </row>
    <row r="943" spans="1:27" x14ac:dyDescent="0.6">
      <c r="A943" s="265"/>
      <c r="B943" s="266"/>
      <c r="C943" s="267"/>
      <c r="D943" s="267"/>
      <c r="E943" s="267"/>
      <c r="F943" s="268"/>
      <c r="G943" s="266"/>
      <c r="H943" s="266"/>
      <c r="I943" s="266"/>
      <c r="J943" s="266"/>
      <c r="K943" s="266"/>
      <c r="L943" s="266"/>
      <c r="M943" s="266"/>
      <c r="N943" s="266"/>
      <c r="O943" s="266"/>
      <c r="P943" s="266"/>
      <c r="Q943" s="266"/>
      <c r="R943" s="266"/>
      <c r="S943" s="266"/>
      <c r="T943" s="266"/>
      <c r="U943" s="266"/>
      <c r="V943" s="266"/>
      <c r="W943" s="266"/>
      <c r="X943" s="266"/>
      <c r="Y943" s="266"/>
      <c r="Z943" s="266"/>
      <c r="AA943" s="266"/>
    </row>
    <row r="944" spans="1:27" x14ac:dyDescent="0.6">
      <c r="A944" s="265"/>
      <c r="B944" s="266"/>
      <c r="C944" s="267"/>
      <c r="D944" s="267"/>
      <c r="E944" s="267"/>
      <c r="F944" s="268"/>
      <c r="G944" s="266"/>
      <c r="H944" s="266"/>
      <c r="I944" s="266"/>
      <c r="J944" s="266"/>
      <c r="K944" s="266"/>
      <c r="L944" s="266"/>
      <c r="M944" s="266"/>
      <c r="N944" s="266"/>
      <c r="O944" s="266"/>
      <c r="P944" s="266"/>
      <c r="Q944" s="266"/>
      <c r="R944" s="266"/>
      <c r="S944" s="266"/>
      <c r="T944" s="266"/>
      <c r="U944" s="266"/>
      <c r="V944" s="266"/>
      <c r="W944" s="266"/>
      <c r="X944" s="266"/>
      <c r="Y944" s="266"/>
      <c r="Z944" s="266"/>
      <c r="AA944" s="266"/>
    </row>
    <row r="945" spans="1:27" x14ac:dyDescent="0.6">
      <c r="A945" s="265"/>
      <c r="B945" s="266"/>
      <c r="C945" s="267"/>
      <c r="D945" s="267"/>
      <c r="E945" s="267"/>
      <c r="F945" s="268"/>
      <c r="G945" s="266"/>
      <c r="H945" s="266"/>
      <c r="I945" s="266"/>
      <c r="J945" s="266"/>
      <c r="K945" s="266"/>
      <c r="L945" s="266"/>
      <c r="M945" s="266"/>
      <c r="N945" s="266"/>
      <c r="O945" s="266"/>
      <c r="P945" s="266"/>
      <c r="Q945" s="266"/>
      <c r="R945" s="266"/>
      <c r="S945" s="266"/>
      <c r="T945" s="266"/>
      <c r="U945" s="266"/>
      <c r="V945" s="266"/>
      <c r="W945" s="266"/>
      <c r="X945" s="266"/>
      <c r="Y945" s="266"/>
      <c r="Z945" s="266"/>
      <c r="AA945" s="266"/>
    </row>
    <row r="946" spans="1:27" x14ac:dyDescent="0.6">
      <c r="A946" s="265"/>
      <c r="B946" s="266"/>
      <c r="C946" s="267"/>
      <c r="D946" s="267"/>
      <c r="E946" s="267"/>
      <c r="F946" s="268"/>
      <c r="G946" s="266"/>
      <c r="H946" s="266"/>
      <c r="I946" s="266"/>
      <c r="J946" s="266"/>
      <c r="K946" s="266"/>
      <c r="L946" s="266"/>
      <c r="M946" s="266"/>
      <c r="N946" s="266"/>
      <c r="O946" s="266"/>
      <c r="P946" s="266"/>
      <c r="Q946" s="266"/>
      <c r="R946" s="266"/>
      <c r="S946" s="266"/>
      <c r="T946" s="266"/>
      <c r="U946" s="266"/>
      <c r="V946" s="266"/>
      <c r="W946" s="266"/>
      <c r="X946" s="266"/>
      <c r="Y946" s="266"/>
      <c r="Z946" s="266"/>
      <c r="AA946" s="266"/>
    </row>
    <row r="947" spans="1:27" x14ac:dyDescent="0.6">
      <c r="A947" s="265"/>
      <c r="B947" s="266"/>
      <c r="C947" s="267"/>
      <c r="D947" s="267"/>
      <c r="E947" s="267"/>
      <c r="F947" s="268"/>
      <c r="G947" s="266"/>
      <c r="H947" s="266"/>
      <c r="I947" s="266"/>
      <c r="J947" s="266"/>
      <c r="K947" s="266"/>
      <c r="L947" s="266"/>
      <c r="M947" s="266"/>
      <c r="N947" s="266"/>
      <c r="O947" s="266"/>
      <c r="P947" s="266"/>
      <c r="Q947" s="266"/>
      <c r="R947" s="266"/>
      <c r="S947" s="266"/>
      <c r="T947" s="266"/>
      <c r="U947" s="266"/>
      <c r="V947" s="266"/>
      <c r="W947" s="266"/>
      <c r="X947" s="266"/>
      <c r="Y947" s="266"/>
      <c r="Z947" s="266"/>
      <c r="AA947" s="266"/>
    </row>
    <row r="948" spans="1:27" x14ac:dyDescent="0.6">
      <c r="A948" s="265"/>
      <c r="B948" s="266"/>
      <c r="C948" s="267"/>
      <c r="D948" s="267"/>
      <c r="E948" s="267"/>
      <c r="F948" s="268"/>
      <c r="G948" s="266"/>
      <c r="H948" s="266"/>
      <c r="I948" s="266"/>
      <c r="J948" s="266"/>
      <c r="K948" s="266"/>
      <c r="L948" s="266"/>
      <c r="M948" s="266"/>
      <c r="N948" s="266"/>
      <c r="O948" s="266"/>
      <c r="P948" s="266"/>
      <c r="Q948" s="266"/>
      <c r="R948" s="266"/>
      <c r="S948" s="266"/>
      <c r="T948" s="266"/>
      <c r="U948" s="266"/>
      <c r="V948" s="266"/>
      <c r="W948" s="266"/>
      <c r="X948" s="266"/>
      <c r="Y948" s="266"/>
      <c r="Z948" s="266"/>
      <c r="AA948" s="266"/>
    </row>
    <row r="949" spans="1:27" x14ac:dyDescent="0.6">
      <c r="A949" s="265"/>
      <c r="B949" s="266"/>
      <c r="C949" s="267"/>
      <c r="D949" s="267"/>
      <c r="E949" s="267"/>
      <c r="F949" s="268"/>
      <c r="G949" s="266"/>
      <c r="H949" s="266"/>
      <c r="I949" s="266"/>
      <c r="J949" s="266"/>
      <c r="K949" s="266"/>
      <c r="L949" s="266"/>
      <c r="M949" s="266"/>
      <c r="N949" s="266"/>
      <c r="O949" s="266"/>
      <c r="P949" s="266"/>
      <c r="Q949" s="266"/>
      <c r="R949" s="266"/>
      <c r="S949" s="266"/>
      <c r="T949" s="266"/>
      <c r="U949" s="266"/>
      <c r="V949" s="266"/>
      <c r="W949" s="266"/>
      <c r="X949" s="266"/>
      <c r="Y949" s="266"/>
      <c r="Z949" s="266"/>
      <c r="AA949" s="266"/>
    </row>
    <row r="950" spans="1:27" x14ac:dyDescent="0.6">
      <c r="A950" s="265"/>
      <c r="B950" s="266"/>
      <c r="C950" s="267"/>
      <c r="D950" s="267"/>
      <c r="E950" s="267"/>
      <c r="F950" s="268"/>
      <c r="G950" s="266"/>
      <c r="H950" s="266"/>
      <c r="I950" s="266"/>
      <c r="J950" s="266"/>
      <c r="K950" s="266"/>
      <c r="L950" s="266"/>
      <c r="M950" s="266"/>
      <c r="N950" s="266"/>
      <c r="O950" s="266"/>
      <c r="P950" s="266"/>
      <c r="Q950" s="266"/>
      <c r="R950" s="266"/>
      <c r="S950" s="266"/>
      <c r="T950" s="266"/>
      <c r="U950" s="266"/>
      <c r="V950" s="266"/>
      <c r="W950" s="266"/>
      <c r="X950" s="266"/>
      <c r="Y950" s="266"/>
      <c r="Z950" s="266"/>
      <c r="AA950" s="266"/>
    </row>
    <row r="951" spans="1:27" x14ac:dyDescent="0.6">
      <c r="A951" s="265"/>
      <c r="B951" s="266"/>
      <c r="C951" s="267"/>
      <c r="D951" s="267"/>
      <c r="E951" s="267"/>
      <c r="F951" s="268"/>
      <c r="G951" s="266"/>
      <c r="H951" s="266"/>
      <c r="I951" s="266"/>
      <c r="J951" s="266"/>
      <c r="K951" s="266"/>
      <c r="L951" s="266"/>
      <c r="M951" s="266"/>
      <c r="N951" s="266"/>
      <c r="O951" s="266"/>
      <c r="P951" s="266"/>
      <c r="Q951" s="266"/>
      <c r="R951" s="266"/>
      <c r="S951" s="266"/>
      <c r="T951" s="266"/>
      <c r="U951" s="266"/>
      <c r="V951" s="266"/>
      <c r="W951" s="266"/>
      <c r="X951" s="266"/>
      <c r="Y951" s="266"/>
      <c r="Z951" s="266"/>
      <c r="AA951" s="266"/>
    </row>
    <row r="952" spans="1:27" x14ac:dyDescent="0.6">
      <c r="A952" s="265"/>
      <c r="B952" s="266"/>
      <c r="C952" s="267"/>
      <c r="D952" s="267"/>
      <c r="E952" s="267"/>
      <c r="F952" s="268"/>
      <c r="G952" s="266"/>
      <c r="H952" s="266"/>
      <c r="I952" s="266"/>
      <c r="J952" s="266"/>
      <c r="K952" s="266"/>
      <c r="L952" s="266"/>
      <c r="M952" s="266"/>
      <c r="N952" s="266"/>
      <c r="O952" s="266"/>
      <c r="P952" s="266"/>
      <c r="Q952" s="266"/>
      <c r="R952" s="266"/>
      <c r="S952" s="266"/>
      <c r="T952" s="266"/>
      <c r="U952" s="266"/>
      <c r="V952" s="266"/>
      <c r="W952" s="266"/>
      <c r="X952" s="266"/>
      <c r="Y952" s="266"/>
      <c r="Z952" s="266"/>
      <c r="AA952" s="266"/>
    </row>
    <row r="953" spans="1:27" x14ac:dyDescent="0.6">
      <c r="A953" s="265"/>
      <c r="B953" s="266"/>
      <c r="C953" s="267"/>
      <c r="D953" s="267"/>
      <c r="E953" s="267"/>
      <c r="F953" s="268"/>
      <c r="G953" s="266"/>
      <c r="H953" s="266"/>
      <c r="I953" s="266"/>
      <c r="J953" s="266"/>
      <c r="K953" s="266"/>
      <c r="L953" s="266"/>
      <c r="M953" s="266"/>
      <c r="N953" s="266"/>
      <c r="O953" s="266"/>
      <c r="P953" s="266"/>
      <c r="Q953" s="266"/>
      <c r="R953" s="266"/>
      <c r="S953" s="266"/>
      <c r="T953" s="266"/>
      <c r="U953" s="266"/>
      <c r="V953" s="266"/>
      <c r="W953" s="266"/>
      <c r="X953" s="266"/>
      <c r="Y953" s="266"/>
      <c r="Z953" s="266"/>
      <c r="AA953" s="266"/>
    </row>
    <row r="954" spans="1:27" x14ac:dyDescent="0.6">
      <c r="A954" s="265"/>
      <c r="B954" s="266"/>
      <c r="C954" s="267"/>
      <c r="D954" s="267"/>
      <c r="E954" s="267"/>
      <c r="F954" s="268"/>
      <c r="G954" s="266"/>
      <c r="H954" s="266"/>
      <c r="I954" s="266"/>
      <c r="J954" s="266"/>
      <c r="K954" s="266"/>
      <c r="L954" s="266"/>
      <c r="M954" s="266"/>
      <c r="N954" s="266"/>
      <c r="O954" s="266"/>
      <c r="P954" s="266"/>
      <c r="Q954" s="266"/>
      <c r="R954" s="266"/>
      <c r="S954" s="266"/>
      <c r="T954" s="266"/>
      <c r="U954" s="266"/>
      <c r="V954" s="266"/>
      <c r="W954" s="266"/>
      <c r="X954" s="266"/>
      <c r="Y954" s="266"/>
      <c r="Z954" s="266"/>
      <c r="AA954" s="266"/>
    </row>
    <row r="955" spans="1:27" x14ac:dyDescent="0.6">
      <c r="A955" s="265"/>
      <c r="B955" s="266"/>
      <c r="C955" s="267"/>
      <c r="D955" s="267"/>
      <c r="E955" s="267"/>
      <c r="F955" s="268"/>
      <c r="G955" s="266"/>
      <c r="H955" s="266"/>
      <c r="I955" s="266"/>
      <c r="J955" s="266"/>
      <c r="K955" s="266"/>
      <c r="L955" s="266"/>
      <c r="M955" s="266"/>
      <c r="N955" s="266"/>
      <c r="O955" s="266"/>
      <c r="P955" s="266"/>
      <c r="Q955" s="266"/>
      <c r="R955" s="266"/>
      <c r="S955" s="266"/>
      <c r="T955" s="266"/>
      <c r="U955" s="266"/>
      <c r="V955" s="266"/>
      <c r="W955" s="266"/>
      <c r="X955" s="266"/>
      <c r="Y955" s="266"/>
      <c r="Z955" s="266"/>
      <c r="AA955" s="266"/>
    </row>
    <row r="956" spans="1:27" x14ac:dyDescent="0.6">
      <c r="A956" s="265"/>
      <c r="B956" s="266"/>
      <c r="C956" s="267"/>
      <c r="D956" s="267"/>
      <c r="E956" s="267"/>
      <c r="F956" s="268"/>
      <c r="G956" s="266"/>
      <c r="H956" s="266"/>
      <c r="I956" s="266"/>
      <c r="J956" s="266"/>
      <c r="K956" s="266"/>
      <c r="L956" s="266"/>
      <c r="M956" s="266"/>
      <c r="N956" s="266"/>
      <c r="O956" s="266"/>
      <c r="P956" s="266"/>
      <c r="Q956" s="266"/>
      <c r="R956" s="266"/>
      <c r="S956" s="266"/>
      <c r="T956" s="266"/>
      <c r="U956" s="266"/>
      <c r="V956" s="266"/>
      <c r="W956" s="266"/>
      <c r="X956" s="266"/>
      <c r="Y956" s="266"/>
      <c r="Z956" s="266"/>
      <c r="AA956" s="266"/>
    </row>
    <row r="957" spans="1:27" x14ac:dyDescent="0.6">
      <c r="A957" s="265"/>
      <c r="B957" s="266"/>
      <c r="C957" s="267"/>
      <c r="D957" s="267"/>
      <c r="E957" s="267"/>
      <c r="F957" s="268"/>
      <c r="G957" s="266"/>
      <c r="H957" s="266"/>
      <c r="I957" s="266"/>
      <c r="J957" s="266"/>
      <c r="K957" s="266"/>
      <c r="L957" s="266"/>
      <c r="M957" s="266"/>
      <c r="N957" s="266"/>
      <c r="O957" s="266"/>
      <c r="P957" s="266"/>
      <c r="Q957" s="266"/>
      <c r="R957" s="266"/>
      <c r="S957" s="266"/>
      <c r="T957" s="266"/>
      <c r="U957" s="266"/>
      <c r="V957" s="266"/>
      <c r="W957" s="266"/>
      <c r="X957" s="266"/>
      <c r="Y957" s="266"/>
      <c r="Z957" s="266"/>
      <c r="AA957" s="266"/>
    </row>
    <row r="958" spans="1:27" x14ac:dyDescent="0.6">
      <c r="A958" s="265"/>
      <c r="B958" s="266"/>
      <c r="C958" s="267"/>
      <c r="D958" s="267"/>
      <c r="E958" s="267"/>
      <c r="F958" s="268"/>
      <c r="G958" s="266"/>
      <c r="H958" s="266"/>
      <c r="I958" s="266"/>
      <c r="J958" s="266"/>
      <c r="K958" s="266"/>
      <c r="L958" s="266"/>
      <c r="M958" s="266"/>
      <c r="N958" s="266"/>
      <c r="O958" s="266"/>
      <c r="P958" s="266"/>
      <c r="Q958" s="266"/>
      <c r="R958" s="266"/>
      <c r="S958" s="266"/>
      <c r="T958" s="266"/>
      <c r="U958" s="266"/>
      <c r="V958" s="266"/>
      <c r="W958" s="266"/>
      <c r="X958" s="266"/>
      <c r="Y958" s="266"/>
      <c r="Z958" s="266"/>
      <c r="AA958" s="266"/>
    </row>
    <row r="959" spans="1:27" x14ac:dyDescent="0.6">
      <c r="A959" s="265"/>
      <c r="B959" s="266"/>
      <c r="C959" s="267"/>
      <c r="D959" s="267"/>
      <c r="E959" s="267"/>
      <c r="F959" s="268"/>
      <c r="G959" s="266"/>
      <c r="H959" s="266"/>
      <c r="I959" s="266"/>
      <c r="J959" s="266"/>
      <c r="K959" s="266"/>
      <c r="L959" s="266"/>
      <c r="M959" s="266"/>
      <c r="N959" s="266"/>
      <c r="O959" s="266"/>
      <c r="P959" s="266"/>
      <c r="Q959" s="266"/>
      <c r="R959" s="266"/>
      <c r="S959" s="266"/>
      <c r="T959" s="266"/>
      <c r="U959" s="266"/>
      <c r="V959" s="266"/>
      <c r="W959" s="266"/>
      <c r="X959" s="266"/>
      <c r="Y959" s="266"/>
      <c r="Z959" s="266"/>
      <c r="AA959" s="266"/>
    </row>
    <row r="960" spans="1:27" x14ac:dyDescent="0.6">
      <c r="A960" s="265"/>
      <c r="B960" s="266"/>
      <c r="C960" s="267"/>
      <c r="D960" s="267"/>
      <c r="E960" s="267"/>
      <c r="F960" s="268"/>
      <c r="G960" s="266"/>
      <c r="H960" s="266"/>
      <c r="I960" s="266"/>
      <c r="J960" s="266"/>
      <c r="K960" s="266"/>
      <c r="L960" s="266"/>
      <c r="M960" s="266"/>
      <c r="N960" s="266"/>
      <c r="O960" s="266"/>
      <c r="P960" s="266"/>
      <c r="Q960" s="266"/>
      <c r="R960" s="266"/>
      <c r="S960" s="266"/>
      <c r="T960" s="266"/>
      <c r="U960" s="266"/>
      <c r="V960" s="266"/>
      <c r="W960" s="266"/>
      <c r="X960" s="266"/>
      <c r="Y960" s="266"/>
      <c r="Z960" s="266"/>
      <c r="AA960" s="266"/>
    </row>
    <row r="961" spans="1:27" x14ac:dyDescent="0.6">
      <c r="A961" s="265"/>
      <c r="B961" s="266"/>
      <c r="C961" s="267"/>
      <c r="D961" s="267"/>
      <c r="E961" s="267"/>
      <c r="F961" s="268"/>
      <c r="G961" s="266"/>
      <c r="H961" s="266"/>
      <c r="I961" s="266"/>
      <c r="J961" s="266"/>
      <c r="K961" s="266"/>
      <c r="L961" s="266"/>
      <c r="M961" s="266"/>
      <c r="N961" s="266"/>
      <c r="O961" s="266"/>
      <c r="P961" s="266"/>
      <c r="Q961" s="266"/>
      <c r="R961" s="266"/>
      <c r="S961" s="266"/>
      <c r="T961" s="266"/>
      <c r="U961" s="266"/>
      <c r="V961" s="266"/>
      <c r="W961" s="266"/>
      <c r="X961" s="266"/>
      <c r="Y961" s="266"/>
      <c r="Z961" s="266"/>
      <c r="AA961" s="266"/>
    </row>
    <row r="962" spans="1:27" x14ac:dyDescent="0.6">
      <c r="A962" s="265"/>
      <c r="B962" s="266"/>
      <c r="C962" s="267"/>
      <c r="D962" s="267"/>
      <c r="E962" s="267"/>
      <c r="F962" s="268"/>
      <c r="G962" s="266"/>
      <c r="H962" s="266"/>
      <c r="I962" s="266"/>
      <c r="J962" s="266"/>
      <c r="K962" s="266"/>
      <c r="L962" s="266"/>
      <c r="M962" s="266"/>
      <c r="N962" s="266"/>
      <c r="O962" s="266"/>
      <c r="P962" s="266"/>
      <c r="Q962" s="266"/>
      <c r="R962" s="266"/>
      <c r="S962" s="266"/>
      <c r="T962" s="266"/>
      <c r="U962" s="266"/>
      <c r="V962" s="266"/>
      <c r="W962" s="266"/>
      <c r="X962" s="266"/>
      <c r="Y962" s="266"/>
      <c r="Z962" s="266"/>
      <c r="AA962" s="266"/>
    </row>
    <row r="963" spans="1:27" x14ac:dyDescent="0.6">
      <c r="A963" s="265"/>
      <c r="B963" s="266"/>
      <c r="C963" s="267"/>
      <c r="D963" s="267"/>
      <c r="E963" s="267"/>
      <c r="F963" s="268"/>
      <c r="G963" s="266"/>
      <c r="H963" s="266"/>
      <c r="I963" s="266"/>
      <c r="J963" s="266"/>
      <c r="K963" s="266"/>
      <c r="L963" s="266"/>
      <c r="M963" s="266"/>
      <c r="N963" s="266"/>
      <c r="O963" s="266"/>
      <c r="P963" s="266"/>
      <c r="Q963" s="266"/>
      <c r="R963" s="266"/>
      <c r="S963" s="266"/>
      <c r="T963" s="266"/>
      <c r="U963" s="266"/>
      <c r="V963" s="266"/>
      <c r="W963" s="266"/>
      <c r="X963" s="266"/>
      <c r="Y963" s="266"/>
      <c r="Z963" s="266"/>
      <c r="AA963" s="266"/>
    </row>
    <row r="964" spans="1:27" x14ac:dyDescent="0.6">
      <c r="A964" s="265"/>
      <c r="B964" s="266"/>
      <c r="C964" s="267"/>
      <c r="D964" s="267"/>
      <c r="E964" s="267"/>
      <c r="F964" s="268"/>
      <c r="G964" s="266"/>
      <c r="H964" s="266"/>
      <c r="I964" s="266"/>
      <c r="J964" s="266"/>
      <c r="K964" s="266"/>
      <c r="L964" s="266"/>
      <c r="M964" s="266"/>
      <c r="N964" s="266"/>
      <c r="O964" s="266"/>
      <c r="P964" s="266"/>
      <c r="Q964" s="266"/>
      <c r="R964" s="266"/>
      <c r="S964" s="266"/>
      <c r="T964" s="266"/>
      <c r="U964" s="266"/>
      <c r="V964" s="266"/>
      <c r="W964" s="266"/>
      <c r="X964" s="266"/>
      <c r="Y964" s="266"/>
      <c r="Z964" s="266"/>
      <c r="AA964" s="266"/>
    </row>
    <row r="965" spans="1:27" x14ac:dyDescent="0.6">
      <c r="A965" s="265"/>
      <c r="B965" s="266"/>
      <c r="C965" s="267"/>
      <c r="D965" s="267"/>
      <c r="E965" s="267"/>
      <c r="F965" s="268"/>
      <c r="G965" s="266"/>
      <c r="H965" s="266"/>
      <c r="I965" s="266"/>
      <c r="J965" s="266"/>
      <c r="K965" s="266"/>
      <c r="L965" s="266"/>
      <c r="M965" s="266"/>
      <c r="N965" s="266"/>
      <c r="O965" s="266"/>
      <c r="P965" s="266"/>
      <c r="Q965" s="266"/>
      <c r="R965" s="266"/>
      <c r="S965" s="266"/>
      <c r="T965" s="266"/>
      <c r="U965" s="266"/>
      <c r="V965" s="266"/>
      <c r="W965" s="266"/>
      <c r="X965" s="266"/>
      <c r="Y965" s="266"/>
      <c r="Z965" s="266"/>
      <c r="AA965" s="266"/>
    </row>
    <row r="966" spans="1:27" x14ac:dyDescent="0.6">
      <c r="A966" s="265"/>
      <c r="B966" s="266"/>
      <c r="C966" s="267"/>
      <c r="D966" s="267"/>
      <c r="E966" s="267"/>
      <c r="F966" s="268"/>
      <c r="G966" s="266"/>
      <c r="H966" s="266"/>
      <c r="I966" s="266"/>
      <c r="J966" s="266"/>
      <c r="K966" s="266"/>
      <c r="L966" s="266"/>
      <c r="M966" s="266"/>
      <c r="N966" s="266"/>
      <c r="O966" s="266"/>
      <c r="P966" s="266"/>
      <c r="Q966" s="266"/>
      <c r="R966" s="266"/>
      <c r="S966" s="266"/>
      <c r="T966" s="266"/>
      <c r="U966" s="266"/>
      <c r="V966" s="266"/>
      <c r="W966" s="266"/>
      <c r="X966" s="266"/>
      <c r="Y966" s="266"/>
      <c r="Z966" s="266"/>
      <c r="AA966" s="266"/>
    </row>
    <row r="967" spans="1:27" x14ac:dyDescent="0.6">
      <c r="A967" s="265"/>
      <c r="B967" s="266"/>
      <c r="C967" s="267"/>
      <c r="D967" s="267"/>
      <c r="E967" s="267"/>
      <c r="F967" s="268"/>
      <c r="G967" s="266"/>
      <c r="H967" s="266"/>
      <c r="I967" s="266"/>
      <c r="J967" s="266"/>
      <c r="K967" s="266"/>
      <c r="L967" s="266"/>
      <c r="M967" s="266"/>
      <c r="N967" s="266"/>
      <c r="O967" s="266"/>
      <c r="P967" s="266"/>
      <c r="Q967" s="266"/>
      <c r="R967" s="266"/>
      <c r="S967" s="266"/>
      <c r="T967" s="266"/>
      <c r="U967" s="266"/>
      <c r="V967" s="266"/>
      <c r="W967" s="266"/>
      <c r="X967" s="266"/>
      <c r="Y967" s="266"/>
      <c r="Z967" s="266"/>
      <c r="AA967" s="266"/>
    </row>
    <row r="968" spans="1:27" x14ac:dyDescent="0.6">
      <c r="A968" s="265"/>
      <c r="B968" s="266"/>
      <c r="C968" s="267"/>
      <c r="D968" s="267"/>
      <c r="E968" s="267"/>
      <c r="F968" s="268"/>
      <c r="G968" s="266"/>
      <c r="H968" s="266"/>
      <c r="I968" s="266"/>
      <c r="J968" s="266"/>
      <c r="K968" s="266"/>
      <c r="L968" s="266"/>
      <c r="M968" s="266"/>
      <c r="N968" s="266"/>
      <c r="O968" s="266"/>
      <c r="P968" s="266"/>
      <c r="Q968" s="266"/>
      <c r="R968" s="266"/>
      <c r="S968" s="266"/>
      <c r="T968" s="266"/>
      <c r="U968" s="266"/>
      <c r="V968" s="266"/>
      <c r="W968" s="266"/>
      <c r="X968" s="266"/>
      <c r="Y968" s="266"/>
      <c r="Z968" s="266"/>
      <c r="AA968" s="266"/>
    </row>
    <row r="969" spans="1:27" x14ac:dyDescent="0.6">
      <c r="A969" s="265"/>
      <c r="B969" s="266"/>
      <c r="C969" s="267"/>
      <c r="D969" s="267"/>
      <c r="E969" s="267"/>
      <c r="F969" s="268"/>
      <c r="G969" s="266"/>
      <c r="H969" s="266"/>
      <c r="I969" s="266"/>
      <c r="J969" s="266"/>
      <c r="K969" s="266"/>
      <c r="L969" s="266"/>
      <c r="M969" s="266"/>
      <c r="N969" s="266"/>
      <c r="O969" s="266"/>
      <c r="P969" s="266"/>
      <c r="Q969" s="266"/>
      <c r="R969" s="266"/>
      <c r="S969" s="266"/>
      <c r="T969" s="266"/>
      <c r="U969" s="266"/>
      <c r="V969" s="266"/>
      <c r="W969" s="266"/>
      <c r="X969" s="266"/>
      <c r="Y969" s="266"/>
      <c r="Z969" s="266"/>
      <c r="AA969" s="266"/>
    </row>
    <row r="970" spans="1:27" x14ac:dyDescent="0.6">
      <c r="A970" s="265"/>
      <c r="B970" s="266"/>
      <c r="C970" s="267"/>
      <c r="D970" s="267"/>
      <c r="E970" s="267"/>
      <c r="F970" s="268"/>
      <c r="G970" s="266"/>
      <c r="H970" s="266"/>
      <c r="I970" s="266"/>
      <c r="J970" s="266"/>
      <c r="K970" s="266"/>
      <c r="L970" s="266"/>
      <c r="M970" s="266"/>
      <c r="N970" s="266"/>
      <c r="O970" s="266"/>
      <c r="P970" s="266"/>
      <c r="Q970" s="266"/>
      <c r="R970" s="266"/>
      <c r="S970" s="266"/>
      <c r="T970" s="266"/>
      <c r="U970" s="266"/>
      <c r="V970" s="266"/>
      <c r="W970" s="266"/>
      <c r="X970" s="266"/>
      <c r="Y970" s="266"/>
      <c r="Z970" s="266"/>
      <c r="AA970" s="266"/>
    </row>
    <row r="971" spans="1:27" x14ac:dyDescent="0.6">
      <c r="A971" s="265"/>
      <c r="B971" s="266"/>
      <c r="C971" s="267"/>
      <c r="D971" s="267"/>
      <c r="E971" s="267"/>
      <c r="F971" s="268"/>
      <c r="G971" s="266"/>
      <c r="H971" s="266"/>
      <c r="I971" s="266"/>
      <c r="J971" s="266"/>
      <c r="K971" s="266"/>
      <c r="L971" s="266"/>
      <c r="M971" s="266"/>
      <c r="N971" s="266"/>
      <c r="O971" s="266"/>
      <c r="P971" s="266"/>
      <c r="Q971" s="266"/>
      <c r="R971" s="266"/>
      <c r="S971" s="266"/>
      <c r="T971" s="266"/>
      <c r="U971" s="266"/>
      <c r="V971" s="266"/>
      <c r="W971" s="266"/>
      <c r="X971" s="266"/>
      <c r="Y971" s="266"/>
      <c r="Z971" s="266"/>
      <c r="AA971" s="266"/>
    </row>
    <row r="972" spans="1:27" x14ac:dyDescent="0.6">
      <c r="A972" s="265"/>
      <c r="B972" s="266"/>
      <c r="C972" s="267"/>
      <c r="D972" s="267"/>
      <c r="E972" s="267"/>
      <c r="F972" s="268"/>
      <c r="G972" s="266"/>
      <c r="H972" s="266"/>
      <c r="I972" s="266"/>
      <c r="J972" s="266"/>
      <c r="K972" s="266"/>
      <c r="L972" s="266"/>
      <c r="M972" s="266"/>
      <c r="N972" s="266"/>
      <c r="O972" s="266"/>
      <c r="P972" s="266"/>
      <c r="Q972" s="266"/>
      <c r="R972" s="266"/>
      <c r="S972" s="266"/>
      <c r="T972" s="266"/>
      <c r="U972" s="266"/>
      <c r="V972" s="266"/>
      <c r="W972" s="266"/>
      <c r="X972" s="266"/>
      <c r="Y972" s="266"/>
      <c r="Z972" s="266"/>
      <c r="AA972" s="266"/>
    </row>
    <row r="973" spans="1:27" x14ac:dyDescent="0.6">
      <c r="A973" s="265"/>
      <c r="B973" s="266"/>
      <c r="C973" s="267"/>
      <c r="D973" s="267"/>
      <c r="E973" s="267"/>
      <c r="F973" s="268"/>
      <c r="G973" s="266"/>
      <c r="H973" s="266"/>
      <c r="I973" s="266"/>
      <c r="J973" s="266"/>
      <c r="K973" s="266"/>
      <c r="L973" s="266"/>
      <c r="M973" s="266"/>
      <c r="N973" s="266"/>
      <c r="O973" s="266"/>
      <c r="P973" s="266"/>
      <c r="Q973" s="266"/>
      <c r="R973" s="266"/>
      <c r="S973" s="266"/>
      <c r="T973" s="266"/>
      <c r="U973" s="266"/>
      <c r="V973" s="266"/>
      <c r="W973" s="266"/>
      <c r="X973" s="266"/>
      <c r="Y973" s="266"/>
      <c r="Z973" s="266"/>
      <c r="AA973" s="266"/>
    </row>
    <row r="974" spans="1:27" x14ac:dyDescent="0.6">
      <c r="A974" s="265"/>
      <c r="B974" s="266"/>
      <c r="C974" s="267"/>
      <c r="D974" s="267"/>
      <c r="E974" s="267"/>
      <c r="F974" s="268"/>
      <c r="G974" s="266"/>
      <c r="H974" s="266"/>
      <c r="I974" s="266"/>
      <c r="J974" s="266"/>
      <c r="K974" s="266"/>
      <c r="L974" s="266"/>
      <c r="M974" s="266"/>
      <c r="N974" s="266"/>
      <c r="O974" s="266"/>
      <c r="P974" s="266"/>
      <c r="Q974" s="266"/>
      <c r="R974" s="266"/>
      <c r="S974" s="266"/>
      <c r="T974" s="266"/>
      <c r="U974" s="266"/>
      <c r="V974" s="266"/>
      <c r="W974" s="266"/>
      <c r="X974" s="266"/>
      <c r="Y974" s="266"/>
      <c r="Z974" s="266"/>
      <c r="AA974" s="266"/>
    </row>
    <row r="975" spans="1:27" x14ac:dyDescent="0.6">
      <c r="A975" s="265"/>
      <c r="B975" s="266"/>
      <c r="C975" s="267"/>
      <c r="D975" s="267"/>
      <c r="E975" s="267"/>
      <c r="F975" s="268"/>
      <c r="G975" s="266"/>
      <c r="H975" s="266"/>
      <c r="I975" s="266"/>
      <c r="J975" s="266"/>
      <c r="K975" s="266"/>
      <c r="L975" s="266"/>
      <c r="M975" s="266"/>
      <c r="N975" s="266"/>
      <c r="O975" s="266"/>
      <c r="P975" s="266"/>
      <c r="Q975" s="266"/>
      <c r="R975" s="266"/>
      <c r="S975" s="266"/>
      <c r="T975" s="266"/>
      <c r="U975" s="266"/>
      <c r="V975" s="266"/>
      <c r="W975" s="266"/>
      <c r="X975" s="266"/>
      <c r="Y975" s="266"/>
      <c r="Z975" s="266"/>
      <c r="AA975" s="266"/>
    </row>
    <row r="976" spans="1:27" x14ac:dyDescent="0.6">
      <c r="A976" s="265"/>
      <c r="B976" s="266"/>
      <c r="C976" s="267"/>
      <c r="D976" s="267"/>
      <c r="E976" s="267"/>
      <c r="F976" s="268"/>
      <c r="G976" s="266"/>
      <c r="H976" s="266"/>
      <c r="I976" s="266"/>
      <c r="J976" s="266"/>
      <c r="K976" s="266"/>
      <c r="L976" s="266"/>
      <c r="M976" s="266"/>
      <c r="N976" s="266"/>
      <c r="O976" s="266"/>
      <c r="P976" s="266"/>
      <c r="Q976" s="266"/>
      <c r="R976" s="266"/>
      <c r="S976" s="266"/>
      <c r="T976" s="266"/>
      <c r="U976" s="266"/>
      <c r="V976" s="266"/>
      <c r="W976" s="266"/>
      <c r="X976" s="266"/>
      <c r="Y976" s="266"/>
      <c r="Z976" s="266"/>
      <c r="AA976" s="266"/>
    </row>
    <row r="977" spans="1:27" x14ac:dyDescent="0.6">
      <c r="A977" s="265"/>
      <c r="B977" s="266"/>
      <c r="C977" s="267"/>
      <c r="D977" s="267"/>
      <c r="E977" s="267"/>
      <c r="F977" s="268"/>
      <c r="G977" s="266"/>
      <c r="H977" s="266"/>
      <c r="I977" s="266"/>
      <c r="J977" s="266"/>
      <c r="K977" s="266"/>
      <c r="L977" s="266"/>
      <c r="M977" s="266"/>
      <c r="N977" s="266"/>
      <c r="O977" s="266"/>
      <c r="P977" s="266"/>
      <c r="Q977" s="266"/>
      <c r="R977" s="266"/>
      <c r="S977" s="266"/>
      <c r="T977" s="266"/>
      <c r="U977" s="266"/>
      <c r="V977" s="266"/>
      <c r="W977" s="266"/>
      <c r="X977" s="266"/>
      <c r="Y977" s="266"/>
      <c r="Z977" s="266"/>
      <c r="AA977" s="266"/>
    </row>
    <row r="978" spans="1:27" x14ac:dyDescent="0.6">
      <c r="A978" s="265"/>
      <c r="B978" s="266"/>
      <c r="C978" s="267"/>
      <c r="D978" s="267"/>
      <c r="E978" s="267"/>
      <c r="F978" s="268"/>
      <c r="G978" s="266"/>
      <c r="H978" s="266"/>
      <c r="I978" s="266"/>
      <c r="J978" s="266"/>
      <c r="K978" s="266"/>
      <c r="L978" s="266"/>
      <c r="M978" s="266"/>
      <c r="N978" s="266"/>
      <c r="O978" s="266"/>
      <c r="P978" s="266"/>
      <c r="Q978" s="266"/>
      <c r="R978" s="266"/>
      <c r="S978" s="266"/>
      <c r="T978" s="266"/>
      <c r="U978" s="266"/>
      <c r="V978" s="266"/>
      <c r="W978" s="266"/>
      <c r="X978" s="266"/>
      <c r="Y978" s="266"/>
      <c r="Z978" s="266"/>
      <c r="AA978" s="266"/>
    </row>
    <row r="979" spans="1:27" x14ac:dyDescent="0.6">
      <c r="A979" s="265"/>
      <c r="B979" s="266"/>
      <c r="C979" s="267"/>
      <c r="D979" s="267"/>
      <c r="E979" s="267"/>
      <c r="F979" s="268"/>
      <c r="G979" s="266"/>
      <c r="H979" s="266"/>
      <c r="I979" s="266"/>
      <c r="J979" s="266"/>
      <c r="K979" s="266"/>
      <c r="L979" s="266"/>
      <c r="M979" s="266"/>
      <c r="N979" s="266"/>
      <c r="O979" s="266"/>
      <c r="P979" s="266"/>
      <c r="Q979" s="266"/>
      <c r="R979" s="266"/>
      <c r="S979" s="266"/>
      <c r="T979" s="266"/>
      <c r="U979" s="266"/>
      <c r="V979" s="266"/>
      <c r="W979" s="266"/>
      <c r="X979" s="266"/>
      <c r="Y979" s="266"/>
      <c r="Z979" s="266"/>
      <c r="AA979" s="266"/>
    </row>
    <row r="980" spans="1:27" x14ac:dyDescent="0.6">
      <c r="A980" s="265"/>
      <c r="B980" s="266"/>
      <c r="C980" s="267"/>
      <c r="D980" s="267"/>
      <c r="E980" s="267"/>
      <c r="F980" s="268"/>
      <c r="G980" s="266"/>
      <c r="H980" s="266"/>
      <c r="I980" s="266"/>
      <c r="J980" s="266"/>
      <c r="K980" s="266"/>
      <c r="L980" s="266"/>
      <c r="M980" s="266"/>
      <c r="N980" s="266"/>
      <c r="O980" s="266"/>
      <c r="P980" s="266"/>
      <c r="Q980" s="266"/>
      <c r="R980" s="266"/>
      <c r="S980" s="266"/>
      <c r="T980" s="266"/>
      <c r="U980" s="266"/>
      <c r="V980" s="266"/>
      <c r="W980" s="266"/>
      <c r="X980" s="266"/>
      <c r="Y980" s="266"/>
      <c r="Z980" s="266"/>
      <c r="AA980" s="266"/>
    </row>
    <row r="981" spans="1:27" x14ac:dyDescent="0.6">
      <c r="A981" s="265"/>
      <c r="B981" s="266"/>
      <c r="C981" s="267"/>
      <c r="D981" s="267"/>
      <c r="E981" s="267"/>
      <c r="F981" s="268"/>
      <c r="G981" s="266"/>
      <c r="H981" s="266"/>
      <c r="I981" s="266"/>
      <c r="J981" s="266"/>
      <c r="K981" s="266"/>
      <c r="L981" s="266"/>
      <c r="M981" s="266"/>
      <c r="N981" s="266"/>
      <c r="O981" s="266"/>
      <c r="P981" s="266"/>
      <c r="Q981" s="266"/>
      <c r="R981" s="266"/>
      <c r="S981" s="266"/>
      <c r="T981" s="266"/>
      <c r="U981" s="266"/>
      <c r="V981" s="266"/>
      <c r="W981" s="266"/>
      <c r="X981" s="266"/>
      <c r="Y981" s="266"/>
      <c r="Z981" s="266"/>
      <c r="AA981" s="266"/>
    </row>
    <row r="982" spans="1:27" x14ac:dyDescent="0.6">
      <c r="A982" s="265"/>
      <c r="B982" s="266"/>
      <c r="C982" s="267"/>
      <c r="D982" s="267"/>
      <c r="E982" s="267"/>
      <c r="F982" s="268"/>
      <c r="G982" s="266"/>
      <c r="H982" s="266"/>
      <c r="I982" s="266"/>
      <c r="J982" s="266"/>
      <c r="K982" s="266"/>
      <c r="L982" s="266"/>
      <c r="M982" s="266"/>
      <c r="N982" s="266"/>
      <c r="O982" s="266"/>
      <c r="P982" s="266"/>
      <c r="Q982" s="266"/>
      <c r="R982" s="266"/>
      <c r="S982" s="266"/>
      <c r="T982" s="266"/>
      <c r="U982" s="266"/>
      <c r="V982" s="266"/>
      <c r="W982" s="266"/>
      <c r="X982" s="266"/>
      <c r="Y982" s="266"/>
      <c r="Z982" s="266"/>
      <c r="AA982" s="266"/>
    </row>
    <row r="983" spans="1:27" x14ac:dyDescent="0.6">
      <c r="A983" s="265"/>
      <c r="B983" s="266"/>
      <c r="C983" s="267"/>
      <c r="D983" s="267"/>
      <c r="E983" s="267"/>
      <c r="F983" s="268"/>
      <c r="G983" s="266"/>
      <c r="H983" s="266"/>
      <c r="I983" s="266"/>
      <c r="J983" s="266"/>
      <c r="K983" s="266"/>
      <c r="L983" s="266"/>
      <c r="M983" s="266"/>
      <c r="N983" s="266"/>
      <c r="O983" s="266"/>
      <c r="P983" s="266"/>
      <c r="Q983" s="266"/>
      <c r="R983" s="266"/>
      <c r="S983" s="266"/>
      <c r="T983" s="266"/>
      <c r="U983" s="266"/>
      <c r="V983" s="266"/>
      <c r="W983" s="266"/>
      <c r="X983" s="266"/>
      <c r="Y983" s="266"/>
      <c r="Z983" s="266"/>
      <c r="AA983" s="266"/>
    </row>
    <row r="984" spans="1:27" x14ac:dyDescent="0.6">
      <c r="A984" s="265"/>
      <c r="B984" s="266"/>
      <c r="C984" s="267"/>
      <c r="D984" s="267"/>
      <c r="E984" s="267"/>
      <c r="F984" s="268"/>
      <c r="G984" s="266"/>
      <c r="H984" s="266"/>
      <c r="I984" s="266"/>
      <c r="J984" s="266"/>
      <c r="K984" s="266"/>
      <c r="L984" s="266"/>
      <c r="M984" s="266"/>
      <c r="N984" s="266"/>
      <c r="O984" s="266"/>
      <c r="P984" s="266"/>
      <c r="Q984" s="266"/>
      <c r="R984" s="266"/>
      <c r="S984" s="266"/>
      <c r="T984" s="266"/>
      <c r="U984" s="266"/>
      <c r="V984" s="266"/>
      <c r="W984" s="266"/>
      <c r="X984" s="266"/>
      <c r="Y984" s="266"/>
      <c r="Z984" s="266"/>
      <c r="AA984" s="266"/>
    </row>
    <row r="985" spans="1:27" x14ac:dyDescent="0.6">
      <c r="A985" s="265"/>
      <c r="B985" s="266"/>
      <c r="C985" s="267"/>
      <c r="D985" s="267"/>
      <c r="E985" s="267"/>
      <c r="F985" s="268"/>
      <c r="G985" s="266"/>
      <c r="H985" s="266"/>
      <c r="I985" s="266"/>
      <c r="J985" s="266"/>
      <c r="K985" s="266"/>
      <c r="L985" s="266"/>
      <c r="M985" s="266"/>
      <c r="N985" s="266"/>
      <c r="O985" s="266"/>
      <c r="P985" s="266"/>
      <c r="Q985" s="266"/>
      <c r="R985" s="266"/>
      <c r="S985" s="266"/>
      <c r="T985" s="266"/>
      <c r="U985" s="266"/>
      <c r="V985" s="266"/>
      <c r="W985" s="266"/>
      <c r="X985" s="266"/>
      <c r="Y985" s="266"/>
      <c r="Z985" s="266"/>
      <c r="AA985" s="266"/>
    </row>
    <row r="986" spans="1:27" x14ac:dyDescent="0.6">
      <c r="A986" s="265"/>
      <c r="B986" s="266"/>
      <c r="C986" s="267"/>
      <c r="D986" s="267"/>
      <c r="E986" s="267"/>
      <c r="F986" s="268"/>
      <c r="G986" s="266"/>
      <c r="H986" s="266"/>
      <c r="I986" s="266"/>
      <c r="J986" s="266"/>
      <c r="K986" s="266"/>
      <c r="L986" s="266"/>
      <c r="M986" s="266"/>
      <c r="N986" s="266"/>
      <c r="O986" s="266"/>
      <c r="P986" s="266"/>
      <c r="Q986" s="266"/>
      <c r="R986" s="266"/>
      <c r="S986" s="266"/>
      <c r="T986" s="266"/>
      <c r="U986" s="266"/>
      <c r="V986" s="266"/>
      <c r="W986" s="266"/>
      <c r="X986" s="266"/>
      <c r="Y986" s="266"/>
      <c r="Z986" s="266"/>
      <c r="AA986" s="266"/>
    </row>
    <row r="987" spans="1:27" x14ac:dyDescent="0.6">
      <c r="A987" s="265"/>
      <c r="B987" s="266"/>
      <c r="C987" s="267"/>
      <c r="D987" s="267"/>
      <c r="E987" s="267"/>
      <c r="F987" s="268"/>
      <c r="G987" s="266"/>
      <c r="H987" s="266"/>
      <c r="I987" s="266"/>
      <c r="J987" s="266"/>
      <c r="K987" s="266"/>
      <c r="L987" s="266"/>
      <c r="M987" s="266"/>
      <c r="N987" s="266"/>
      <c r="O987" s="266"/>
      <c r="P987" s="266"/>
      <c r="Q987" s="266"/>
      <c r="R987" s="266"/>
      <c r="S987" s="266"/>
      <c r="T987" s="266"/>
      <c r="U987" s="266"/>
      <c r="V987" s="266"/>
      <c r="W987" s="266"/>
      <c r="X987" s="266"/>
      <c r="Y987" s="266"/>
      <c r="Z987" s="266"/>
      <c r="AA987" s="266"/>
    </row>
    <row r="988" spans="1:27" x14ac:dyDescent="0.6">
      <c r="A988" s="265"/>
      <c r="B988" s="266"/>
      <c r="C988" s="267"/>
      <c r="D988" s="267"/>
      <c r="E988" s="267"/>
      <c r="F988" s="268"/>
      <c r="G988" s="266"/>
      <c r="H988" s="266"/>
      <c r="I988" s="266"/>
      <c r="J988" s="266"/>
      <c r="K988" s="266"/>
      <c r="L988" s="266"/>
      <c r="M988" s="266"/>
      <c r="N988" s="266"/>
      <c r="O988" s="266"/>
      <c r="P988" s="266"/>
      <c r="Q988" s="266"/>
      <c r="R988" s="266"/>
      <c r="S988" s="266"/>
      <c r="T988" s="266"/>
      <c r="U988" s="266"/>
      <c r="V988" s="266"/>
      <c r="W988" s="266"/>
      <c r="X988" s="266"/>
      <c r="Y988" s="266"/>
      <c r="Z988" s="266"/>
      <c r="AA988" s="266"/>
    </row>
    <row r="989" spans="1:27" x14ac:dyDescent="0.6">
      <c r="A989" s="265"/>
      <c r="B989" s="266"/>
      <c r="C989" s="267"/>
      <c r="D989" s="267"/>
      <c r="E989" s="267"/>
      <c r="F989" s="268"/>
      <c r="G989" s="266"/>
      <c r="H989" s="266"/>
      <c r="I989" s="266"/>
      <c r="J989" s="266"/>
      <c r="K989" s="266"/>
      <c r="L989" s="266"/>
      <c r="M989" s="266"/>
      <c r="N989" s="266"/>
      <c r="O989" s="266"/>
      <c r="P989" s="266"/>
      <c r="Q989" s="266"/>
      <c r="R989" s="266"/>
      <c r="S989" s="266"/>
      <c r="T989" s="266"/>
      <c r="U989" s="266"/>
      <c r="V989" s="266"/>
      <c r="W989" s="266"/>
      <c r="X989" s="266"/>
      <c r="Y989" s="266"/>
      <c r="Z989" s="266"/>
      <c r="AA989" s="266"/>
    </row>
    <row r="990" spans="1:27" x14ac:dyDescent="0.6">
      <c r="A990" s="265"/>
      <c r="B990" s="266"/>
      <c r="C990" s="267"/>
      <c r="D990" s="267"/>
      <c r="E990" s="267"/>
      <c r="F990" s="268"/>
      <c r="G990" s="266"/>
      <c r="H990" s="266"/>
      <c r="I990" s="266"/>
      <c r="J990" s="266"/>
      <c r="K990" s="266"/>
      <c r="L990" s="266"/>
      <c r="M990" s="266"/>
      <c r="N990" s="266"/>
      <c r="O990" s="266"/>
      <c r="P990" s="266"/>
      <c r="Q990" s="266"/>
      <c r="R990" s="266"/>
      <c r="S990" s="266"/>
      <c r="T990" s="266"/>
      <c r="U990" s="266"/>
      <c r="V990" s="266"/>
      <c r="W990" s="266"/>
      <c r="X990" s="266"/>
      <c r="Y990" s="266"/>
      <c r="Z990" s="266"/>
      <c r="AA990" s="266"/>
    </row>
    <row r="991" spans="1:27" x14ac:dyDescent="0.6">
      <c r="A991" s="265"/>
      <c r="B991" s="266"/>
      <c r="C991" s="267"/>
      <c r="D991" s="267"/>
      <c r="E991" s="267"/>
      <c r="F991" s="268"/>
      <c r="G991" s="266"/>
      <c r="H991" s="266"/>
      <c r="I991" s="266"/>
      <c r="J991" s="266"/>
      <c r="K991" s="266"/>
      <c r="L991" s="266"/>
      <c r="M991" s="266"/>
      <c r="N991" s="266"/>
      <c r="O991" s="266"/>
      <c r="P991" s="266"/>
      <c r="Q991" s="266"/>
      <c r="R991" s="266"/>
      <c r="S991" s="266"/>
      <c r="T991" s="266"/>
      <c r="U991" s="266"/>
      <c r="V991" s="266"/>
      <c r="W991" s="266"/>
      <c r="X991" s="266"/>
      <c r="Y991" s="266"/>
      <c r="Z991" s="266"/>
      <c r="AA991" s="266"/>
    </row>
    <row r="992" spans="1:27" x14ac:dyDescent="0.6">
      <c r="A992" s="265"/>
      <c r="B992" s="266"/>
      <c r="C992" s="267"/>
      <c r="D992" s="267"/>
      <c r="E992" s="267"/>
      <c r="F992" s="268"/>
      <c r="G992" s="266"/>
      <c r="H992" s="266"/>
      <c r="I992" s="266"/>
      <c r="J992" s="266"/>
      <c r="K992" s="266"/>
      <c r="L992" s="266"/>
      <c r="M992" s="266"/>
      <c r="N992" s="266"/>
      <c r="O992" s="266"/>
      <c r="P992" s="266"/>
      <c r="Q992" s="266"/>
      <c r="R992" s="266"/>
      <c r="S992" s="266"/>
      <c r="T992" s="266"/>
      <c r="U992" s="266"/>
      <c r="V992" s="266"/>
      <c r="W992" s="266"/>
      <c r="X992" s="266"/>
      <c r="Y992" s="266"/>
      <c r="Z992" s="266"/>
      <c r="AA992" s="266"/>
    </row>
    <row r="993" spans="1:27" x14ac:dyDescent="0.6">
      <c r="A993" s="265"/>
      <c r="B993" s="266"/>
      <c r="C993" s="267"/>
      <c r="D993" s="267"/>
      <c r="E993" s="267"/>
      <c r="F993" s="268"/>
      <c r="G993" s="266"/>
      <c r="H993" s="266"/>
      <c r="I993" s="266"/>
      <c r="J993" s="266"/>
      <c r="K993" s="266"/>
      <c r="L993" s="266"/>
      <c r="M993" s="266"/>
      <c r="N993" s="266"/>
      <c r="O993" s="266"/>
      <c r="P993" s="266"/>
      <c r="Q993" s="266"/>
      <c r="R993" s="266"/>
      <c r="S993" s="266"/>
      <c r="T993" s="266"/>
      <c r="U993" s="266"/>
      <c r="V993" s="266"/>
      <c r="W993" s="266"/>
      <c r="X993" s="266"/>
      <c r="Y993" s="266"/>
      <c r="Z993" s="266"/>
      <c r="AA993" s="266"/>
    </row>
    <row r="994" spans="1:27" x14ac:dyDescent="0.6">
      <c r="A994" s="265"/>
      <c r="B994" s="266"/>
      <c r="C994" s="267"/>
      <c r="D994" s="267"/>
      <c r="E994" s="267"/>
      <c r="F994" s="268"/>
      <c r="G994" s="266"/>
      <c r="H994" s="266"/>
      <c r="I994" s="266"/>
      <c r="J994" s="266"/>
      <c r="K994" s="266"/>
      <c r="L994" s="266"/>
      <c r="M994" s="266"/>
      <c r="N994" s="266"/>
      <c r="O994" s="266"/>
      <c r="P994" s="266"/>
      <c r="Q994" s="266"/>
      <c r="R994" s="266"/>
      <c r="S994" s="266"/>
      <c r="T994" s="266"/>
      <c r="U994" s="266"/>
      <c r="V994" s="266"/>
      <c r="W994" s="266"/>
      <c r="X994" s="266"/>
      <c r="Y994" s="266"/>
      <c r="Z994" s="266"/>
      <c r="AA994" s="266"/>
    </row>
    <row r="995" spans="1:27" x14ac:dyDescent="0.6">
      <c r="A995" s="265"/>
      <c r="B995" s="266"/>
      <c r="C995" s="267"/>
      <c r="D995" s="267"/>
      <c r="E995" s="267"/>
      <c r="F995" s="268"/>
      <c r="G995" s="266"/>
      <c r="H995" s="266"/>
      <c r="I995" s="266"/>
      <c r="J995" s="266"/>
      <c r="K995" s="266"/>
      <c r="L995" s="266"/>
      <c r="M995" s="266"/>
      <c r="N995" s="266"/>
      <c r="O995" s="266"/>
      <c r="P995" s="266"/>
      <c r="Q995" s="266"/>
      <c r="R995" s="266"/>
      <c r="S995" s="266"/>
      <c r="T995" s="266"/>
      <c r="U995" s="266"/>
      <c r="V995" s="266"/>
      <c r="W995" s="266"/>
      <c r="X995" s="266"/>
      <c r="Y995" s="266"/>
      <c r="Z995" s="266"/>
      <c r="AA995" s="266"/>
    </row>
    <row r="996" spans="1:27" x14ac:dyDescent="0.6">
      <c r="A996" s="265"/>
      <c r="B996" s="266"/>
      <c r="C996" s="267"/>
      <c r="D996" s="267"/>
      <c r="E996" s="267"/>
      <c r="F996" s="268"/>
      <c r="G996" s="266"/>
      <c r="H996" s="266"/>
      <c r="I996" s="266"/>
      <c r="J996" s="266"/>
      <c r="K996" s="266"/>
      <c r="L996" s="266"/>
      <c r="M996" s="266"/>
      <c r="N996" s="266"/>
      <c r="O996" s="266"/>
      <c r="P996" s="266"/>
      <c r="Q996" s="266"/>
      <c r="R996" s="266"/>
      <c r="S996" s="266"/>
      <c r="T996" s="266"/>
      <c r="U996" s="266"/>
      <c r="V996" s="266"/>
      <c r="W996" s="266"/>
      <c r="X996" s="266"/>
      <c r="Y996" s="266"/>
      <c r="Z996" s="266"/>
      <c r="AA996" s="266"/>
    </row>
    <row r="997" spans="1:27" x14ac:dyDescent="0.6">
      <c r="A997" s="265"/>
      <c r="B997" s="266"/>
      <c r="C997" s="267"/>
      <c r="D997" s="267"/>
      <c r="E997" s="267"/>
      <c r="F997" s="268"/>
      <c r="G997" s="266"/>
      <c r="H997" s="266"/>
      <c r="I997" s="266"/>
      <c r="J997" s="266"/>
      <c r="K997" s="266"/>
      <c r="L997" s="266"/>
      <c r="M997" s="266"/>
      <c r="N997" s="266"/>
      <c r="O997" s="266"/>
      <c r="P997" s="266"/>
      <c r="Q997" s="266"/>
      <c r="R997" s="266"/>
      <c r="S997" s="266"/>
      <c r="T997" s="266"/>
      <c r="U997" s="266"/>
      <c r="V997" s="266"/>
      <c r="W997" s="266"/>
      <c r="X997" s="266"/>
      <c r="Y997" s="266"/>
      <c r="Z997" s="266"/>
      <c r="AA997" s="266"/>
    </row>
    <row r="998" spans="1:27" x14ac:dyDescent="0.6">
      <c r="A998" s="265"/>
      <c r="B998" s="266"/>
      <c r="C998" s="267"/>
      <c r="D998" s="267"/>
      <c r="E998" s="267"/>
      <c r="F998" s="268"/>
      <c r="G998" s="266"/>
      <c r="H998" s="266"/>
      <c r="I998" s="266"/>
      <c r="J998" s="266"/>
      <c r="K998" s="266"/>
      <c r="L998" s="266"/>
      <c r="M998" s="266"/>
      <c r="N998" s="266"/>
      <c r="O998" s="266"/>
      <c r="P998" s="266"/>
      <c r="Q998" s="266"/>
      <c r="R998" s="266"/>
      <c r="S998" s="266"/>
      <c r="T998" s="266"/>
      <c r="U998" s="266"/>
      <c r="V998" s="266"/>
      <c r="W998" s="266"/>
      <c r="X998" s="266"/>
      <c r="Y998" s="266"/>
      <c r="Z998" s="266"/>
      <c r="AA998" s="266"/>
    </row>
    <row r="999" spans="1:27" x14ac:dyDescent="0.6">
      <c r="A999" s="265"/>
      <c r="B999" s="266"/>
      <c r="C999" s="267"/>
      <c r="D999" s="267"/>
      <c r="E999" s="267"/>
      <c r="F999" s="268"/>
      <c r="G999" s="266"/>
      <c r="H999" s="266"/>
      <c r="I999" s="266"/>
      <c r="J999" s="266"/>
      <c r="K999" s="266"/>
      <c r="L999" s="266"/>
      <c r="M999" s="266"/>
      <c r="N999" s="266"/>
      <c r="O999" s="266"/>
      <c r="P999" s="266"/>
      <c r="Q999" s="266"/>
      <c r="R999" s="266"/>
      <c r="S999" s="266"/>
      <c r="T999" s="266"/>
      <c r="U999" s="266"/>
      <c r="V999" s="266"/>
      <c r="W999" s="266"/>
      <c r="X999" s="266"/>
      <c r="Y999" s="266"/>
      <c r="Z999" s="266"/>
      <c r="AA999" s="266"/>
    </row>
    <row r="1000" spans="1:27" x14ac:dyDescent="0.6">
      <c r="A1000" s="265"/>
      <c r="B1000" s="266"/>
      <c r="C1000" s="267"/>
      <c r="D1000" s="267"/>
      <c r="E1000" s="267"/>
      <c r="F1000" s="268"/>
      <c r="G1000" s="266"/>
      <c r="H1000" s="266"/>
      <c r="I1000" s="266"/>
      <c r="J1000" s="266"/>
      <c r="K1000" s="266"/>
      <c r="L1000" s="266"/>
      <c r="M1000" s="266"/>
      <c r="N1000" s="266"/>
      <c r="O1000" s="266"/>
      <c r="P1000" s="266"/>
      <c r="Q1000" s="266"/>
      <c r="R1000" s="266"/>
      <c r="S1000" s="266"/>
      <c r="T1000" s="266"/>
      <c r="U1000" s="266"/>
      <c r="V1000" s="266"/>
      <c r="W1000" s="266"/>
      <c r="X1000" s="266"/>
      <c r="Y1000" s="266"/>
      <c r="Z1000" s="266"/>
      <c r="AA1000" s="266"/>
    </row>
    <row r="1001" spans="1:27" x14ac:dyDescent="0.6">
      <c r="A1001" s="265"/>
      <c r="B1001" s="266"/>
      <c r="C1001" s="267"/>
      <c r="D1001" s="267"/>
      <c r="E1001" s="267"/>
      <c r="F1001" s="268"/>
      <c r="G1001" s="266"/>
      <c r="H1001" s="266"/>
      <c r="I1001" s="266"/>
      <c r="J1001" s="266"/>
      <c r="K1001" s="266"/>
      <c r="L1001" s="266"/>
      <c r="M1001" s="266"/>
      <c r="N1001" s="266"/>
      <c r="O1001" s="266"/>
      <c r="P1001" s="266"/>
      <c r="Q1001" s="266"/>
      <c r="R1001" s="266"/>
      <c r="S1001" s="266"/>
      <c r="T1001" s="266"/>
      <c r="U1001" s="266"/>
      <c r="V1001" s="266"/>
      <c r="W1001" s="266"/>
      <c r="X1001" s="266"/>
      <c r="Y1001" s="266"/>
      <c r="Z1001" s="266"/>
      <c r="AA1001" s="266"/>
    </row>
    <row r="1002" spans="1:27" x14ac:dyDescent="0.6">
      <c r="A1002" s="265"/>
      <c r="B1002" s="266"/>
      <c r="C1002" s="267"/>
      <c r="D1002" s="267"/>
      <c r="E1002" s="267"/>
      <c r="F1002" s="268"/>
      <c r="G1002" s="266"/>
      <c r="H1002" s="266"/>
      <c r="I1002" s="266"/>
      <c r="J1002" s="266"/>
      <c r="K1002" s="266"/>
      <c r="L1002" s="266"/>
      <c r="M1002" s="266"/>
      <c r="N1002" s="266"/>
      <c r="O1002" s="266"/>
      <c r="P1002" s="266"/>
      <c r="Q1002" s="266"/>
      <c r="R1002" s="266"/>
      <c r="S1002" s="266"/>
      <c r="T1002" s="266"/>
      <c r="U1002" s="266"/>
      <c r="V1002" s="266"/>
      <c r="W1002" s="266"/>
      <c r="X1002" s="266"/>
      <c r="Y1002" s="266"/>
      <c r="Z1002" s="266"/>
      <c r="AA1002" s="266"/>
    </row>
    <row r="1003" spans="1:27" x14ac:dyDescent="0.6">
      <c r="A1003" s="265"/>
      <c r="B1003" s="266"/>
      <c r="C1003" s="267"/>
      <c r="D1003" s="267"/>
      <c r="E1003" s="267"/>
      <c r="F1003" s="268"/>
      <c r="G1003" s="266"/>
      <c r="H1003" s="266"/>
      <c r="I1003" s="266"/>
      <c r="J1003" s="266"/>
      <c r="K1003" s="266"/>
      <c r="L1003" s="266"/>
      <c r="M1003" s="266"/>
      <c r="N1003" s="266"/>
      <c r="O1003" s="266"/>
      <c r="P1003" s="266"/>
      <c r="Q1003" s="266"/>
      <c r="R1003" s="266"/>
      <c r="S1003" s="266"/>
      <c r="T1003" s="266"/>
      <c r="U1003" s="266"/>
      <c r="V1003" s="266"/>
      <c r="W1003" s="266"/>
      <c r="X1003" s="266"/>
      <c r="Y1003" s="266"/>
      <c r="Z1003" s="266"/>
      <c r="AA1003" s="266"/>
    </row>
  </sheetData>
  <mergeCells count="6">
    <mergeCell ref="A186:B186"/>
    <mergeCell ref="A1:G2"/>
    <mergeCell ref="B4:G4"/>
    <mergeCell ref="B5:G5"/>
    <mergeCell ref="B6:G6"/>
    <mergeCell ref="B7:G7"/>
  </mergeCells>
  <pageMargins left="0.51181102362204722" right="0.51181102362204722" top="0.78740157480314965" bottom="0.78740157480314965" header="0" footer="0"/>
  <pageSetup paperSize="9" scale="11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469E-A6EE-437B-9805-80783F6B9427}">
  <dimension ref="A1:J221"/>
  <sheetViews>
    <sheetView topLeftCell="A182" zoomScale="83" zoomScaleNormal="83" workbookViewId="0">
      <selection activeCell="F197" sqref="F197"/>
    </sheetView>
  </sheetViews>
  <sheetFormatPr defaultColWidth="9.140625" defaultRowHeight="15" outlineLevelRow="2" x14ac:dyDescent="0.25"/>
  <cols>
    <col min="1" max="1" width="11.7109375" style="298" customWidth="1"/>
    <col min="2" max="2" width="50.42578125" style="282" customWidth="1"/>
    <col min="3" max="4" width="17" style="299" bestFit="1" customWidth="1"/>
    <col min="5" max="5" width="15.85546875" style="299" bestFit="1" customWidth="1"/>
    <col min="6" max="6" width="18.5703125" style="300" bestFit="1" customWidth="1"/>
    <col min="7" max="7" width="18.7109375" style="300" customWidth="1"/>
    <col min="8" max="8" width="63" style="282" customWidth="1"/>
    <col min="9" max="9" width="98.140625" style="282" bestFit="1" customWidth="1"/>
    <col min="10" max="10" width="76.28515625" style="282" customWidth="1"/>
    <col min="11" max="16384" width="9.140625" style="282"/>
  </cols>
  <sheetData>
    <row r="1" spans="1:10" ht="15" customHeight="1" x14ac:dyDescent="0.25">
      <c r="A1" s="443" t="s">
        <v>2810</v>
      </c>
      <c r="B1" s="444"/>
      <c r="C1" s="444"/>
      <c r="D1" s="444"/>
      <c r="E1" s="444"/>
      <c r="F1" s="444"/>
      <c r="G1" s="444"/>
      <c r="H1" s="445"/>
      <c r="I1" s="281"/>
      <c r="J1" s="281"/>
    </row>
    <row r="2" spans="1:10" ht="15" customHeight="1" x14ac:dyDescent="0.25">
      <c r="A2" s="446"/>
      <c r="B2" s="447"/>
      <c r="C2" s="447"/>
      <c r="D2" s="447"/>
      <c r="E2" s="447"/>
      <c r="F2" s="447"/>
      <c r="G2" s="447"/>
      <c r="H2" s="448"/>
      <c r="I2" s="281"/>
      <c r="J2" s="281"/>
    </row>
    <row r="3" spans="1:10" ht="15" customHeight="1" x14ac:dyDescent="0.25">
      <c r="A3" s="446"/>
      <c r="B3" s="447"/>
      <c r="C3" s="447"/>
      <c r="D3" s="447"/>
      <c r="E3" s="447"/>
      <c r="F3" s="447"/>
      <c r="G3" s="447"/>
      <c r="H3" s="448"/>
      <c r="I3" s="281"/>
      <c r="J3" s="281"/>
    </row>
    <row r="4" spans="1:10" ht="15" customHeight="1" x14ac:dyDescent="0.25">
      <c r="A4" s="446"/>
      <c r="B4" s="447"/>
      <c r="C4" s="447"/>
      <c r="D4" s="447"/>
      <c r="E4" s="447"/>
      <c r="F4" s="447"/>
      <c r="G4" s="447"/>
      <c r="H4" s="448"/>
      <c r="I4" s="281"/>
      <c r="J4" s="281"/>
    </row>
    <row r="5" spans="1:10" ht="15.75" customHeight="1" thickBot="1" x14ac:dyDescent="0.3">
      <c r="A5" s="449"/>
      <c r="B5" s="450"/>
      <c r="C5" s="450"/>
      <c r="D5" s="450"/>
      <c r="E5" s="450"/>
      <c r="F5" s="450"/>
      <c r="G5" s="450"/>
      <c r="H5" s="451"/>
      <c r="I5" s="281"/>
      <c r="J5" s="281"/>
    </row>
    <row r="6" spans="1:10" ht="20.25" thickBot="1" x14ac:dyDescent="0.3">
      <c r="A6" s="283"/>
      <c r="B6" s="284"/>
      <c r="C6" s="284"/>
      <c r="D6" s="285"/>
      <c r="E6" s="285"/>
      <c r="F6" s="285"/>
      <c r="G6" s="286"/>
    </row>
    <row r="7" spans="1:10" ht="20.25" thickBot="1" x14ac:dyDescent="0.3">
      <c r="A7" s="287" t="s">
        <v>2452</v>
      </c>
      <c r="B7" s="452" t="s">
        <v>2811</v>
      </c>
      <c r="C7" s="453"/>
      <c r="D7" s="453"/>
      <c r="E7" s="453"/>
      <c r="F7" s="453"/>
      <c r="G7" s="453"/>
      <c r="H7" s="454"/>
      <c r="I7" s="288"/>
      <c r="J7" s="288"/>
    </row>
    <row r="8" spans="1:10" ht="20.25" thickBot="1" x14ac:dyDescent="0.3">
      <c r="A8" s="289" t="s">
        <v>161</v>
      </c>
      <c r="B8" s="452" t="s">
        <v>2812</v>
      </c>
      <c r="C8" s="453"/>
      <c r="D8" s="453"/>
      <c r="E8" s="453"/>
      <c r="F8" s="453"/>
      <c r="G8" s="453"/>
      <c r="H8" s="454"/>
      <c r="I8" s="288"/>
      <c r="J8" s="288"/>
    </row>
    <row r="9" spans="1:10" ht="20.25" thickBot="1" x14ac:dyDescent="0.3">
      <c r="A9" s="289" t="s">
        <v>2453</v>
      </c>
      <c r="B9" s="455">
        <v>45275</v>
      </c>
      <c r="C9" s="456"/>
      <c r="D9" s="456"/>
      <c r="E9" s="456"/>
      <c r="F9" s="456"/>
      <c r="G9" s="456"/>
      <c r="H9" s="457"/>
      <c r="I9" s="290"/>
      <c r="J9" s="290"/>
    </row>
    <row r="10" spans="1:10" ht="20.25" thickBot="1" x14ac:dyDescent="0.3">
      <c r="A10" s="291" t="s">
        <v>2454</v>
      </c>
      <c r="B10" s="452" t="s">
        <v>2813</v>
      </c>
      <c r="C10" s="453"/>
      <c r="D10" s="453"/>
      <c r="E10" s="453"/>
      <c r="F10" s="453"/>
      <c r="G10" s="453"/>
      <c r="H10" s="454"/>
      <c r="I10" s="288"/>
      <c r="J10" s="288"/>
    </row>
    <row r="11" spans="1:10" ht="39.75" thickBot="1" x14ac:dyDescent="0.3">
      <c r="A11" s="292" t="s">
        <v>2814</v>
      </c>
      <c r="B11" s="458">
        <v>2774.87</v>
      </c>
      <c r="C11" s="459"/>
      <c r="D11" s="459"/>
      <c r="E11" s="459"/>
      <c r="F11" s="459"/>
      <c r="G11" s="459"/>
      <c r="H11" s="460"/>
      <c r="I11" s="293"/>
      <c r="J11" s="293"/>
    </row>
    <row r="12" spans="1:10" ht="39.75" thickBot="1" x14ac:dyDescent="0.3">
      <c r="A12" s="292" t="s">
        <v>2815</v>
      </c>
      <c r="B12" s="294">
        <f>'[9]Orçamento Resumo FASE 1'!B12</f>
        <v>2836.93</v>
      </c>
      <c r="C12" s="295"/>
      <c r="D12" s="295"/>
      <c r="E12" s="295"/>
      <c r="F12" s="295"/>
      <c r="G12" s="295"/>
      <c r="H12" s="296"/>
      <c r="I12" s="297"/>
      <c r="J12" s="297"/>
    </row>
    <row r="13" spans="1:10" ht="15.75" thickBot="1" x14ac:dyDescent="0.3"/>
    <row r="14" spans="1:10" ht="34.5" customHeight="1" thickBot="1" x14ac:dyDescent="0.3">
      <c r="A14" s="301" t="s">
        <v>2456</v>
      </c>
      <c r="B14" s="302" t="s">
        <v>2457</v>
      </c>
      <c r="C14" s="303" t="s">
        <v>2458</v>
      </c>
      <c r="D14" s="303" t="s">
        <v>82</v>
      </c>
      <c r="E14" s="303" t="s">
        <v>2816</v>
      </c>
      <c r="F14" s="303" t="s">
        <v>2460</v>
      </c>
      <c r="G14" s="303" t="s">
        <v>2817</v>
      </c>
      <c r="H14" s="303" t="s">
        <v>84</v>
      </c>
      <c r="I14" s="304" t="s">
        <v>2818</v>
      </c>
      <c r="J14" s="304" t="s">
        <v>2819</v>
      </c>
    </row>
    <row r="15" spans="1:10" ht="15.75" customHeight="1" thickBot="1" x14ac:dyDescent="0.3">
      <c r="A15" s="305">
        <v>1</v>
      </c>
      <c r="B15" s="306" t="s">
        <v>35</v>
      </c>
      <c r="C15" s="307"/>
      <c r="D15" s="307"/>
      <c r="E15" s="307"/>
      <c r="F15" s="308">
        <f>F16</f>
        <v>31315258.793006986</v>
      </c>
      <c r="G15" s="308">
        <f>G16</f>
        <v>31866647.276566323</v>
      </c>
      <c r="H15" s="309"/>
      <c r="I15" s="310"/>
      <c r="J15" s="310"/>
    </row>
    <row r="16" spans="1:10" ht="15.75" customHeight="1" outlineLevel="1" x14ac:dyDescent="0.25">
      <c r="A16" s="311" t="s">
        <v>2461</v>
      </c>
      <c r="B16" s="312" t="s">
        <v>35</v>
      </c>
      <c r="C16" s="313"/>
      <c r="D16" s="313"/>
      <c r="E16" s="313"/>
      <c r="F16" s="314">
        <f>F17</f>
        <v>31315258.793006986</v>
      </c>
      <c r="G16" s="314">
        <f>G17</f>
        <v>31866647.276566323</v>
      </c>
      <c r="H16" s="315"/>
      <c r="I16" s="316"/>
      <c r="J16" s="316"/>
    </row>
    <row r="17" spans="1:10" ht="15.75" customHeight="1" outlineLevel="2" thickBot="1" x14ac:dyDescent="0.3">
      <c r="A17" s="317" t="s">
        <v>2462</v>
      </c>
      <c r="B17" s="318" t="s">
        <v>2463</v>
      </c>
      <c r="C17" s="319">
        <v>1</v>
      </c>
      <c r="D17" s="319" t="s">
        <v>86</v>
      </c>
      <c r="E17" s="319">
        <f>F17/C17</f>
        <v>31315258.793006986</v>
      </c>
      <c r="F17" s="320">
        <f>'[9]CUSTOS_INDIRETOS-FASE 1'!F139+'[9]CUSTOS_INDIRETOS-FASE 2'!F94</f>
        <v>31315258.793006986</v>
      </c>
      <c r="G17" s="320">
        <f>'[9]CUSTOS_INDIRETOS-FASE 1'!I139+'[9]CUSTOS_INDIRETOS-FASE 2'!I94</f>
        <v>31866647.276566323</v>
      </c>
      <c r="H17" s="321"/>
      <c r="I17" s="322"/>
      <c r="J17" s="322"/>
    </row>
    <row r="18" spans="1:10" ht="15.75" customHeight="1" outlineLevel="2" thickBot="1" x14ac:dyDescent="0.3">
      <c r="A18" s="323">
        <v>2</v>
      </c>
      <c r="B18" s="324" t="s">
        <v>4</v>
      </c>
      <c r="C18" s="325"/>
      <c r="D18" s="325"/>
      <c r="E18" s="325"/>
      <c r="F18" s="326">
        <f>F19</f>
        <v>4513723.6417755093</v>
      </c>
      <c r="G18" s="326">
        <f>G19</f>
        <v>4614673.1238083933</v>
      </c>
      <c r="H18" s="309"/>
      <c r="I18" s="310"/>
      <c r="J18" s="310"/>
    </row>
    <row r="19" spans="1:10" ht="15.75" customHeight="1" outlineLevel="2" x14ac:dyDescent="0.25">
      <c r="A19" s="311" t="s">
        <v>2465</v>
      </c>
      <c r="B19" s="312" t="s">
        <v>4</v>
      </c>
      <c r="C19" s="313"/>
      <c r="D19" s="313"/>
      <c r="E19" s="313"/>
      <c r="F19" s="314">
        <f>SUM(F20:F24)</f>
        <v>4513723.6417755093</v>
      </c>
      <c r="G19" s="314">
        <f>SUM(G20:G24)</f>
        <v>4614673.1238083933</v>
      </c>
      <c r="H19" s="315"/>
      <c r="I19" s="316"/>
      <c r="J19" s="316"/>
    </row>
    <row r="20" spans="1:10" ht="15.75" customHeight="1" outlineLevel="2" x14ac:dyDescent="0.25">
      <c r="A20" s="317" t="s">
        <v>2467</v>
      </c>
      <c r="B20" s="318" t="s">
        <v>2820</v>
      </c>
      <c r="C20" s="319">
        <v>94932</v>
      </c>
      <c r="D20" s="319" t="s">
        <v>85</v>
      </c>
      <c r="E20" s="319">
        <f>F20/C20</f>
        <v>30</v>
      </c>
      <c r="F20" s="320">
        <v>2847960</v>
      </c>
      <c r="G20" s="320">
        <f>F20*($B$12/$B$11)</f>
        <v>2911654.6587047321</v>
      </c>
      <c r="H20" s="321" t="s">
        <v>2821</v>
      </c>
      <c r="I20" s="327"/>
      <c r="J20" s="327"/>
    </row>
    <row r="21" spans="1:10" ht="15.75" customHeight="1" outlineLevel="2" x14ac:dyDescent="0.25">
      <c r="A21" s="317" t="s">
        <v>2822</v>
      </c>
      <c r="B21" s="328" t="s">
        <v>2473</v>
      </c>
      <c r="C21" s="329">
        <v>5998.1750000000002</v>
      </c>
      <c r="D21" s="329" t="s">
        <v>85</v>
      </c>
      <c r="E21" s="319">
        <f>F21/C21</f>
        <v>70.000125038032394</v>
      </c>
      <c r="F21" s="330">
        <v>419873</v>
      </c>
      <c r="G21" s="320">
        <f t="shared" ref="G21:G24" si="0">F21*($B$12/$B$11)</f>
        <v>429263.46455509629</v>
      </c>
      <c r="H21" s="331"/>
      <c r="I21" s="331"/>
      <c r="J21" s="331"/>
    </row>
    <row r="22" spans="1:10" ht="15.75" customHeight="1" outlineLevel="2" x14ac:dyDescent="0.25">
      <c r="A22" s="317" t="s">
        <v>2823</v>
      </c>
      <c r="B22" s="328" t="s">
        <v>2475</v>
      </c>
      <c r="C22" s="329">
        <v>1199.635</v>
      </c>
      <c r="D22" s="329" t="s">
        <v>85</v>
      </c>
      <c r="E22" s="319">
        <f>F22/C22</f>
        <v>25.000104198360336</v>
      </c>
      <c r="F22" s="330">
        <v>29991</v>
      </c>
      <c r="G22" s="320">
        <f t="shared" si="0"/>
        <v>30661.749065721997</v>
      </c>
      <c r="H22" s="331"/>
      <c r="I22" s="331"/>
      <c r="J22" s="331"/>
    </row>
    <row r="23" spans="1:10" ht="16.5" customHeight="1" outlineLevel="2" x14ac:dyDescent="0.25">
      <c r="A23" s="317" t="s">
        <v>2824</v>
      </c>
      <c r="B23" s="328" t="s">
        <v>2825</v>
      </c>
      <c r="C23" s="329">
        <v>12976.818241950106</v>
      </c>
      <c r="D23" s="329" t="s">
        <v>85</v>
      </c>
      <c r="E23" s="319">
        <f>F23/C23</f>
        <v>90</v>
      </c>
      <c r="F23" s="330">
        <v>1167913.6417755096</v>
      </c>
      <c r="G23" s="320">
        <f t="shared" si="0"/>
        <v>1194034.0440316831</v>
      </c>
      <c r="H23" s="331">
        <f>G24/H24</f>
        <v>81.790223611614991</v>
      </c>
      <c r="I23" s="331"/>
      <c r="J23" s="332"/>
    </row>
    <row r="24" spans="1:10" ht="30.75" outlineLevel="2" thickBot="1" x14ac:dyDescent="0.3">
      <c r="A24" s="317" t="s">
        <v>2826</v>
      </c>
      <c r="B24" s="333" t="s">
        <v>2827</v>
      </c>
      <c r="C24" s="334">
        <v>5998.1750000000002</v>
      </c>
      <c r="D24" s="334" t="s">
        <v>96</v>
      </c>
      <c r="E24" s="319">
        <f>F24/C24</f>
        <v>8.0001000304259211</v>
      </c>
      <c r="F24" s="335">
        <v>47986</v>
      </c>
      <c r="G24" s="320">
        <f t="shared" si="0"/>
        <v>49059.207451159877</v>
      </c>
      <c r="H24" s="331">
        <f>C24*0.1</f>
        <v>599.8175</v>
      </c>
      <c r="I24" s="336" t="s">
        <v>2828</v>
      </c>
      <c r="J24" s="337" t="s">
        <v>2829</v>
      </c>
    </row>
    <row r="25" spans="1:10" ht="15.75" customHeight="1" outlineLevel="2" thickBot="1" x14ac:dyDescent="0.3">
      <c r="A25" s="323">
        <v>3</v>
      </c>
      <c r="B25" s="324" t="s">
        <v>5</v>
      </c>
      <c r="C25" s="325"/>
      <c r="D25" s="325"/>
      <c r="E25" s="325"/>
      <c r="F25" s="326">
        <f>F26+F32</f>
        <v>17109406.219999999</v>
      </c>
      <c r="G25" s="326">
        <f>G26+G32</f>
        <v>17492058.290191829</v>
      </c>
      <c r="H25" s="309"/>
      <c r="I25" s="310"/>
      <c r="J25" s="310"/>
    </row>
    <row r="26" spans="1:10" ht="15.75" customHeight="1" outlineLevel="2" x14ac:dyDescent="0.25">
      <c r="A26" s="311" t="s">
        <v>2482</v>
      </c>
      <c r="B26" s="312" t="s">
        <v>2483</v>
      </c>
      <c r="C26" s="313"/>
      <c r="D26" s="313"/>
      <c r="E26" s="313"/>
      <c r="F26" s="314">
        <f>SUM(F27:F31)</f>
        <v>7785843</v>
      </c>
      <c r="G26" s="314">
        <f>SUM(G27:G31)</f>
        <v>7959973.4697445286</v>
      </c>
      <c r="H26" s="315"/>
      <c r="I26" s="316"/>
      <c r="J26" s="316"/>
    </row>
    <row r="27" spans="1:10" ht="15.75" customHeight="1" outlineLevel="2" x14ac:dyDescent="0.25">
      <c r="A27" s="317" t="s">
        <v>2485</v>
      </c>
      <c r="B27" s="318" t="s">
        <v>2830</v>
      </c>
      <c r="C27" s="319">
        <v>6600</v>
      </c>
      <c r="D27" s="319" t="s">
        <v>90</v>
      </c>
      <c r="E27" s="319">
        <f>F27/C27</f>
        <v>75</v>
      </c>
      <c r="F27" s="320">
        <v>495000</v>
      </c>
      <c r="G27" s="320">
        <f>F27*($B$12/$B$11)</f>
        <v>506070.68078864954</v>
      </c>
      <c r="H27" s="321" t="s">
        <v>2831</v>
      </c>
      <c r="I27" s="327"/>
      <c r="J27" s="327"/>
    </row>
    <row r="28" spans="1:10" ht="15.75" customHeight="1" outlineLevel="2" x14ac:dyDescent="0.25">
      <c r="A28" s="317" t="s">
        <v>2487</v>
      </c>
      <c r="B28" s="318" t="s">
        <v>2832</v>
      </c>
      <c r="C28" s="329">
        <v>5600</v>
      </c>
      <c r="D28" s="329" t="s">
        <v>90</v>
      </c>
      <c r="E28" s="319">
        <f>F28/C28</f>
        <v>120</v>
      </c>
      <c r="F28" s="330">
        <v>672000</v>
      </c>
      <c r="G28" s="320">
        <f t="shared" ref="G28:G31" si="1">F28*($B$12/$B$11)</f>
        <v>687029.2878585303</v>
      </c>
      <c r="H28" s="321" t="s">
        <v>2833</v>
      </c>
      <c r="I28" s="321"/>
      <c r="J28" s="321"/>
    </row>
    <row r="29" spans="1:10" ht="15.75" customHeight="1" outlineLevel="2" x14ac:dyDescent="0.25">
      <c r="A29" s="317" t="s">
        <v>2491</v>
      </c>
      <c r="B29" s="328" t="s">
        <v>2834</v>
      </c>
      <c r="C29" s="329">
        <v>362853.95148962113</v>
      </c>
      <c r="D29" s="329" t="s">
        <v>97</v>
      </c>
      <c r="E29" s="319">
        <f>F29/C29</f>
        <v>7.3000004247597827</v>
      </c>
      <c r="F29" s="330">
        <v>2648834</v>
      </c>
      <c r="G29" s="320">
        <f t="shared" si="1"/>
        <v>2708075.2033861047</v>
      </c>
      <c r="H29" s="321" t="s">
        <v>2835</v>
      </c>
      <c r="I29" s="321" t="s">
        <v>2836</v>
      </c>
      <c r="J29" s="321"/>
    </row>
    <row r="30" spans="1:10" ht="15.75" customHeight="1" outlineLevel="2" x14ac:dyDescent="0.25">
      <c r="A30" s="317" t="s">
        <v>2494</v>
      </c>
      <c r="B30" s="328" t="s">
        <v>92</v>
      </c>
      <c r="C30" s="329">
        <v>5183.627878423159</v>
      </c>
      <c r="D30" s="329" t="s">
        <v>85</v>
      </c>
      <c r="E30" s="319">
        <f>F30/C30</f>
        <v>708.00008914150749</v>
      </c>
      <c r="F30" s="330">
        <v>3670009</v>
      </c>
      <c r="G30" s="320">
        <f t="shared" si="1"/>
        <v>3752088.7942029717</v>
      </c>
      <c r="H30" s="321" t="s">
        <v>2837</v>
      </c>
      <c r="I30" s="321" t="s">
        <v>2838</v>
      </c>
      <c r="J30" s="321"/>
    </row>
    <row r="31" spans="1:10" ht="30.75" outlineLevel="2" thickBot="1" x14ac:dyDescent="0.3">
      <c r="A31" s="317" t="s">
        <v>2496</v>
      </c>
      <c r="B31" s="328" t="s">
        <v>2839</v>
      </c>
      <c r="C31" s="329">
        <v>1</v>
      </c>
      <c r="D31" s="329" t="s">
        <v>86</v>
      </c>
      <c r="E31" s="319">
        <f>F31/C31</f>
        <v>300000</v>
      </c>
      <c r="F31" s="330">
        <v>300000</v>
      </c>
      <c r="G31" s="320">
        <f t="shared" si="1"/>
        <v>306709.50350827246</v>
      </c>
      <c r="H31" s="321" t="s">
        <v>2840</v>
      </c>
      <c r="I31" s="337" t="s">
        <v>2841</v>
      </c>
      <c r="J31" s="337" t="s">
        <v>2842</v>
      </c>
    </row>
    <row r="32" spans="1:10" ht="15.75" customHeight="1" outlineLevel="2" x14ac:dyDescent="0.25">
      <c r="A32" s="338" t="s">
        <v>2511</v>
      </c>
      <c r="B32" s="339" t="s">
        <v>94</v>
      </c>
      <c r="C32" s="340"/>
      <c r="D32" s="340"/>
      <c r="E32" s="340"/>
      <c r="F32" s="341">
        <f>SUM(F33:F36)</f>
        <v>9323563.2200000007</v>
      </c>
      <c r="G32" s="341">
        <f>SUM(G33:G36)</f>
        <v>9532084.8204473015</v>
      </c>
      <c r="H32" s="315"/>
      <c r="I32" s="316"/>
      <c r="J32" s="316"/>
    </row>
    <row r="33" spans="1:10" ht="15.75" customHeight="1" outlineLevel="2" x14ac:dyDescent="0.25">
      <c r="A33" s="342" t="s">
        <v>2512</v>
      </c>
      <c r="B33" s="343" t="s">
        <v>2843</v>
      </c>
      <c r="C33" s="344">
        <v>5998.1750000000002</v>
      </c>
      <c r="D33" s="344" t="s">
        <v>44</v>
      </c>
      <c r="E33" s="344">
        <f>F33/C33</f>
        <v>50</v>
      </c>
      <c r="F33" s="345">
        <v>299908.75</v>
      </c>
      <c r="G33" s="320">
        <f>F33*($B$12/$B$11)</f>
        <v>306616.21270095534</v>
      </c>
      <c r="H33" s="321" t="s">
        <v>2844</v>
      </c>
      <c r="I33" s="327"/>
      <c r="J33" s="327"/>
    </row>
    <row r="34" spans="1:10" ht="15.75" customHeight="1" outlineLevel="2" x14ac:dyDescent="0.25">
      <c r="A34" s="346" t="s">
        <v>2514</v>
      </c>
      <c r="B34" s="328" t="s">
        <v>2834</v>
      </c>
      <c r="C34" s="329">
        <v>335897.8</v>
      </c>
      <c r="D34" s="329" t="s">
        <v>97</v>
      </c>
      <c r="E34" s="344">
        <f>F34/C34</f>
        <v>7.3</v>
      </c>
      <c r="F34" s="330">
        <v>2452053.94</v>
      </c>
      <c r="G34" s="320">
        <f t="shared" ref="G34:G36" si="2">F34*($B$12/$B$11)</f>
        <v>2506894.1550430111</v>
      </c>
      <c r="H34" s="321" t="s">
        <v>2835</v>
      </c>
      <c r="I34" s="321" t="s">
        <v>2836</v>
      </c>
      <c r="J34" s="321"/>
    </row>
    <row r="35" spans="1:10" ht="15.75" customHeight="1" outlineLevel="2" x14ac:dyDescent="0.25">
      <c r="A35" s="346" t="s">
        <v>2515</v>
      </c>
      <c r="B35" s="328" t="s">
        <v>92</v>
      </c>
      <c r="C35" s="329">
        <v>4798.54</v>
      </c>
      <c r="D35" s="329" t="s">
        <v>2469</v>
      </c>
      <c r="E35" s="344">
        <f>F35/C35</f>
        <v>619.50000000000011</v>
      </c>
      <c r="F35" s="330">
        <v>2972695.5300000003</v>
      </c>
      <c r="G35" s="320">
        <f t="shared" si="2"/>
        <v>3039179.9002918699</v>
      </c>
      <c r="H35" s="321" t="s">
        <v>2845</v>
      </c>
      <c r="I35" s="321" t="s">
        <v>2838</v>
      </c>
      <c r="J35" s="321"/>
    </row>
    <row r="36" spans="1:10" ht="15.75" customHeight="1" outlineLevel="2" thickBot="1" x14ac:dyDescent="0.3">
      <c r="A36" s="346" t="s">
        <v>2846</v>
      </c>
      <c r="B36" s="328" t="s">
        <v>2847</v>
      </c>
      <c r="C36" s="329">
        <v>17994.525000000001</v>
      </c>
      <c r="D36" s="329" t="s">
        <v>86</v>
      </c>
      <c r="E36" s="344">
        <f>F36/C36</f>
        <v>200</v>
      </c>
      <c r="F36" s="330">
        <v>3598905.0000000005</v>
      </c>
      <c r="G36" s="320">
        <f t="shared" si="2"/>
        <v>3679394.552411465</v>
      </c>
      <c r="H36" s="321" t="s">
        <v>2848</v>
      </c>
      <c r="I36" s="337" t="s">
        <v>2849</v>
      </c>
      <c r="J36" s="337"/>
    </row>
    <row r="37" spans="1:10" ht="15.75" customHeight="1" outlineLevel="2" thickBot="1" x14ac:dyDescent="0.3">
      <c r="A37" s="323">
        <v>4</v>
      </c>
      <c r="B37" s="324" t="s">
        <v>132</v>
      </c>
      <c r="C37" s="325"/>
      <c r="D37" s="325"/>
      <c r="E37" s="325"/>
      <c r="F37" s="326">
        <f>F38</f>
        <v>4072621.7317045773</v>
      </c>
      <c r="G37" s="326">
        <f>G38</f>
        <v>4163705.9643603731</v>
      </c>
      <c r="H37" s="309"/>
      <c r="I37" s="310"/>
      <c r="J37" s="310"/>
    </row>
    <row r="38" spans="1:10" ht="15.75" customHeight="1" outlineLevel="2" x14ac:dyDescent="0.25">
      <c r="A38" s="338" t="s">
        <v>2519</v>
      </c>
      <c r="B38" s="312" t="s">
        <v>132</v>
      </c>
      <c r="C38" s="313"/>
      <c r="D38" s="313"/>
      <c r="E38" s="313"/>
      <c r="F38" s="314">
        <f>SUM(F39:F51)</f>
        <v>4072621.7317045773</v>
      </c>
      <c r="G38" s="314">
        <f>SUM(G39:G51)</f>
        <v>4163705.9643603731</v>
      </c>
      <c r="H38" s="315"/>
      <c r="I38" s="316"/>
      <c r="J38" s="316"/>
    </row>
    <row r="39" spans="1:10" ht="15.75" customHeight="1" outlineLevel="2" x14ac:dyDescent="0.25">
      <c r="A39" s="346" t="s">
        <v>2521</v>
      </c>
      <c r="B39" s="318" t="s">
        <v>2850</v>
      </c>
      <c r="C39" s="319">
        <v>2628</v>
      </c>
      <c r="D39" s="319" t="s">
        <v>90</v>
      </c>
      <c r="E39" s="319">
        <f t="shared" ref="E39:E51" si="3">F39/C39</f>
        <v>80</v>
      </c>
      <c r="F39" s="320">
        <v>210240</v>
      </c>
      <c r="G39" s="320">
        <f>F39*($B$12/$B$11)</f>
        <v>214942.02005859735</v>
      </c>
      <c r="H39" s="321" t="s">
        <v>2851</v>
      </c>
      <c r="I39" s="327"/>
      <c r="J39" s="327"/>
    </row>
    <row r="40" spans="1:10" ht="15.75" customHeight="1" outlineLevel="2" x14ac:dyDescent="0.25">
      <c r="A40" s="346" t="s">
        <v>2523</v>
      </c>
      <c r="B40" s="328" t="s">
        <v>2516</v>
      </c>
      <c r="C40" s="329">
        <v>183960</v>
      </c>
      <c r="D40" s="329" t="s">
        <v>97</v>
      </c>
      <c r="E40" s="319">
        <f t="shared" si="3"/>
        <v>7.3</v>
      </c>
      <c r="F40" s="330">
        <v>1342908</v>
      </c>
      <c r="G40" s="320">
        <f t="shared" ref="G40:G51" si="4">F40*($B$12/$B$11)</f>
        <v>1372942.1531242905</v>
      </c>
      <c r="H40" s="321" t="s">
        <v>2835</v>
      </c>
      <c r="I40" s="321"/>
      <c r="J40" s="321"/>
    </row>
    <row r="41" spans="1:10" ht="15.75" customHeight="1" outlineLevel="2" x14ac:dyDescent="0.25">
      <c r="A41" s="346" t="s">
        <v>2526</v>
      </c>
      <c r="B41" s="328" t="s">
        <v>92</v>
      </c>
      <c r="C41" s="329">
        <v>516.00659335212356</v>
      </c>
      <c r="D41" s="329" t="s">
        <v>2469</v>
      </c>
      <c r="E41" s="319">
        <f t="shared" si="3"/>
        <v>708</v>
      </c>
      <c r="F41" s="330">
        <v>365332.66809330345</v>
      </c>
      <c r="G41" s="320">
        <f t="shared" si="4"/>
        <v>373503.33748749865</v>
      </c>
      <c r="H41" s="321" t="s">
        <v>2837</v>
      </c>
      <c r="I41" s="321"/>
      <c r="J41" s="321"/>
    </row>
    <row r="42" spans="1:10" ht="15.75" customHeight="1" outlineLevel="2" x14ac:dyDescent="0.25">
      <c r="A42" s="346" t="s">
        <v>2527</v>
      </c>
      <c r="B42" s="328" t="s">
        <v>2852</v>
      </c>
      <c r="C42" s="329">
        <v>175.18</v>
      </c>
      <c r="D42" s="329" t="s">
        <v>90</v>
      </c>
      <c r="E42" s="319">
        <f t="shared" si="3"/>
        <v>6163.2599999999993</v>
      </c>
      <c r="F42" s="330">
        <v>1079679.8868</v>
      </c>
      <c r="G42" s="320">
        <f t="shared" si="4"/>
        <v>1103826.9400943194</v>
      </c>
      <c r="H42" s="321" t="s">
        <v>2853</v>
      </c>
      <c r="I42" s="321"/>
      <c r="J42" s="321"/>
    </row>
    <row r="43" spans="1:10" ht="15.75" customHeight="1" outlineLevel="2" x14ac:dyDescent="0.25">
      <c r="A43" s="346" t="s">
        <v>2529</v>
      </c>
      <c r="B43" s="328" t="s">
        <v>2854</v>
      </c>
      <c r="C43" s="329">
        <v>175.18</v>
      </c>
      <c r="D43" s="329" t="s">
        <v>90</v>
      </c>
      <c r="E43" s="319">
        <f t="shared" si="3"/>
        <v>400</v>
      </c>
      <c r="F43" s="330">
        <v>70072</v>
      </c>
      <c r="G43" s="320">
        <f t="shared" si="4"/>
        <v>71639.16109943889</v>
      </c>
      <c r="H43" s="321" t="s">
        <v>2855</v>
      </c>
      <c r="I43" s="321"/>
      <c r="J43" s="321"/>
    </row>
    <row r="44" spans="1:10" ht="15.75" customHeight="1" outlineLevel="2" x14ac:dyDescent="0.25">
      <c r="A44" s="346" t="s">
        <v>2856</v>
      </c>
      <c r="B44" s="328" t="s">
        <v>2857</v>
      </c>
      <c r="C44" s="329">
        <v>183960</v>
      </c>
      <c r="D44" s="329" t="s">
        <v>97</v>
      </c>
      <c r="E44" s="319">
        <f t="shared" si="3"/>
        <v>2.5</v>
      </c>
      <c r="F44" s="330">
        <v>459900</v>
      </c>
      <c r="G44" s="320">
        <f t="shared" si="4"/>
        <v>470185.66887818166</v>
      </c>
      <c r="H44" s="321"/>
      <c r="I44" s="321"/>
      <c r="J44" s="321"/>
    </row>
    <row r="45" spans="1:10" ht="15.75" customHeight="1" outlineLevel="2" x14ac:dyDescent="0.25">
      <c r="A45" s="346" t="s">
        <v>2858</v>
      </c>
      <c r="B45" s="328" t="s">
        <v>2859</v>
      </c>
      <c r="C45" s="329">
        <v>516.00659335212356</v>
      </c>
      <c r="D45" s="329" t="s">
        <v>2469</v>
      </c>
      <c r="E45" s="319">
        <f t="shared" si="3"/>
        <v>600</v>
      </c>
      <c r="F45" s="330">
        <v>309603.95601127413</v>
      </c>
      <c r="G45" s="320">
        <f t="shared" si="4"/>
        <v>316528.2521080497</v>
      </c>
      <c r="H45" s="321"/>
      <c r="I45" s="321"/>
      <c r="J45" s="321"/>
    </row>
    <row r="46" spans="1:10" ht="15.75" customHeight="1" outlineLevel="2" x14ac:dyDescent="0.25">
      <c r="A46" s="346" t="s">
        <v>2860</v>
      </c>
      <c r="B46" s="328" t="s">
        <v>2861</v>
      </c>
      <c r="C46" s="329">
        <v>175.18</v>
      </c>
      <c r="D46" s="329" t="s">
        <v>90</v>
      </c>
      <c r="E46" s="319">
        <f t="shared" si="3"/>
        <v>100</v>
      </c>
      <c r="F46" s="330">
        <v>17518</v>
      </c>
      <c r="G46" s="320">
        <f t="shared" si="4"/>
        <v>17909.790274859723</v>
      </c>
      <c r="H46" s="321"/>
      <c r="I46" s="321"/>
      <c r="J46" s="321"/>
    </row>
    <row r="47" spans="1:10" ht="15.75" customHeight="1" outlineLevel="2" x14ac:dyDescent="0.25">
      <c r="A47" s="346" t="s">
        <v>2862</v>
      </c>
      <c r="B47" s="328" t="s">
        <v>2839</v>
      </c>
      <c r="C47" s="329">
        <v>1</v>
      </c>
      <c r="D47" s="329" t="s">
        <v>86</v>
      </c>
      <c r="E47" s="319">
        <f t="shared" si="3"/>
        <v>150000</v>
      </c>
      <c r="F47" s="330">
        <v>150000</v>
      </c>
      <c r="G47" s="320">
        <f t="shared" si="4"/>
        <v>153354.75175413623</v>
      </c>
      <c r="H47" s="321" t="s">
        <v>2840</v>
      </c>
      <c r="I47" s="321"/>
      <c r="J47" s="321"/>
    </row>
    <row r="48" spans="1:10" ht="15.75" customHeight="1" outlineLevel="2" x14ac:dyDescent="0.25">
      <c r="A48" s="346" t="s">
        <v>2863</v>
      </c>
      <c r="B48" s="328" t="s">
        <v>2864</v>
      </c>
      <c r="C48" s="329">
        <v>140.14400000000001</v>
      </c>
      <c r="D48" s="329" t="s">
        <v>96</v>
      </c>
      <c r="E48" s="319">
        <f t="shared" si="3"/>
        <v>50</v>
      </c>
      <c r="F48" s="330">
        <v>7007.2000000000007</v>
      </c>
      <c r="G48" s="320">
        <f t="shared" si="4"/>
        <v>7163.9161099438898</v>
      </c>
      <c r="H48" s="321" t="s">
        <v>2844</v>
      </c>
      <c r="I48" s="321"/>
      <c r="J48" s="321"/>
    </row>
    <row r="49" spans="1:10" ht="15.75" customHeight="1" outlineLevel="2" x14ac:dyDescent="0.25">
      <c r="A49" s="346" t="s">
        <v>2865</v>
      </c>
      <c r="B49" s="328" t="s">
        <v>2866</v>
      </c>
      <c r="C49" s="329">
        <v>28.028800000000004</v>
      </c>
      <c r="D49" s="329" t="s">
        <v>85</v>
      </c>
      <c r="E49" s="319">
        <f t="shared" si="3"/>
        <v>619.5</v>
      </c>
      <c r="F49" s="330">
        <v>17363.841600000003</v>
      </c>
      <c r="G49" s="320">
        <f t="shared" si="4"/>
        <v>17752.184120440961</v>
      </c>
      <c r="H49" s="321" t="s">
        <v>2845</v>
      </c>
      <c r="I49" s="321"/>
      <c r="J49" s="321"/>
    </row>
    <row r="50" spans="1:10" ht="15.75" customHeight="1" outlineLevel="2" x14ac:dyDescent="0.25">
      <c r="A50" s="346" t="s">
        <v>2867</v>
      </c>
      <c r="B50" s="328" t="s">
        <v>2868</v>
      </c>
      <c r="C50" s="329">
        <v>2242.3040000000001</v>
      </c>
      <c r="D50" s="329" t="s">
        <v>86</v>
      </c>
      <c r="E50" s="319">
        <f t="shared" si="3"/>
        <v>7.3</v>
      </c>
      <c r="F50" s="330">
        <v>16368.8192</v>
      </c>
      <c r="G50" s="320">
        <f t="shared" si="4"/>
        <v>16734.908032828924</v>
      </c>
      <c r="H50" s="321" t="s">
        <v>2835</v>
      </c>
      <c r="I50" s="321"/>
      <c r="J50" s="321"/>
    </row>
    <row r="51" spans="1:10" ht="15.75" customHeight="1" outlineLevel="2" thickBot="1" x14ac:dyDescent="0.3">
      <c r="A51" s="346" t="s">
        <v>2869</v>
      </c>
      <c r="B51" s="328" t="s">
        <v>2870</v>
      </c>
      <c r="C51" s="329">
        <v>28.028800000000004</v>
      </c>
      <c r="D51" s="329" t="s">
        <v>2469</v>
      </c>
      <c r="E51" s="319">
        <f t="shared" si="3"/>
        <v>950</v>
      </c>
      <c r="F51" s="330">
        <v>26627.360000000004</v>
      </c>
      <c r="G51" s="320">
        <f t="shared" si="4"/>
        <v>27222.881217786784</v>
      </c>
      <c r="H51" s="321"/>
      <c r="I51" s="337"/>
      <c r="J51" s="337"/>
    </row>
    <row r="52" spans="1:10" ht="15.75" customHeight="1" thickBot="1" x14ac:dyDescent="0.3">
      <c r="A52" s="323">
        <v>5</v>
      </c>
      <c r="B52" s="324" t="s">
        <v>6</v>
      </c>
      <c r="C52" s="325"/>
      <c r="D52" s="325"/>
      <c r="E52" s="325"/>
      <c r="F52" s="326">
        <f>F53+F56+F59+F61+F66+F63</f>
        <v>53675067.746250018</v>
      </c>
      <c r="G52" s="326">
        <f>G53+G56+G59+G61+G66+G63</f>
        <v>54875511.264084108</v>
      </c>
      <c r="H52" s="309"/>
      <c r="I52" s="310"/>
      <c r="J52" s="310"/>
    </row>
    <row r="53" spans="1:10" ht="15.75" customHeight="1" outlineLevel="1" x14ac:dyDescent="0.25">
      <c r="A53" s="338" t="s">
        <v>2531</v>
      </c>
      <c r="B53" s="339" t="s">
        <v>2532</v>
      </c>
      <c r="C53" s="340"/>
      <c r="D53" s="340"/>
      <c r="E53" s="340"/>
      <c r="F53" s="341">
        <f>SUM(F54:F55)</f>
        <v>3543821.0062500015</v>
      </c>
      <c r="G53" s="341">
        <f>SUM(G54:G55)</f>
        <v>3623078.6044970811</v>
      </c>
      <c r="H53" s="315"/>
      <c r="I53" s="316"/>
      <c r="J53" s="316"/>
    </row>
    <row r="54" spans="1:10" ht="16.899999999999999" customHeight="1" outlineLevel="2" x14ac:dyDescent="0.25">
      <c r="A54" s="346" t="s">
        <v>2533</v>
      </c>
      <c r="B54" s="328" t="s">
        <v>2871</v>
      </c>
      <c r="C54" s="329">
        <f>'[9]Orçamento Resumo FASE 1'!C54+'[9]Orçamento Resumo FASE 2'!C20</f>
        <v>27052.068750000006</v>
      </c>
      <c r="D54" s="329" t="s">
        <v>44</v>
      </c>
      <c r="E54" s="329">
        <f>F54/C54</f>
        <v>95.000000000000014</v>
      </c>
      <c r="F54" s="330">
        <f>'[9]Orçamento Resumo FASE 1'!F54+'[9]Orçamento Resumo FASE 2'!F20</f>
        <v>2569946.5312500009</v>
      </c>
      <c r="G54" s="320">
        <f>F54*($B$12/$B$11)</f>
        <v>2627423.4154749825</v>
      </c>
      <c r="H54" s="321" t="s">
        <v>2872</v>
      </c>
      <c r="I54" s="327"/>
      <c r="J54" s="327"/>
    </row>
    <row r="55" spans="1:10" ht="15.75" customHeight="1" outlineLevel="2" thickBot="1" x14ac:dyDescent="0.3">
      <c r="A55" s="346" t="s">
        <v>2536</v>
      </c>
      <c r="B55" s="328" t="s">
        <v>2537</v>
      </c>
      <c r="C55" s="329">
        <f>'[9]Orçamento Resumo FASE 1'!C55+'[9]Orçamento Resumo FASE 2'!C21</f>
        <v>216416.55000000005</v>
      </c>
      <c r="D55" s="329" t="s">
        <v>44</v>
      </c>
      <c r="E55" s="329">
        <f>F55/C55</f>
        <v>4.5000000000000009</v>
      </c>
      <c r="F55" s="330">
        <f>'[9]Orçamento Resumo FASE 1'!F55+'[9]Orçamento Resumo FASE 2'!F21</f>
        <v>973874.47500000033</v>
      </c>
      <c r="G55" s="320">
        <f>F55*($B$12/$B$11)</f>
        <v>995655.18902209867</v>
      </c>
      <c r="H55" s="321"/>
      <c r="I55" s="337"/>
      <c r="J55" s="337"/>
    </row>
    <row r="56" spans="1:10" ht="15.75" customHeight="1" outlineLevel="1" x14ac:dyDescent="0.25">
      <c r="A56" s="338" t="s">
        <v>2538</v>
      </c>
      <c r="B56" s="339" t="s">
        <v>2873</v>
      </c>
      <c r="C56" s="340"/>
      <c r="D56" s="340"/>
      <c r="E56" s="340"/>
      <c r="F56" s="341">
        <f>SUM(F57:F58)</f>
        <v>3945644.1</v>
      </c>
      <c r="G56" s="341">
        <f>SUM(G57:G58)</f>
        <v>4033888.476437815</v>
      </c>
      <c r="H56" s="315"/>
      <c r="I56" s="316"/>
      <c r="J56" s="316"/>
    </row>
    <row r="57" spans="1:10" ht="15.75" customHeight="1" outlineLevel="2" x14ac:dyDescent="0.25">
      <c r="A57" s="346" t="s">
        <v>2540</v>
      </c>
      <c r="B57" s="328" t="s">
        <v>2874</v>
      </c>
      <c r="C57" s="329">
        <f>'[9]Orçamento Resumo FASE 1'!C57+'[9]Orçamento Resumo FASE 2'!C23</f>
        <v>51981.599999999999</v>
      </c>
      <c r="D57" s="329" t="s">
        <v>44</v>
      </c>
      <c r="E57" s="329">
        <f>F57/C57</f>
        <v>45</v>
      </c>
      <c r="F57" s="330">
        <f>'[9]Orçamento Resumo FASE 1'!F57+'[9]Orçamento Resumo FASE 2'!F23</f>
        <v>2339172</v>
      </c>
      <c r="G57" s="320">
        <f>F57*($B$12/$B$11)</f>
        <v>2391487.6091348422</v>
      </c>
      <c r="H57" s="321" t="s">
        <v>2875</v>
      </c>
      <c r="I57" s="327"/>
      <c r="J57" s="327"/>
    </row>
    <row r="58" spans="1:10" ht="15.75" customHeight="1" outlineLevel="2" thickBot="1" x14ac:dyDescent="0.3">
      <c r="A58" s="346" t="s">
        <v>2876</v>
      </c>
      <c r="B58" s="328" t="s">
        <v>2877</v>
      </c>
      <c r="C58" s="329">
        <f>'[9]Orçamento Resumo FASE 1'!C58+'[9]Orçamento Resumo FASE 2'!C24</f>
        <v>35699.380000000005</v>
      </c>
      <c r="D58" s="329" t="s">
        <v>44</v>
      </c>
      <c r="E58" s="329">
        <f>F58/C58</f>
        <v>45</v>
      </c>
      <c r="F58" s="330">
        <f>'[9]Orçamento Resumo FASE 1'!F58+'[9]Orçamento Resumo FASE 2'!F24</f>
        <v>1606472.1</v>
      </c>
      <c r="G58" s="320">
        <f>F58*($B$12/$B$11)</f>
        <v>1642400.8673029728</v>
      </c>
      <c r="H58" s="321" t="s">
        <v>2875</v>
      </c>
      <c r="I58" s="337"/>
      <c r="J58" s="337"/>
    </row>
    <row r="59" spans="1:10" ht="15.6" customHeight="1" outlineLevel="1" x14ac:dyDescent="0.25">
      <c r="A59" s="338" t="s">
        <v>2542</v>
      </c>
      <c r="B59" s="339" t="s">
        <v>2539</v>
      </c>
      <c r="C59" s="340"/>
      <c r="D59" s="340"/>
      <c r="E59" s="340"/>
      <c r="F59" s="341">
        <f>F60</f>
        <v>14218567.335000005</v>
      </c>
      <c r="G59" s="341">
        <f>G60</f>
        <v>14536565.759722641</v>
      </c>
      <c r="H59" s="315"/>
      <c r="I59" s="316"/>
      <c r="J59" s="316"/>
    </row>
    <row r="60" spans="1:10" ht="15" customHeight="1" outlineLevel="2" thickBot="1" x14ac:dyDescent="0.3">
      <c r="A60" s="346" t="s">
        <v>2544</v>
      </c>
      <c r="B60" s="328" t="s">
        <v>2541</v>
      </c>
      <c r="C60" s="329">
        <f>'[9]Orçamento Resumo FASE 1'!C60+'[9]Orçamento Resumo FASE 2'!C26</f>
        <v>1947748.9500000007</v>
      </c>
      <c r="D60" s="329" t="s">
        <v>97</v>
      </c>
      <c r="E60" s="329">
        <f>F60/C60</f>
        <v>7.3</v>
      </c>
      <c r="F60" s="330">
        <f>'[9]Orçamento Resumo FASE 1'!F60+'[9]Orçamento Resumo FASE 2'!F26</f>
        <v>14218567.335000005</v>
      </c>
      <c r="G60" s="320">
        <f>F60*($B$12/$B$11)</f>
        <v>14536565.759722641</v>
      </c>
      <c r="H60" s="321" t="s">
        <v>2878</v>
      </c>
      <c r="I60" s="322"/>
      <c r="J60" s="322"/>
    </row>
    <row r="61" spans="1:10" ht="15.75" customHeight="1" outlineLevel="1" x14ac:dyDescent="0.25">
      <c r="A61" s="338" t="s">
        <v>2545</v>
      </c>
      <c r="B61" s="339" t="s">
        <v>2543</v>
      </c>
      <c r="C61" s="340"/>
      <c r="D61" s="340"/>
      <c r="E61" s="340"/>
      <c r="F61" s="341">
        <f>F62</f>
        <v>14088717.405000005</v>
      </c>
      <c r="G61" s="341">
        <f>G62</f>
        <v>14403811.734519694</v>
      </c>
      <c r="H61" s="315"/>
      <c r="I61" s="316"/>
      <c r="J61" s="316"/>
    </row>
    <row r="62" spans="1:10" ht="15.75" customHeight="1" outlineLevel="2" thickBot="1" x14ac:dyDescent="0.3">
      <c r="A62" s="346" t="s">
        <v>2547</v>
      </c>
      <c r="B62" s="328" t="s">
        <v>92</v>
      </c>
      <c r="C62" s="329">
        <f>'[9]Orçamento Resumo FASE 1'!C62+'[9]Orçamento Resumo FASE 2'!C28</f>
        <v>21641.655000000006</v>
      </c>
      <c r="D62" s="329" t="s">
        <v>2469</v>
      </c>
      <c r="E62" s="329">
        <f>F62/C62</f>
        <v>651</v>
      </c>
      <c r="F62" s="330">
        <f>'[9]Orçamento Resumo FASE 1'!F62+'[9]Orçamento Resumo FASE 2'!F28</f>
        <v>14088717.405000005</v>
      </c>
      <c r="G62" s="320">
        <f>F62*($B$12/$B$11)</f>
        <v>14403811.734519694</v>
      </c>
      <c r="H62" s="321" t="s">
        <v>2879</v>
      </c>
      <c r="I62" s="322"/>
      <c r="J62" s="322"/>
    </row>
    <row r="63" spans="1:10" ht="15.75" customHeight="1" outlineLevel="2" x14ac:dyDescent="0.25">
      <c r="A63" s="338" t="s">
        <v>2552</v>
      </c>
      <c r="B63" s="339" t="s">
        <v>2546</v>
      </c>
      <c r="C63" s="340"/>
      <c r="D63" s="340"/>
      <c r="E63" s="340"/>
      <c r="F63" s="341">
        <f>F65+F64</f>
        <v>564993.9</v>
      </c>
      <c r="G63" s="341">
        <f>G65+G64</f>
        <v>577629.99518067518</v>
      </c>
      <c r="H63" s="315"/>
      <c r="I63" s="316"/>
      <c r="J63" s="316"/>
    </row>
    <row r="64" spans="1:10" ht="15.75" customHeight="1" outlineLevel="2" x14ac:dyDescent="0.25">
      <c r="A64" s="346" t="s">
        <v>2554</v>
      </c>
      <c r="B64" s="328" t="s">
        <v>2880</v>
      </c>
      <c r="C64" s="329">
        <f>'[9]Orçamento Resumo FASE 1'!C64+'[9]Orçamento Resumo FASE 2'!C30</f>
        <v>748.59</v>
      </c>
      <c r="D64" s="329" t="s">
        <v>90</v>
      </c>
      <c r="E64" s="329">
        <f>F64/C64</f>
        <v>79.999999999999986</v>
      </c>
      <c r="F64" s="330">
        <f>'[9]Orçamento Resumo FASE 1'!F64+'[9]Orçamento Resumo FASE 2'!F30</f>
        <v>59887.199999999997</v>
      </c>
      <c r="G64" s="320">
        <f>F64*($B$12/$B$11)</f>
        <v>61226.577928335377</v>
      </c>
      <c r="H64" s="321" t="s">
        <v>2881</v>
      </c>
      <c r="I64" s="327"/>
      <c r="J64" s="327"/>
    </row>
    <row r="65" spans="1:10" ht="15.75" customHeight="1" outlineLevel="2" thickBot="1" x14ac:dyDescent="0.3">
      <c r="A65" s="346" t="s">
        <v>2554</v>
      </c>
      <c r="B65" s="328" t="s">
        <v>2882</v>
      </c>
      <c r="C65" s="329">
        <f>'[9]Orçamento Resumo FASE 1'!C65+'[9]Orçamento Resumo FASE 2'!C31</f>
        <v>687.22</v>
      </c>
      <c r="D65" s="329" t="s">
        <v>44</v>
      </c>
      <c r="E65" s="329">
        <f>F65/C65</f>
        <v>735</v>
      </c>
      <c r="F65" s="330">
        <f>'[9]Orçamento Resumo FASE 1'!F65+'[9]Orçamento Resumo FASE 2'!F31</f>
        <v>505106.7</v>
      </c>
      <c r="G65" s="320">
        <f>F65*($B$12/$B$11)</f>
        <v>516403.41725233977</v>
      </c>
      <c r="H65" s="321" t="s">
        <v>2883</v>
      </c>
      <c r="I65" s="337"/>
      <c r="J65" s="337"/>
    </row>
    <row r="66" spans="1:10" ht="15.75" customHeight="1" outlineLevel="2" x14ac:dyDescent="0.25">
      <c r="A66" s="338">
        <v>5.6</v>
      </c>
      <c r="B66" s="339" t="s">
        <v>2553</v>
      </c>
      <c r="C66" s="340"/>
      <c r="D66" s="340"/>
      <c r="E66" s="340"/>
      <c r="F66" s="341">
        <f>F67</f>
        <v>17313324.000000007</v>
      </c>
      <c r="G66" s="341">
        <f>G67</f>
        <v>17700536.693726201</v>
      </c>
      <c r="H66" s="315"/>
      <c r="I66" s="316"/>
      <c r="J66" s="316"/>
    </row>
    <row r="67" spans="1:10" ht="45.75" outlineLevel="2" thickBot="1" x14ac:dyDescent="0.3">
      <c r="A67" s="346" t="s">
        <v>2884</v>
      </c>
      <c r="B67" s="328" t="s">
        <v>2555</v>
      </c>
      <c r="C67" s="329">
        <f>'[9]Orçamento Resumo FASE 1'!C67+'[9]Orçamento Resumo FASE 2'!C33</f>
        <v>86566.620000000024</v>
      </c>
      <c r="D67" s="329" t="s">
        <v>44</v>
      </c>
      <c r="E67" s="329">
        <f>F67/C67</f>
        <v>200.00000000000003</v>
      </c>
      <c r="F67" s="330">
        <f>'[9]Orçamento Resumo FASE 1'!F67+'[9]Orçamento Resumo FASE 2'!F33</f>
        <v>17313324.000000007</v>
      </c>
      <c r="G67" s="320">
        <f>F67*($B$12/$B$11)</f>
        <v>17700536.693726201</v>
      </c>
      <c r="H67" s="321" t="s">
        <v>2556</v>
      </c>
      <c r="I67" s="322" t="s">
        <v>2885</v>
      </c>
      <c r="J67" s="322" t="s">
        <v>2886</v>
      </c>
    </row>
    <row r="68" spans="1:10" ht="15.75" customHeight="1" x14ac:dyDescent="0.25">
      <c r="A68" s="323">
        <v>6</v>
      </c>
      <c r="B68" s="324" t="s">
        <v>7</v>
      </c>
      <c r="C68" s="325"/>
      <c r="D68" s="325"/>
      <c r="E68" s="325"/>
      <c r="F68" s="326">
        <f>F69</f>
        <v>10102860.6</v>
      </c>
      <c r="G68" s="326">
        <f>G69</f>
        <v>10328811.195464293</v>
      </c>
      <c r="H68" s="309" t="s">
        <v>2887</v>
      </c>
      <c r="I68" s="310"/>
      <c r="J68" s="310"/>
    </row>
    <row r="69" spans="1:10" ht="15.75" customHeight="1" outlineLevel="1" x14ac:dyDescent="0.25">
      <c r="A69" s="338" t="s">
        <v>2557</v>
      </c>
      <c r="B69" s="339" t="s">
        <v>7</v>
      </c>
      <c r="C69" s="340"/>
      <c r="D69" s="340"/>
      <c r="E69" s="340"/>
      <c r="F69" s="341">
        <f>SUM(F70:F75)</f>
        <v>10102860.6</v>
      </c>
      <c r="G69" s="341">
        <f>SUM(G70:G75)</f>
        <v>10328811.195464293</v>
      </c>
      <c r="H69" s="347"/>
      <c r="I69" s="347"/>
      <c r="J69" s="347"/>
    </row>
    <row r="70" spans="1:10" ht="30" outlineLevel="2" x14ac:dyDescent="0.25">
      <c r="A70" s="348" t="s">
        <v>2558</v>
      </c>
      <c r="B70" s="328" t="s">
        <v>2888</v>
      </c>
      <c r="C70" s="329">
        <f>'[9]Orçamento Resumo FASE 1'!C70+'[9]Orçamento Resumo FASE 2'!C36</f>
        <v>36045.94</v>
      </c>
      <c r="D70" s="329" t="s">
        <v>44</v>
      </c>
      <c r="E70" s="329">
        <f t="shared" ref="E70:E75" si="5">F70/C70</f>
        <v>41</v>
      </c>
      <c r="F70" s="330">
        <f>'[9]Orçamento Resumo FASE 1'!F70+'[9]Orçamento Resumo FASE 2'!F36</f>
        <v>1477883.54</v>
      </c>
      <c r="G70" s="320">
        <f>F70*($B$12/$B$11)</f>
        <v>1510936.4226548271</v>
      </c>
      <c r="H70" s="321" t="s">
        <v>2889</v>
      </c>
      <c r="I70" s="327"/>
      <c r="J70" s="327"/>
    </row>
    <row r="71" spans="1:10" ht="30" outlineLevel="2" x14ac:dyDescent="0.25">
      <c r="A71" s="348" t="s">
        <v>2561</v>
      </c>
      <c r="B71" s="328" t="s">
        <v>2890</v>
      </c>
      <c r="C71" s="329">
        <f>'[9]Orçamento Resumo FASE 1'!C71+'[9]Orçamento Resumo FASE 2'!C37</f>
        <v>53117.560000000005</v>
      </c>
      <c r="D71" s="329" t="s">
        <v>44</v>
      </c>
      <c r="E71" s="329">
        <f t="shared" si="5"/>
        <v>29.999999999999996</v>
      </c>
      <c r="F71" s="330">
        <f>'[9]Orçamento Resumo FASE 1'!F71+'[9]Orçamento Resumo FASE 2'!F37</f>
        <v>1593526.8</v>
      </c>
      <c r="G71" s="320">
        <f t="shared" ref="G71:G75" si="6">F71*($B$12/$B$11)</f>
        <v>1629166.0455170874</v>
      </c>
      <c r="H71" s="321" t="s">
        <v>2891</v>
      </c>
      <c r="I71" s="321"/>
      <c r="J71" s="321"/>
    </row>
    <row r="72" spans="1:10" ht="15.75" customHeight="1" outlineLevel="2" x14ac:dyDescent="0.25">
      <c r="A72" s="348" t="s">
        <v>2564</v>
      </c>
      <c r="B72" s="328" t="s">
        <v>2892</v>
      </c>
      <c r="C72" s="329">
        <f>'[9]Orçamento Resumo FASE 1'!C72+'[9]Orçamento Resumo FASE 2'!C38</f>
        <v>2860.42</v>
      </c>
      <c r="D72" s="329" t="s">
        <v>44</v>
      </c>
      <c r="E72" s="329">
        <f t="shared" si="5"/>
        <v>320</v>
      </c>
      <c r="F72" s="330">
        <f>'[9]Orçamento Resumo FASE 1'!F72+'[9]Orçamento Resumo FASE 2'!F38</f>
        <v>915334.4</v>
      </c>
      <c r="G72" s="320">
        <f t="shared" si="6"/>
        <v>935805.86456014158</v>
      </c>
      <c r="H72" s="321" t="s">
        <v>2893</v>
      </c>
      <c r="I72" s="321"/>
      <c r="J72" s="321"/>
    </row>
    <row r="73" spans="1:10" ht="15.75" customHeight="1" outlineLevel="2" x14ac:dyDescent="0.25">
      <c r="A73" s="348" t="s">
        <v>2566</v>
      </c>
      <c r="B73" s="328" t="s">
        <v>121</v>
      </c>
      <c r="C73" s="329">
        <f>'[9]Orçamento Resumo FASE 1'!C73+'[9]Orçamento Resumo FASE 2'!C39</f>
        <v>89163.5</v>
      </c>
      <c r="D73" s="329" t="s">
        <v>44</v>
      </c>
      <c r="E73" s="329">
        <f t="shared" si="5"/>
        <v>8.1999999999999993</v>
      </c>
      <c r="F73" s="330">
        <f>'[9]Orçamento Resumo FASE 1'!F73+'[9]Orçamento Resumo FASE 2'!F39</f>
        <v>731140.7</v>
      </c>
      <c r="G73" s="320">
        <f t="shared" si="6"/>
        <v>747492.6703056359</v>
      </c>
      <c r="H73" s="321"/>
      <c r="I73" s="321"/>
      <c r="J73" s="321"/>
    </row>
    <row r="74" spans="1:10" ht="15.75" customHeight="1" outlineLevel="2" x14ac:dyDescent="0.25">
      <c r="A74" s="348" t="s">
        <v>2894</v>
      </c>
      <c r="B74" s="328" t="s">
        <v>2895</v>
      </c>
      <c r="C74" s="329">
        <v>2102.16</v>
      </c>
      <c r="D74" s="329" t="s">
        <v>44</v>
      </c>
      <c r="E74" s="329">
        <f t="shared" si="5"/>
        <v>635.5</v>
      </c>
      <c r="F74" s="330">
        <v>1335922.68</v>
      </c>
      <c r="G74" s="320">
        <f t="shared" si="6"/>
        <v>1365800.6063608024</v>
      </c>
      <c r="H74" s="321" t="s">
        <v>2896</v>
      </c>
      <c r="I74" s="321"/>
      <c r="J74" s="321"/>
    </row>
    <row r="75" spans="1:10" ht="15.75" customHeight="1" outlineLevel="2" x14ac:dyDescent="0.25">
      <c r="A75" s="348" t="s">
        <v>2897</v>
      </c>
      <c r="B75" s="328" t="s">
        <v>99</v>
      </c>
      <c r="C75" s="329">
        <f>'[9]Orçamento Resumo FASE 1'!C74+'[9]Orçamento Resumo FASE 2'!C40</f>
        <v>48823.794999999998</v>
      </c>
      <c r="D75" s="329" t="s">
        <v>44</v>
      </c>
      <c r="E75" s="329">
        <f t="shared" si="5"/>
        <v>82.931949062951801</v>
      </c>
      <c r="F75" s="330">
        <f>'[9]Orçamento Resumo FASE 1'!F75+'[9]Orçamento Resumo FASE 2'!F40</f>
        <v>4049052.4800000004</v>
      </c>
      <c r="G75" s="320">
        <f t="shared" si="6"/>
        <v>4139609.5860657981</v>
      </c>
      <c r="H75" s="321"/>
      <c r="I75" s="337"/>
      <c r="J75" s="337"/>
    </row>
    <row r="76" spans="1:10" ht="30.75" thickBot="1" x14ac:dyDescent="0.3">
      <c r="A76" s="323">
        <v>7</v>
      </c>
      <c r="B76" s="324" t="s">
        <v>2568</v>
      </c>
      <c r="C76" s="325"/>
      <c r="D76" s="325"/>
      <c r="E76" s="325"/>
      <c r="F76" s="326">
        <f>F77+F86+F93</f>
        <v>27961018.260000005</v>
      </c>
      <c r="G76" s="326">
        <f>G77+G86+G93</f>
        <v>28586366.760367811</v>
      </c>
      <c r="H76" s="349" t="s">
        <v>2569</v>
      </c>
      <c r="I76" s="349"/>
      <c r="J76" s="349"/>
    </row>
    <row r="77" spans="1:10" ht="15.75" customHeight="1" outlineLevel="1" x14ac:dyDescent="0.25">
      <c r="A77" s="311" t="s">
        <v>2570</v>
      </c>
      <c r="B77" s="312" t="s">
        <v>2571</v>
      </c>
      <c r="C77" s="313"/>
      <c r="D77" s="313"/>
      <c r="E77" s="313"/>
      <c r="F77" s="314">
        <f>SUM(F78:F85)</f>
        <v>13461109.410000006</v>
      </c>
      <c r="G77" s="314">
        <f>SUM(G78:G85)</f>
        <v>13762167.279372118</v>
      </c>
      <c r="H77" s="315"/>
      <c r="I77" s="316"/>
      <c r="J77" s="316"/>
    </row>
    <row r="78" spans="1:10" outlineLevel="2" x14ac:dyDescent="0.25">
      <c r="A78" s="346" t="s">
        <v>2572</v>
      </c>
      <c r="B78" s="328" t="s">
        <v>748</v>
      </c>
      <c r="C78" s="329">
        <v>1</v>
      </c>
      <c r="D78" s="329" t="s">
        <v>86</v>
      </c>
      <c r="E78" s="329">
        <f t="shared" ref="E78:E85" si="7">F78/C78</f>
        <v>476116.41000000015</v>
      </c>
      <c r="F78" s="330">
        <f>'[9]Orçamento Resumo FASE 1'!F78+'[9]Orçamento Resumo FASE 2'!F43</f>
        <v>476116.41000000015</v>
      </c>
      <c r="G78" s="320">
        <f>F78*($B$12/$B$11)</f>
        <v>486764.75907747046</v>
      </c>
      <c r="H78" s="350"/>
      <c r="I78" s="351"/>
      <c r="J78" s="351"/>
    </row>
    <row r="79" spans="1:10" outlineLevel="2" x14ac:dyDescent="0.25">
      <c r="A79" s="346" t="s">
        <v>2573</v>
      </c>
      <c r="B79" s="328" t="s">
        <v>755</v>
      </c>
      <c r="C79" s="329">
        <v>1</v>
      </c>
      <c r="D79" s="329" t="s">
        <v>86</v>
      </c>
      <c r="E79" s="329">
        <f t="shared" si="7"/>
        <v>865666.20000000019</v>
      </c>
      <c r="F79" s="330">
        <f>'[9]Orçamento Resumo FASE 1'!F79+'[9]Orçamento Resumo FASE 2'!F44</f>
        <v>865666.20000000019</v>
      </c>
      <c r="G79" s="320">
        <f t="shared" ref="G79:G85" si="8">F79*($B$12/$B$11)</f>
        <v>885026.8346863098</v>
      </c>
      <c r="H79" s="350"/>
      <c r="I79" s="350"/>
      <c r="J79" s="350"/>
    </row>
    <row r="80" spans="1:10" outlineLevel="2" x14ac:dyDescent="0.25">
      <c r="A80" s="346" t="s">
        <v>2574</v>
      </c>
      <c r="B80" s="328" t="s">
        <v>2898</v>
      </c>
      <c r="C80" s="329">
        <v>1</v>
      </c>
      <c r="D80" s="329" t="s">
        <v>86</v>
      </c>
      <c r="E80" s="329">
        <f t="shared" si="7"/>
        <v>1298499.3000000003</v>
      </c>
      <c r="F80" s="330">
        <f>'[9]Orçamento Resumo FASE 1'!F80+'[9]Orçamento Resumo FASE 2'!F45</f>
        <v>1298499.3000000003</v>
      </c>
      <c r="G80" s="320">
        <f t="shared" si="8"/>
        <v>1327540.2520294648</v>
      </c>
      <c r="H80" s="350"/>
      <c r="I80" s="350"/>
      <c r="J80" s="350"/>
    </row>
    <row r="81" spans="1:10" outlineLevel="2" x14ac:dyDescent="0.25">
      <c r="A81" s="346" t="s">
        <v>2576</v>
      </c>
      <c r="B81" s="328" t="s">
        <v>2575</v>
      </c>
      <c r="C81" s="329">
        <v>1</v>
      </c>
      <c r="D81" s="329" t="s">
        <v>86</v>
      </c>
      <c r="E81" s="329">
        <f t="shared" si="7"/>
        <v>2596998.6000000006</v>
      </c>
      <c r="F81" s="330">
        <f>'[9]Orçamento Resumo FASE 1'!F81+'[9]Orçamento Resumo FASE 2'!F46</f>
        <v>2596998.6000000006</v>
      </c>
      <c r="G81" s="320">
        <f t="shared" si="8"/>
        <v>2655080.5040589296</v>
      </c>
      <c r="H81" s="350"/>
      <c r="I81" s="350"/>
      <c r="J81" s="350"/>
    </row>
    <row r="82" spans="1:10" outlineLevel="2" x14ac:dyDescent="0.25">
      <c r="A82" s="346" t="s">
        <v>2578</v>
      </c>
      <c r="B82" s="328" t="s">
        <v>2577</v>
      </c>
      <c r="C82" s="329">
        <v>1</v>
      </c>
      <c r="D82" s="329" t="s">
        <v>86</v>
      </c>
      <c r="E82" s="329">
        <f t="shared" si="7"/>
        <v>1298499.3000000003</v>
      </c>
      <c r="F82" s="330">
        <f>'[9]Orçamento Resumo FASE 1'!F82+'[9]Orçamento Resumo FASE 2'!F47</f>
        <v>1298499.3000000003</v>
      </c>
      <c r="G82" s="320">
        <f t="shared" si="8"/>
        <v>1327540.2520294648</v>
      </c>
      <c r="H82" s="350"/>
      <c r="I82" s="350"/>
      <c r="J82" s="350"/>
    </row>
    <row r="83" spans="1:10" outlineLevel="2" x14ac:dyDescent="0.25">
      <c r="A83" s="346" t="s">
        <v>2580</v>
      </c>
      <c r="B83" s="328" t="s">
        <v>2579</v>
      </c>
      <c r="C83" s="329">
        <v>1</v>
      </c>
      <c r="D83" s="329" t="s">
        <v>86</v>
      </c>
      <c r="E83" s="329">
        <f t="shared" si="7"/>
        <v>1298499.3000000003</v>
      </c>
      <c r="F83" s="330">
        <f>'[9]Orçamento Resumo FASE 1'!F83+'[9]Orçamento Resumo FASE 2'!F48</f>
        <v>1298499.3000000003</v>
      </c>
      <c r="G83" s="320">
        <f t="shared" si="8"/>
        <v>1327540.2520294648</v>
      </c>
      <c r="H83" s="350"/>
      <c r="I83" s="350"/>
      <c r="J83" s="350"/>
    </row>
    <row r="84" spans="1:10" outlineLevel="2" x14ac:dyDescent="0.25">
      <c r="A84" s="346" t="s">
        <v>2582</v>
      </c>
      <c r="B84" s="328" t="s">
        <v>2581</v>
      </c>
      <c r="C84" s="329">
        <v>1</v>
      </c>
      <c r="D84" s="329" t="s">
        <v>86</v>
      </c>
      <c r="E84" s="329">
        <f t="shared" si="7"/>
        <v>1298499.3000000003</v>
      </c>
      <c r="F84" s="330">
        <f>'[9]Orçamento Resumo FASE 1'!F84+'[9]Orçamento Resumo FASE 2'!F49</f>
        <v>1298499.3000000003</v>
      </c>
      <c r="G84" s="320">
        <f t="shared" si="8"/>
        <v>1327540.2520294648</v>
      </c>
      <c r="H84" s="350"/>
      <c r="I84" s="350"/>
      <c r="J84" s="350"/>
    </row>
    <row r="85" spans="1:10" outlineLevel="2" x14ac:dyDescent="0.25">
      <c r="A85" s="346" t="s">
        <v>2899</v>
      </c>
      <c r="B85" s="352" t="s">
        <v>2583</v>
      </c>
      <c r="C85" s="329">
        <v>1</v>
      </c>
      <c r="D85" s="329" t="s">
        <v>86</v>
      </c>
      <c r="E85" s="329">
        <f t="shared" si="7"/>
        <v>4328331.0000000019</v>
      </c>
      <c r="F85" s="330">
        <f>'[9]Orçamento Resumo FASE 1'!F85+'[9]Orçamento Resumo FASE 2'!F50</f>
        <v>4328331.0000000019</v>
      </c>
      <c r="G85" s="320">
        <f t="shared" si="8"/>
        <v>4425134.1734315502</v>
      </c>
      <c r="H85" s="353">
        <f>G85/CÁLCULO_MÉDIAS!$AD$1</f>
        <v>50.835324544486795</v>
      </c>
      <c r="I85" s="353"/>
      <c r="J85" s="353"/>
    </row>
    <row r="86" spans="1:10" ht="15.75" customHeight="1" outlineLevel="1" x14ac:dyDescent="0.25">
      <c r="A86" s="338" t="s">
        <v>2584</v>
      </c>
      <c r="B86" s="339" t="s">
        <v>2585</v>
      </c>
      <c r="C86" s="340"/>
      <c r="D86" s="340"/>
      <c r="E86" s="340"/>
      <c r="F86" s="341">
        <f>SUM(F87:F92)</f>
        <v>11946193.560000002</v>
      </c>
      <c r="G86" s="341">
        <f>SUM(G87:G92)</f>
        <v>12213370.318671076</v>
      </c>
      <c r="H86" s="347"/>
      <c r="I86" s="347"/>
      <c r="J86" s="347"/>
    </row>
    <row r="87" spans="1:10" ht="15.75" customHeight="1" outlineLevel="2" x14ac:dyDescent="0.25">
      <c r="A87" s="346" t="s">
        <v>2586</v>
      </c>
      <c r="B87" s="328" t="s">
        <v>929</v>
      </c>
      <c r="C87" s="329">
        <v>1</v>
      </c>
      <c r="D87" s="329" t="s">
        <v>86</v>
      </c>
      <c r="E87" s="329">
        <f t="shared" ref="E87:E92" si="9">F87/C87</f>
        <v>1731332.4000000004</v>
      </c>
      <c r="F87" s="330">
        <f>'[9]Orçamento Resumo FASE 1'!F87+'[9]Orçamento Resumo FASE 2'!F52</f>
        <v>1731332.4000000004</v>
      </c>
      <c r="G87" s="320">
        <f>F87*($B$12/$B$11)</f>
        <v>1770053.6693726196</v>
      </c>
      <c r="H87" s="350"/>
      <c r="I87" s="351"/>
      <c r="J87" s="351"/>
    </row>
    <row r="88" spans="1:10" ht="15.75" customHeight="1" outlineLevel="2" x14ac:dyDescent="0.25">
      <c r="A88" s="346" t="s">
        <v>2587</v>
      </c>
      <c r="B88" s="328" t="s">
        <v>933</v>
      </c>
      <c r="C88" s="329">
        <v>1</v>
      </c>
      <c r="D88" s="329" t="s">
        <v>86</v>
      </c>
      <c r="E88" s="329">
        <f t="shared" si="9"/>
        <v>1558199.1600000004</v>
      </c>
      <c r="F88" s="330">
        <f>'[9]Orçamento Resumo FASE 1'!F88+'[9]Orçamento Resumo FASE 2'!F53</f>
        <v>1558199.1600000004</v>
      </c>
      <c r="G88" s="320">
        <f t="shared" ref="G88:G97" si="10">F88*($B$12/$B$11)</f>
        <v>1593048.3024353578</v>
      </c>
      <c r="H88" s="350"/>
      <c r="I88" s="350"/>
      <c r="J88" s="350"/>
    </row>
    <row r="89" spans="1:10" ht="15.75" customHeight="1" outlineLevel="2" x14ac:dyDescent="0.25">
      <c r="A89" s="346" t="s">
        <v>2588</v>
      </c>
      <c r="B89" s="328" t="s">
        <v>2589</v>
      </c>
      <c r="C89" s="329">
        <v>1</v>
      </c>
      <c r="D89" s="329" t="s">
        <v>86</v>
      </c>
      <c r="E89" s="329">
        <f t="shared" si="9"/>
        <v>865666.20000000019</v>
      </c>
      <c r="F89" s="330">
        <f>'[9]Orçamento Resumo FASE 1'!F89+'[9]Orçamento Resumo FASE 2'!F54</f>
        <v>865666.20000000019</v>
      </c>
      <c r="G89" s="320">
        <f t="shared" si="10"/>
        <v>885026.8346863098</v>
      </c>
      <c r="H89" s="350"/>
      <c r="I89" s="350"/>
      <c r="J89" s="350"/>
    </row>
    <row r="90" spans="1:10" outlineLevel="2" x14ac:dyDescent="0.25">
      <c r="A90" s="346" t="s">
        <v>2590</v>
      </c>
      <c r="B90" s="328" t="s">
        <v>2591</v>
      </c>
      <c r="C90" s="329">
        <v>1</v>
      </c>
      <c r="D90" s="329" t="s">
        <v>86</v>
      </c>
      <c r="E90" s="329">
        <f t="shared" si="9"/>
        <v>1298499.3000000003</v>
      </c>
      <c r="F90" s="330">
        <f>'[9]Orçamento Resumo FASE 1'!F90+'[9]Orçamento Resumo FASE 2'!F55</f>
        <v>1298499.3000000003</v>
      </c>
      <c r="G90" s="320">
        <f t="shared" si="10"/>
        <v>1327540.2520294648</v>
      </c>
      <c r="H90" s="350"/>
      <c r="I90" s="350"/>
      <c r="J90" s="350"/>
    </row>
    <row r="91" spans="1:10" ht="30" outlineLevel="2" x14ac:dyDescent="0.25">
      <c r="A91" s="346" t="s">
        <v>2592</v>
      </c>
      <c r="B91" s="328" t="s">
        <v>2593</v>
      </c>
      <c r="C91" s="329">
        <v>1</v>
      </c>
      <c r="D91" s="329" t="s">
        <v>86</v>
      </c>
      <c r="E91" s="329">
        <f t="shared" si="9"/>
        <v>2596998.6000000006</v>
      </c>
      <c r="F91" s="330">
        <f>'[9]Orçamento Resumo FASE 1'!F91+'[9]Orçamento Resumo FASE 2'!F56</f>
        <v>2596998.6000000006</v>
      </c>
      <c r="G91" s="320">
        <f t="shared" si="10"/>
        <v>2655080.5040589296</v>
      </c>
      <c r="H91" s="350"/>
      <c r="I91" s="321" t="s">
        <v>2900</v>
      </c>
      <c r="J91" s="321" t="s">
        <v>2901</v>
      </c>
    </row>
    <row r="92" spans="1:10" ht="15.75" customHeight="1" outlineLevel="2" x14ac:dyDescent="0.25">
      <c r="A92" s="346" t="s">
        <v>2595</v>
      </c>
      <c r="B92" s="352" t="s">
        <v>2596</v>
      </c>
      <c r="C92" s="329">
        <v>1</v>
      </c>
      <c r="D92" s="329" t="s">
        <v>86</v>
      </c>
      <c r="E92" s="329">
        <f t="shared" si="9"/>
        <v>3895497.9000000013</v>
      </c>
      <c r="F92" s="330">
        <f>'[9]Orçamento Resumo FASE 1'!F92+'[9]Orçamento Resumo FASE 2'!F57</f>
        <v>3895497.9000000013</v>
      </c>
      <c r="G92" s="320">
        <f t="shared" si="10"/>
        <v>3982620.7560883947</v>
      </c>
      <c r="H92" s="353">
        <f>G92/CÁLCULO_MÉDIAS!$AD$1</f>
        <v>45.751792090038116</v>
      </c>
      <c r="I92" s="353"/>
      <c r="J92" s="353"/>
    </row>
    <row r="93" spans="1:10" ht="15.75" customHeight="1" outlineLevel="1" x14ac:dyDescent="0.25">
      <c r="A93" s="338" t="s">
        <v>2597</v>
      </c>
      <c r="B93" s="339" t="s">
        <v>2598</v>
      </c>
      <c r="C93" s="340"/>
      <c r="D93" s="340"/>
      <c r="E93" s="340"/>
      <c r="F93" s="341">
        <f>SUM(F94:F97)</f>
        <v>2553715.2900000005</v>
      </c>
      <c r="G93" s="341">
        <f>SUM(G94:G97)</f>
        <v>2610829.1623246139</v>
      </c>
      <c r="H93" s="347"/>
      <c r="I93" s="347"/>
      <c r="J93" s="347"/>
    </row>
    <row r="94" spans="1:10" ht="15.75" customHeight="1" outlineLevel="2" x14ac:dyDescent="0.25">
      <c r="A94" s="346" t="s">
        <v>2599</v>
      </c>
      <c r="B94" s="328" t="s">
        <v>105</v>
      </c>
      <c r="C94" s="329">
        <v>1</v>
      </c>
      <c r="D94" s="329" t="s">
        <v>86</v>
      </c>
      <c r="E94" s="329">
        <f>F94/C94</f>
        <v>822382.89000000025</v>
      </c>
      <c r="F94" s="330">
        <f>'[9]Orçamento Resumo FASE 1'!F94+'[9]Orçamento Resumo FASE 2'!F59</f>
        <v>822382.89000000025</v>
      </c>
      <c r="G94" s="320">
        <f t="shared" si="10"/>
        <v>840775.49295199441</v>
      </c>
      <c r="H94" s="353">
        <f>G94/CÁLCULO_MÉDIAS!$AD$1</f>
        <v>9.6587116634524897</v>
      </c>
      <c r="I94" s="351"/>
      <c r="J94" s="351"/>
    </row>
    <row r="95" spans="1:10" ht="15.75" customHeight="1" outlineLevel="2" x14ac:dyDescent="0.25">
      <c r="A95" s="346" t="s">
        <v>2600</v>
      </c>
      <c r="B95" s="328" t="s">
        <v>2601</v>
      </c>
      <c r="C95" s="329">
        <v>1</v>
      </c>
      <c r="D95" s="329" t="s">
        <v>86</v>
      </c>
      <c r="E95" s="329">
        <f>F95/C95</f>
        <v>432833.10000000009</v>
      </c>
      <c r="F95" s="330">
        <f>'[9]Orçamento Resumo FASE 1'!F95+'[9]Orçamento Resumo FASE 2'!F60</f>
        <v>432833.10000000009</v>
      </c>
      <c r="G95" s="320">
        <f t="shared" si="10"/>
        <v>442513.4173431549</v>
      </c>
      <c r="H95" s="353">
        <f>G95/CÁLCULO_MÉDIAS!$AD$1</f>
        <v>5.0835324544486786</v>
      </c>
      <c r="I95" s="350"/>
      <c r="J95" s="350"/>
    </row>
    <row r="96" spans="1:10" ht="15.75" customHeight="1" outlineLevel="2" x14ac:dyDescent="0.25">
      <c r="A96" s="346" t="s">
        <v>2602</v>
      </c>
      <c r="B96" s="328" t="s">
        <v>1089</v>
      </c>
      <c r="C96" s="329">
        <v>1</v>
      </c>
      <c r="D96" s="329" t="s">
        <v>86</v>
      </c>
      <c r="E96" s="329">
        <f>F96/C96</f>
        <v>259699.86000000007</v>
      </c>
      <c r="F96" s="330">
        <f>'[9]Orçamento Resumo FASE 1'!F96+'[9]Orçamento Resumo FASE 2'!F61</f>
        <v>259699.86000000007</v>
      </c>
      <c r="G96" s="320">
        <f t="shared" si="10"/>
        <v>265508.05040589295</v>
      </c>
      <c r="H96" s="353">
        <f>G96/CÁLCULO_MÉDIAS!$AD$1</f>
        <v>3.0501194726692074</v>
      </c>
      <c r="I96" s="350"/>
      <c r="J96" s="350"/>
    </row>
    <row r="97" spans="1:10" ht="15.75" customHeight="1" outlineLevel="2" x14ac:dyDescent="0.25">
      <c r="A97" s="346" t="s">
        <v>2902</v>
      </c>
      <c r="B97" s="352" t="s">
        <v>93</v>
      </c>
      <c r="C97" s="329">
        <v>1</v>
      </c>
      <c r="D97" s="329" t="s">
        <v>86</v>
      </c>
      <c r="E97" s="329">
        <f>F97/C97</f>
        <v>1038799.4400000003</v>
      </c>
      <c r="F97" s="330">
        <f>'[9]Orçamento Resumo FASE 1'!F97+'[9]Orçamento Resumo FASE 2'!F62</f>
        <v>1038799.4400000003</v>
      </c>
      <c r="G97" s="320">
        <f t="shared" si="10"/>
        <v>1062032.2016235718</v>
      </c>
      <c r="H97" s="353">
        <f>G97/CÁLCULO_MÉDIAS!$AD$1</f>
        <v>12.200477890676829</v>
      </c>
      <c r="I97" s="353"/>
      <c r="J97" s="353"/>
    </row>
    <row r="98" spans="1:10" ht="15.75" customHeight="1" x14ac:dyDescent="0.25">
      <c r="A98" s="323">
        <v>8</v>
      </c>
      <c r="B98" s="324" t="s">
        <v>2603</v>
      </c>
      <c r="C98" s="325"/>
      <c r="D98" s="325"/>
      <c r="E98" s="325"/>
      <c r="F98" s="326">
        <f>F99+F104+F108+F110</f>
        <v>26550839.869400002</v>
      </c>
      <c r="G98" s="326">
        <f>G99+G104+G108+G110</f>
        <v>27144649.713571068</v>
      </c>
      <c r="H98" s="349"/>
      <c r="I98" s="349"/>
      <c r="J98" s="349"/>
    </row>
    <row r="99" spans="1:10" ht="15.75" customHeight="1" x14ac:dyDescent="0.25">
      <c r="A99" s="338" t="s">
        <v>2604</v>
      </c>
      <c r="B99" s="339" t="s">
        <v>2605</v>
      </c>
      <c r="C99" s="340"/>
      <c r="D99" s="340"/>
      <c r="E99" s="340"/>
      <c r="F99" s="341">
        <f>SUM(F100:F103)</f>
        <v>10604665</v>
      </c>
      <c r="G99" s="341">
        <f>SUM(G100:G103)</f>
        <v>10841838.456738515</v>
      </c>
      <c r="H99" s="347"/>
      <c r="I99" s="347"/>
      <c r="J99" s="347"/>
    </row>
    <row r="100" spans="1:10" ht="30" x14ac:dyDescent="0.25">
      <c r="A100" s="346" t="s">
        <v>2606</v>
      </c>
      <c r="B100" s="328" t="s">
        <v>2607</v>
      </c>
      <c r="C100" s="354">
        <f>'[9]Orçamento Resumo FASE 1'!C100+'[9]Orçamento Resumo FASE 2'!C65</f>
        <v>63963.1</v>
      </c>
      <c r="D100" s="354" t="s">
        <v>44</v>
      </c>
      <c r="E100" s="354">
        <f>F100/C100</f>
        <v>150</v>
      </c>
      <c r="F100" s="355">
        <f>'[9]Orçamento Resumo FASE 1'!F100+'[9]Orçamento Resumo FASE 2'!F65</f>
        <v>9594465</v>
      </c>
      <c r="G100" s="320">
        <f t="shared" ref="G100:G103" si="11">F100*($B$12/$B$11)</f>
        <v>9809045.3219249919</v>
      </c>
      <c r="H100" s="356" t="s">
        <v>2903</v>
      </c>
      <c r="I100" s="357"/>
      <c r="J100" s="357"/>
    </row>
    <row r="101" spans="1:10" x14ac:dyDescent="0.25">
      <c r="A101" s="346" t="s">
        <v>2609</v>
      </c>
      <c r="B101" s="328" t="s">
        <v>2610</v>
      </c>
      <c r="C101" s="329">
        <f>'[9]Orçamento Resumo FASE 1'!C101+'[9]Orçamento Resumo FASE 2'!C66</f>
        <v>29</v>
      </c>
      <c r="D101" s="329" t="s">
        <v>100</v>
      </c>
      <c r="E101" s="354">
        <f>F101/C101</f>
        <v>6000</v>
      </c>
      <c r="F101" s="355">
        <f>'[9]Orçamento Resumo FASE 1'!F101+'[9]Orçamento Resumo FASE 2'!F66</f>
        <v>174000</v>
      </c>
      <c r="G101" s="320">
        <f t="shared" si="11"/>
        <v>177891.51203479804</v>
      </c>
      <c r="H101" s="321" t="s">
        <v>2904</v>
      </c>
      <c r="I101" s="321"/>
      <c r="J101" s="321"/>
    </row>
    <row r="102" spans="1:10" ht="15.75" customHeight="1" x14ac:dyDescent="0.25">
      <c r="A102" s="346" t="s">
        <v>2612</v>
      </c>
      <c r="B102" s="328" t="s">
        <v>2613</v>
      </c>
      <c r="C102" s="354">
        <f>'[9]Orçamento Resumo FASE 1'!C102+'[9]Orçamento Resumo FASE 2'!C67</f>
        <v>378</v>
      </c>
      <c r="D102" s="354" t="s">
        <v>100</v>
      </c>
      <c r="E102" s="354">
        <f>F102/C102</f>
        <v>900</v>
      </c>
      <c r="F102" s="355">
        <f>'[9]Orçamento Resumo FASE 1'!F102+'[9]Orçamento Resumo FASE 2'!F67</f>
        <v>340200</v>
      </c>
      <c r="G102" s="320">
        <f t="shared" si="11"/>
        <v>347808.57697838097</v>
      </c>
      <c r="H102" s="356" t="s">
        <v>2905</v>
      </c>
      <c r="I102" s="356"/>
      <c r="J102" s="356"/>
    </row>
    <row r="103" spans="1:10" ht="15.75" customHeight="1" x14ac:dyDescent="0.25">
      <c r="A103" s="346" t="s">
        <v>2906</v>
      </c>
      <c r="B103" s="352" t="s">
        <v>2907</v>
      </c>
      <c r="C103" s="358">
        <f>'[9]Orçamento Resumo FASE 1'!C103+'[9]Orçamento Resumo FASE 2'!C68</f>
        <v>248</v>
      </c>
      <c r="D103" s="358" t="s">
        <v>100</v>
      </c>
      <c r="E103" s="354">
        <f>F103/C103</f>
        <v>2000</v>
      </c>
      <c r="F103" s="355">
        <f>'[9]Orçamento Resumo FASE 1'!F103+'[9]Orçamento Resumo FASE 2'!F68</f>
        <v>496000</v>
      </c>
      <c r="G103" s="320">
        <f t="shared" si="11"/>
        <v>507093.0458003438</v>
      </c>
      <c r="H103" s="359" t="s">
        <v>2908</v>
      </c>
      <c r="I103" s="359"/>
      <c r="J103" s="359"/>
    </row>
    <row r="104" spans="1:10" ht="15.75" customHeight="1" x14ac:dyDescent="0.25">
      <c r="A104" s="338" t="s">
        <v>2615</v>
      </c>
      <c r="B104" s="339" t="s">
        <v>2616</v>
      </c>
      <c r="C104" s="340"/>
      <c r="D104" s="340"/>
      <c r="E104" s="340"/>
      <c r="F104" s="341">
        <f>SUM(F105:F107)</f>
        <v>1471632.5400000005</v>
      </c>
      <c r="G104" s="341">
        <f>SUM(G105:G107)</f>
        <v>1504545.6189667268</v>
      </c>
      <c r="H104" s="360"/>
      <c r="I104" s="360"/>
      <c r="J104" s="360"/>
    </row>
    <row r="105" spans="1:10" ht="15.75" customHeight="1" x14ac:dyDescent="0.25">
      <c r="A105" s="346" t="s">
        <v>2617</v>
      </c>
      <c r="B105" s="328" t="s">
        <v>2618</v>
      </c>
      <c r="C105" s="354">
        <v>1</v>
      </c>
      <c r="D105" s="354" t="s">
        <v>86</v>
      </c>
      <c r="E105" s="354">
        <f>F105/C105</f>
        <v>173133.24000000005</v>
      </c>
      <c r="F105" s="355">
        <f>'[9]Orçamento Resumo FASE 1'!F105+'[9]Orçamento Resumo FASE 2'!F70</f>
        <v>173133.24000000005</v>
      </c>
      <c r="G105" s="320">
        <f t="shared" ref="G105:G107" si="12">F105*($B$12/$B$11)</f>
        <v>177005.36693726198</v>
      </c>
      <c r="H105" s="356"/>
      <c r="I105" s="357"/>
      <c r="J105" s="357"/>
    </row>
    <row r="106" spans="1:10" ht="15.75" customHeight="1" x14ac:dyDescent="0.25">
      <c r="A106" s="346" t="s">
        <v>2619</v>
      </c>
      <c r="B106" s="328" t="s">
        <v>2620</v>
      </c>
      <c r="C106" s="329">
        <v>1</v>
      </c>
      <c r="D106" s="329" t="s">
        <v>86</v>
      </c>
      <c r="E106" s="354">
        <f>F106/C106</f>
        <v>605966.3400000002</v>
      </c>
      <c r="F106" s="355">
        <f>'[9]Orçamento Resumo FASE 1'!F106+'[9]Orçamento Resumo FASE 2'!F71</f>
        <v>605966.3400000002</v>
      </c>
      <c r="G106" s="320">
        <f t="shared" si="12"/>
        <v>619518.7842804169</v>
      </c>
      <c r="H106" s="321"/>
      <c r="I106" s="321"/>
      <c r="J106" s="321"/>
    </row>
    <row r="107" spans="1:10" ht="15.75" customHeight="1" x14ac:dyDescent="0.25">
      <c r="A107" s="346" t="s">
        <v>2621</v>
      </c>
      <c r="B107" s="328" t="s">
        <v>2622</v>
      </c>
      <c r="C107" s="354">
        <v>1</v>
      </c>
      <c r="D107" s="354" t="s">
        <v>86</v>
      </c>
      <c r="E107" s="354">
        <f>F107/C107</f>
        <v>692532.9600000002</v>
      </c>
      <c r="F107" s="355">
        <f>'[9]Orçamento Resumo FASE 1'!F107+'[9]Orçamento Resumo FASE 2'!F72</f>
        <v>692532.9600000002</v>
      </c>
      <c r="G107" s="320">
        <f t="shared" si="12"/>
        <v>708021.46774904791</v>
      </c>
      <c r="H107" s="356"/>
      <c r="I107" s="361"/>
      <c r="J107" s="361"/>
    </row>
    <row r="108" spans="1:10" ht="15.75" customHeight="1" x14ac:dyDescent="0.25">
      <c r="A108" s="338" t="s">
        <v>2625</v>
      </c>
      <c r="B108" s="339" t="s">
        <v>2909</v>
      </c>
      <c r="C108" s="340"/>
      <c r="D108" s="340"/>
      <c r="E108" s="340"/>
      <c r="F108" s="341">
        <f>SUM(F109)</f>
        <v>2596998.6000000006</v>
      </c>
      <c r="G108" s="341">
        <f>SUM(G109)</f>
        <v>2655080.5040589296</v>
      </c>
      <c r="H108" s="360"/>
      <c r="I108" s="360"/>
      <c r="J108" s="360"/>
    </row>
    <row r="109" spans="1:10" ht="15.75" customHeight="1" x14ac:dyDescent="0.25">
      <c r="A109" s="346" t="s">
        <v>2626</v>
      </c>
      <c r="B109" s="328" t="s">
        <v>2910</v>
      </c>
      <c r="C109" s="354">
        <v>1</v>
      </c>
      <c r="D109" s="354" t="s">
        <v>86</v>
      </c>
      <c r="E109" s="354">
        <f>F109/C109</f>
        <v>2596998.6000000006</v>
      </c>
      <c r="F109" s="355">
        <f>'[9]Orçamento Resumo FASE 1'!F109+'[9]Orçamento Resumo FASE 2'!F74</f>
        <v>2596998.6000000006</v>
      </c>
      <c r="G109" s="320">
        <f t="shared" ref="G109" si="13">F109*($B$12/$B$11)</f>
        <v>2655080.5040589296</v>
      </c>
      <c r="H109" s="356"/>
      <c r="I109" s="359"/>
      <c r="J109" s="359"/>
    </row>
    <row r="110" spans="1:10" outlineLevel="1" x14ac:dyDescent="0.25">
      <c r="A110" s="338" t="s">
        <v>2911</v>
      </c>
      <c r="B110" s="339" t="s">
        <v>2603</v>
      </c>
      <c r="C110" s="340"/>
      <c r="D110" s="340"/>
      <c r="E110" s="340"/>
      <c r="F110" s="341">
        <f>SUM(F111:F118)</f>
        <v>11877543.7294</v>
      </c>
      <c r="G110" s="341">
        <f>SUM(G111:G118)</f>
        <v>12143185.133806897</v>
      </c>
      <c r="H110" s="360"/>
      <c r="I110" s="360"/>
      <c r="J110" s="360"/>
    </row>
    <row r="111" spans="1:10" outlineLevel="1" x14ac:dyDescent="0.25">
      <c r="A111" s="346" t="s">
        <v>2912</v>
      </c>
      <c r="B111" s="328" t="s">
        <v>2632</v>
      </c>
      <c r="C111" s="329">
        <v>1</v>
      </c>
      <c r="D111" s="329" t="s">
        <v>100</v>
      </c>
      <c r="E111" s="329">
        <f t="shared" ref="E111:E118" si="14">F111/C111</f>
        <v>300000</v>
      </c>
      <c r="F111" s="330">
        <v>300000</v>
      </c>
      <c r="G111" s="320">
        <f t="shared" ref="G111:G118" si="15">F111*($B$12/$B$11)</f>
        <v>306709.50350827246</v>
      </c>
      <c r="H111" s="321"/>
      <c r="I111" s="327"/>
      <c r="J111" s="327"/>
    </row>
    <row r="112" spans="1:10" outlineLevel="1" x14ac:dyDescent="0.25">
      <c r="A112" s="346" t="s">
        <v>2913</v>
      </c>
      <c r="B112" s="328" t="s">
        <v>2634</v>
      </c>
      <c r="C112" s="329">
        <v>2</v>
      </c>
      <c r="D112" s="329" t="s">
        <v>100</v>
      </c>
      <c r="E112" s="329">
        <f t="shared" si="14"/>
        <v>245000</v>
      </c>
      <c r="F112" s="330">
        <v>490000</v>
      </c>
      <c r="G112" s="320">
        <f t="shared" si="15"/>
        <v>500958.85573017836</v>
      </c>
      <c r="H112" s="321"/>
      <c r="I112" s="321"/>
      <c r="J112" s="321"/>
    </row>
    <row r="113" spans="1:10" ht="15.75" customHeight="1" outlineLevel="2" x14ac:dyDescent="0.25">
      <c r="A113" s="346" t="s">
        <v>2914</v>
      </c>
      <c r="B113" s="328" t="s">
        <v>2915</v>
      </c>
      <c r="C113" s="329">
        <v>6</v>
      </c>
      <c r="D113" s="329" t="s">
        <v>100</v>
      </c>
      <c r="E113" s="329">
        <f t="shared" si="14"/>
        <v>1627824.18</v>
      </c>
      <c r="F113" s="330">
        <f>'[9]Orçamento Resumo FASE 1'!F111+'[9]Orçamento Resumo FASE 2'!F78</f>
        <v>9766945.0800000001</v>
      </c>
      <c r="G113" s="320">
        <f t="shared" si="15"/>
        <v>9985382.9209312145</v>
      </c>
      <c r="H113" s="321" t="s">
        <v>2916</v>
      </c>
      <c r="I113" s="321"/>
      <c r="J113" s="321"/>
    </row>
    <row r="114" spans="1:10" ht="15.75" customHeight="1" outlineLevel="2" x14ac:dyDescent="0.25">
      <c r="A114" s="346" t="s">
        <v>2917</v>
      </c>
      <c r="B114" s="328" t="s">
        <v>2918</v>
      </c>
      <c r="C114" s="329">
        <v>1</v>
      </c>
      <c r="D114" s="329" t="s">
        <v>100</v>
      </c>
      <c r="E114" s="329">
        <f t="shared" si="14"/>
        <v>27000</v>
      </c>
      <c r="F114" s="330">
        <f>'[9]Orçamento Resumo FASE 1'!F112+'[9]Orçamento Resumo FASE 2'!F79</f>
        <v>27000</v>
      </c>
      <c r="G114" s="320">
        <f t="shared" si="15"/>
        <v>27603.85531574452</v>
      </c>
      <c r="H114" s="321"/>
      <c r="I114" s="321"/>
      <c r="J114" s="321"/>
    </row>
    <row r="115" spans="1:10" ht="15.75" customHeight="1" outlineLevel="2" x14ac:dyDescent="0.25">
      <c r="A115" s="346" t="s">
        <v>2919</v>
      </c>
      <c r="B115" s="328" t="s">
        <v>2920</v>
      </c>
      <c r="C115" s="329">
        <v>5</v>
      </c>
      <c r="D115" s="329" t="s">
        <v>100</v>
      </c>
      <c r="E115" s="329">
        <f t="shared" si="14"/>
        <v>15913.8</v>
      </c>
      <c r="F115" s="330">
        <f>'[9]Orçamento Resumo FASE 1'!F113+'[9]Orçamento Resumo FASE 2'!F80</f>
        <v>79569</v>
      </c>
      <c r="G115" s="320">
        <f t="shared" si="15"/>
        <v>81348.5616154991</v>
      </c>
      <c r="H115" s="321"/>
      <c r="I115" s="321"/>
      <c r="J115" s="321"/>
    </row>
    <row r="116" spans="1:10" ht="15.75" customHeight="1" outlineLevel="2" x14ac:dyDescent="0.25">
      <c r="A116" s="346" t="s">
        <v>2921</v>
      </c>
      <c r="B116" s="328" t="s">
        <v>2922</v>
      </c>
      <c r="C116" s="329">
        <v>1</v>
      </c>
      <c r="D116" s="329" t="s">
        <v>86</v>
      </c>
      <c r="E116" s="329">
        <f t="shared" si="14"/>
        <v>32029.649400000009</v>
      </c>
      <c r="F116" s="330">
        <f>'[9]Orçamento Resumo FASE 1'!F114+'[9]Orçamento Resumo FASE 2'!F81</f>
        <v>32029.649400000009</v>
      </c>
      <c r="G116" s="320">
        <f t="shared" si="15"/>
        <v>32745.992883393465</v>
      </c>
      <c r="H116" s="321"/>
      <c r="I116" s="321"/>
      <c r="J116" s="321"/>
    </row>
    <row r="117" spans="1:10" outlineLevel="2" x14ac:dyDescent="0.25">
      <c r="A117" s="346" t="s">
        <v>2923</v>
      </c>
      <c r="B117" s="362" t="s">
        <v>2924</v>
      </c>
      <c r="C117" s="354">
        <v>6</v>
      </c>
      <c r="D117" s="354" t="s">
        <v>100</v>
      </c>
      <c r="E117" s="329">
        <f t="shared" si="14"/>
        <v>175000</v>
      </c>
      <c r="F117" s="330">
        <f>'[9]Orçamento Resumo FASE 1'!F115+'[9]Orçamento Resumo FASE 2'!F82</f>
        <v>1050000</v>
      </c>
      <c r="G117" s="320">
        <f t="shared" si="15"/>
        <v>1073483.2622789536</v>
      </c>
      <c r="H117" s="356"/>
      <c r="I117" s="356"/>
      <c r="J117" s="356"/>
    </row>
    <row r="118" spans="1:10" ht="30" outlineLevel="2" x14ac:dyDescent="0.25">
      <c r="A118" s="346" t="s">
        <v>2925</v>
      </c>
      <c r="B118" s="362" t="s">
        <v>2926</v>
      </c>
      <c r="C118" s="354">
        <v>120</v>
      </c>
      <c r="D118" s="354" t="s">
        <v>100</v>
      </c>
      <c r="E118" s="329">
        <f t="shared" si="14"/>
        <v>1100</v>
      </c>
      <c r="F118" s="330">
        <f>'[9]Orçamento Resumo FASE 1'!F116+'[9]Orçamento Resumo FASE 2'!F83</f>
        <v>132000</v>
      </c>
      <c r="G118" s="320">
        <f t="shared" si="15"/>
        <v>134952.18154363989</v>
      </c>
      <c r="H118" s="356" t="s">
        <v>2927</v>
      </c>
      <c r="I118" s="361"/>
      <c r="J118" s="361"/>
    </row>
    <row r="119" spans="1:10" ht="15.75" customHeight="1" x14ac:dyDescent="0.25">
      <c r="A119" s="323">
        <v>9</v>
      </c>
      <c r="B119" s="324" t="s">
        <v>9</v>
      </c>
      <c r="C119" s="325"/>
      <c r="D119" s="325"/>
      <c r="E119" s="325"/>
      <c r="F119" s="326">
        <f>F120</f>
        <v>9391529.9990000017</v>
      </c>
      <c r="G119" s="326">
        <f>G120</f>
        <v>9601571.677254457</v>
      </c>
      <c r="H119" s="363"/>
      <c r="I119" s="363"/>
      <c r="J119" s="363"/>
    </row>
    <row r="120" spans="1:10" outlineLevel="1" x14ac:dyDescent="0.25">
      <c r="A120" s="338" t="s">
        <v>2643</v>
      </c>
      <c r="B120" s="339" t="s">
        <v>9</v>
      </c>
      <c r="C120" s="340"/>
      <c r="D120" s="340"/>
      <c r="E120" s="340"/>
      <c r="F120" s="341">
        <f>SUM(F121:F129)</f>
        <v>9391529.9990000017</v>
      </c>
      <c r="G120" s="341">
        <f>SUM(G121:G129)</f>
        <v>9601571.677254457</v>
      </c>
      <c r="H120" s="360"/>
      <c r="I120" s="360"/>
      <c r="J120" s="360"/>
    </row>
    <row r="121" spans="1:10" ht="15.75" customHeight="1" outlineLevel="2" x14ac:dyDescent="0.25">
      <c r="A121" s="346" t="s">
        <v>2644</v>
      </c>
      <c r="B121" s="362" t="s">
        <v>2645</v>
      </c>
      <c r="C121" s="329">
        <f>'[9]Orçamento Resumo FASE 1'!C119+'[9]Orçamento Resumo FASE 2'!C86</f>
        <v>53671.304400000015</v>
      </c>
      <c r="D121" s="329" t="s">
        <v>44</v>
      </c>
      <c r="E121" s="329">
        <f t="shared" ref="E121:E129" si="16">F121/C121</f>
        <v>15</v>
      </c>
      <c r="F121" s="330">
        <f>'[9]Orçamento Resumo FASE 1'!F119+'[9]Orçamento Resumo FASE 2'!F86</f>
        <v>805069.56600000022</v>
      </c>
      <c r="G121" s="320">
        <f t="shared" ref="G121:G129" si="17">F121*($B$12/$B$11)</f>
        <v>823074.95625826821</v>
      </c>
      <c r="H121" s="321" t="s">
        <v>2928</v>
      </c>
      <c r="I121" s="327"/>
      <c r="J121" s="327"/>
    </row>
    <row r="122" spans="1:10" ht="15.75" customHeight="1" outlineLevel="2" x14ac:dyDescent="0.25">
      <c r="A122" s="346" t="s">
        <v>2647</v>
      </c>
      <c r="B122" s="362" t="s">
        <v>2648</v>
      </c>
      <c r="C122" s="329">
        <f>'[9]Orçamento Resumo FASE 1'!C120+'[9]Orçamento Resumo FASE 2'!C87</f>
        <v>190.32</v>
      </c>
      <c r="D122" s="329" t="s">
        <v>44</v>
      </c>
      <c r="E122" s="329">
        <f t="shared" si="16"/>
        <v>45</v>
      </c>
      <c r="F122" s="330">
        <f>'[9]Orçamento Resumo FASE 1'!F120+'[9]Orçamento Resumo FASE 2'!F87</f>
        <v>8564.4</v>
      </c>
      <c r="G122" s="320">
        <f t="shared" si="17"/>
        <v>8755.9429061541614</v>
      </c>
      <c r="H122" s="321"/>
      <c r="I122" s="321"/>
      <c r="J122" s="321"/>
    </row>
    <row r="123" spans="1:10" ht="15.75" customHeight="1" outlineLevel="2" x14ac:dyDescent="0.25">
      <c r="A123" s="346" t="s">
        <v>2649</v>
      </c>
      <c r="B123" s="362" t="s">
        <v>2650</v>
      </c>
      <c r="C123" s="329">
        <v>4198.72</v>
      </c>
      <c r="D123" s="329" t="s">
        <v>44</v>
      </c>
      <c r="E123" s="329">
        <f t="shared" si="16"/>
        <v>40.000023816782253</v>
      </c>
      <c r="F123" s="330">
        <v>167948.9</v>
      </c>
      <c r="G123" s="320">
        <f t="shared" si="17"/>
        <v>171705.07911253499</v>
      </c>
      <c r="H123" s="321"/>
      <c r="I123" s="321"/>
      <c r="J123" s="321"/>
    </row>
    <row r="124" spans="1:10" ht="15.75" customHeight="1" outlineLevel="2" x14ac:dyDescent="0.25">
      <c r="A124" s="346" t="s">
        <v>2649</v>
      </c>
      <c r="B124" s="362" t="s">
        <v>2652</v>
      </c>
      <c r="C124" s="329">
        <v>1</v>
      </c>
      <c r="D124" s="329" t="s">
        <v>86</v>
      </c>
      <c r="E124" s="329">
        <f t="shared" si="16"/>
        <v>86566.620000000024</v>
      </c>
      <c r="F124" s="330">
        <f>'[9]Orçamento Resumo FASE 1'!F122+'[9]Orçamento Resumo FASE 2'!F88</f>
        <v>86566.620000000024</v>
      </c>
      <c r="G124" s="320">
        <f t="shared" si="17"/>
        <v>88502.683468630989</v>
      </c>
      <c r="H124" s="321"/>
      <c r="I124" s="321"/>
      <c r="J124" s="321"/>
    </row>
    <row r="125" spans="1:10" ht="15.75" customHeight="1" outlineLevel="2" x14ac:dyDescent="0.25">
      <c r="A125" s="346" t="s">
        <v>2651</v>
      </c>
      <c r="B125" s="362" t="s">
        <v>2654</v>
      </c>
      <c r="C125" s="329">
        <f>'[9]Orçamento Resumo FASE 1'!C123+'[9]Orçamento Resumo FASE 2'!C89</f>
        <v>17313.324000000008</v>
      </c>
      <c r="D125" s="329" t="s">
        <v>44</v>
      </c>
      <c r="E125" s="329">
        <f t="shared" si="16"/>
        <v>60</v>
      </c>
      <c r="F125" s="330">
        <f>'[9]Orçamento Resumo FASE 1'!F123+'[9]Orçamento Resumo FASE 2'!F89</f>
        <v>1038799.4400000004</v>
      </c>
      <c r="G125" s="320">
        <f t="shared" si="17"/>
        <v>1062032.201623572</v>
      </c>
      <c r="H125" s="321" t="s">
        <v>2929</v>
      </c>
      <c r="I125" s="321"/>
      <c r="J125" s="321"/>
    </row>
    <row r="126" spans="1:10" ht="15.75" customHeight="1" outlineLevel="2" x14ac:dyDescent="0.25">
      <c r="A126" s="346" t="s">
        <v>2653</v>
      </c>
      <c r="B126" s="362" t="s">
        <v>2657</v>
      </c>
      <c r="C126" s="329">
        <f>'[9]Orçamento Resumo FASE 1'!C124+'[9]Orçamento Resumo FASE 2'!C90</f>
        <v>30298.317000000006</v>
      </c>
      <c r="D126" s="329" t="s">
        <v>44</v>
      </c>
      <c r="E126" s="329">
        <f t="shared" si="16"/>
        <v>160</v>
      </c>
      <c r="F126" s="330">
        <f>'[9]Orçamento Resumo FASE 1'!F124+'[9]Orçamento Resumo FASE 2'!F90</f>
        <v>4847730.7200000007</v>
      </c>
      <c r="G126" s="320">
        <f t="shared" si="17"/>
        <v>4956150.2742433343</v>
      </c>
      <c r="H126" s="321" t="s">
        <v>2930</v>
      </c>
      <c r="I126" s="321"/>
      <c r="J126" s="321"/>
    </row>
    <row r="127" spans="1:10" ht="15.75" customHeight="1" outlineLevel="2" x14ac:dyDescent="0.25">
      <c r="A127" s="346" t="s">
        <v>2656</v>
      </c>
      <c r="B127" s="362" t="s">
        <v>2931</v>
      </c>
      <c r="C127" s="329">
        <f>'[9]Orçamento Resumo FASE 1'!C125+'[9]Orçamento Resumo FASE 2'!C91</f>
        <v>6059.6634000000013</v>
      </c>
      <c r="D127" s="329" t="s">
        <v>44</v>
      </c>
      <c r="E127" s="329">
        <f t="shared" si="16"/>
        <v>160.00000000000003</v>
      </c>
      <c r="F127" s="330">
        <f>'[9]Orçamento Resumo FASE 1'!F125+'[9]Orçamento Resumo FASE 2'!F91</f>
        <v>969546.14400000032</v>
      </c>
      <c r="G127" s="320">
        <f t="shared" si="17"/>
        <v>991230.05484866712</v>
      </c>
      <c r="H127" s="321" t="s">
        <v>2932</v>
      </c>
      <c r="I127" s="321"/>
      <c r="J127" s="321"/>
    </row>
    <row r="128" spans="1:10" ht="15.75" customHeight="1" outlineLevel="2" x14ac:dyDescent="0.25">
      <c r="A128" s="346" t="s">
        <v>2933</v>
      </c>
      <c r="B128" s="362" t="s">
        <v>2660</v>
      </c>
      <c r="C128" s="329">
        <f>'[9]Orçamento Resumo FASE 1'!C126+'[9]Orçamento Resumo FASE 2'!C92</f>
        <v>2</v>
      </c>
      <c r="D128" s="329" t="s">
        <v>86</v>
      </c>
      <c r="E128" s="329">
        <f t="shared" si="16"/>
        <v>6492.4965000000011</v>
      </c>
      <c r="F128" s="330">
        <f>'[9]Orçamento Resumo FASE 1'!F126+'[9]Orçamento Resumo FASE 2'!F92</f>
        <v>12984.993000000002</v>
      </c>
      <c r="G128" s="320">
        <f t="shared" si="17"/>
        <v>13275.402520294647</v>
      </c>
      <c r="H128" s="321"/>
      <c r="I128" s="321"/>
      <c r="J128" s="321"/>
    </row>
    <row r="129" spans="1:10" outlineLevel="2" x14ac:dyDescent="0.25">
      <c r="A129" s="346" t="s">
        <v>2659</v>
      </c>
      <c r="B129" s="362" t="s">
        <v>2662</v>
      </c>
      <c r="C129" s="329">
        <f>'[9]Orçamento Resumo FASE 1'!C127+'[9]Orçamento Resumo FASE 2'!C93</f>
        <v>36357.980400000008</v>
      </c>
      <c r="D129" s="329" t="s">
        <v>44</v>
      </c>
      <c r="E129" s="329">
        <f t="shared" si="16"/>
        <v>40.000000000000007</v>
      </c>
      <c r="F129" s="330">
        <f>'[9]Orçamento Resumo FASE 1'!F127+'[9]Orçamento Resumo FASE 2'!F93</f>
        <v>1454319.2160000005</v>
      </c>
      <c r="G129" s="320">
        <f t="shared" si="17"/>
        <v>1486845.0822730006</v>
      </c>
      <c r="H129" s="321" t="s">
        <v>2934</v>
      </c>
      <c r="I129" s="337"/>
      <c r="J129" s="337"/>
    </row>
    <row r="130" spans="1:10" ht="15.75" customHeight="1" x14ac:dyDescent="0.25">
      <c r="A130" s="323">
        <v>10</v>
      </c>
      <c r="B130" s="324" t="s">
        <v>36</v>
      </c>
      <c r="C130" s="325"/>
      <c r="D130" s="325"/>
      <c r="E130" s="325"/>
      <c r="F130" s="326">
        <f>F131+F136</f>
        <v>13294460.019599998</v>
      </c>
      <c r="G130" s="326">
        <f>G131+G136</f>
        <v>13591790.773406979</v>
      </c>
      <c r="H130" s="349"/>
      <c r="I130" s="349"/>
      <c r="J130" s="349"/>
    </row>
    <row r="131" spans="1:10" outlineLevel="1" x14ac:dyDescent="0.25">
      <c r="A131" s="338" t="s">
        <v>2665</v>
      </c>
      <c r="B131" s="339" t="s">
        <v>2935</v>
      </c>
      <c r="C131" s="340"/>
      <c r="D131" s="340"/>
      <c r="E131" s="340"/>
      <c r="F131" s="341">
        <f>SUM(F132:F135)</f>
        <v>5254757.9339999994</v>
      </c>
      <c r="G131" s="341">
        <f>SUM(G132:G135)</f>
        <v>5372280.6566443183</v>
      </c>
      <c r="H131" s="347"/>
      <c r="I131" s="347"/>
      <c r="J131" s="347"/>
    </row>
    <row r="132" spans="1:10" ht="14.45" customHeight="1" outlineLevel="2" x14ac:dyDescent="0.25">
      <c r="A132" s="364" t="s">
        <v>2667</v>
      </c>
      <c r="B132" s="365" t="s">
        <v>2936</v>
      </c>
      <c r="C132" s="366">
        <f>'[9]Orçamento Resumo FASE 1'!C130+'[9]Orçamento Resumo FASE 2'!C96</f>
        <v>23613.360000000001</v>
      </c>
      <c r="D132" s="366" t="s">
        <v>44</v>
      </c>
      <c r="E132" s="366">
        <f>F132/C132</f>
        <v>16.899999999999999</v>
      </c>
      <c r="F132" s="367">
        <f>'[9]Orçamento Resumo FASE 1'!F130+'[9]Orçamento Resumo FASE 2'!F96</f>
        <v>399065.78399999999</v>
      </c>
      <c r="G132" s="368">
        <f t="shared" ref="G132:G135" si="18">F132*($B$12/$B$11)</f>
        <v>407990.89492593164</v>
      </c>
      <c r="H132" s="321" t="s">
        <v>2937</v>
      </c>
      <c r="I132" s="327" t="s">
        <v>2938</v>
      </c>
      <c r="J132" s="327" t="s">
        <v>2939</v>
      </c>
    </row>
    <row r="133" spans="1:10" ht="15.75" customHeight="1" outlineLevel="2" x14ac:dyDescent="0.25">
      <c r="A133" s="346" t="s">
        <v>2669</v>
      </c>
      <c r="B133" s="328" t="s">
        <v>2940</v>
      </c>
      <c r="C133" s="329">
        <f>'[9]Orçamento Resumo FASE 1'!C131+'[9]Orçamento Resumo FASE 2'!C97</f>
        <v>56411.909999999996</v>
      </c>
      <c r="D133" s="329" t="s">
        <v>44</v>
      </c>
      <c r="E133" s="329">
        <f>F133/C133</f>
        <v>65</v>
      </c>
      <c r="F133" s="330">
        <f>'[9]Orçamento Resumo FASE 1'!F131+'[9]Orçamento Resumo FASE 2'!F97</f>
        <v>3666774.1499999994</v>
      </c>
      <c r="G133" s="320">
        <f t="shared" si="18"/>
        <v>3748781.5967448922</v>
      </c>
      <c r="H133" s="321" t="s">
        <v>2941</v>
      </c>
      <c r="I133" s="321"/>
      <c r="J133" s="321"/>
    </row>
    <row r="134" spans="1:10" ht="15.75" customHeight="1" outlineLevel="2" x14ac:dyDescent="0.25">
      <c r="A134" s="364" t="s">
        <v>2942</v>
      </c>
      <c r="B134" s="365" t="s">
        <v>2943</v>
      </c>
      <c r="C134" s="366">
        <f>'[9]Orçamento Resumo FASE 1'!C132+'[9]Orçamento Resumo FASE 2'!C98</f>
        <v>44415.56</v>
      </c>
      <c r="D134" s="366" t="s">
        <v>44</v>
      </c>
      <c r="E134" s="366">
        <f>F134/C134</f>
        <v>25</v>
      </c>
      <c r="F134" s="367">
        <f>'[9]Orçamento Resumo FASE 1'!F132+'[9]Orçamento Resumo FASE 2'!F98</f>
        <v>1110389</v>
      </c>
      <c r="G134" s="368">
        <f t="shared" si="18"/>
        <v>1135222.8629701571</v>
      </c>
      <c r="H134" s="321" t="s">
        <v>2944</v>
      </c>
      <c r="I134" s="437" t="s">
        <v>2945</v>
      </c>
      <c r="J134" s="437" t="s">
        <v>2946</v>
      </c>
    </row>
    <row r="135" spans="1:10" ht="33" customHeight="1" outlineLevel="2" x14ac:dyDescent="0.25">
      <c r="A135" s="346" t="s">
        <v>2947</v>
      </c>
      <c r="B135" s="328" t="s">
        <v>2685</v>
      </c>
      <c r="C135" s="329">
        <f>'[9]Orçamento Resumo FASE 1'!C133+'[9]Orçamento Resumo FASE 2'!C99</f>
        <v>1570.58</v>
      </c>
      <c r="D135" s="369" t="s">
        <v>44</v>
      </c>
      <c r="E135" s="329">
        <f>F135/C135</f>
        <v>50</v>
      </c>
      <c r="F135" s="330">
        <f>'[9]Orçamento Resumo FASE 1'!F133+'[9]Orçamento Resumo FASE 2'!F99</f>
        <v>78529</v>
      </c>
      <c r="G135" s="320">
        <f t="shared" si="18"/>
        <v>80285.302003337099</v>
      </c>
      <c r="H135" s="322"/>
      <c r="I135" s="438"/>
      <c r="J135" s="438"/>
    </row>
    <row r="136" spans="1:10" outlineLevel="1" x14ac:dyDescent="0.25">
      <c r="A136" s="338" t="s">
        <v>2671</v>
      </c>
      <c r="B136" s="339" t="s">
        <v>2948</v>
      </c>
      <c r="C136" s="340"/>
      <c r="D136" s="340"/>
      <c r="E136" s="340"/>
      <c r="F136" s="341">
        <f>SUM(F137:F139)</f>
        <v>8039702.0855999989</v>
      </c>
      <c r="G136" s="341">
        <f>SUM(G137:G139)</f>
        <v>8219510.1167626614</v>
      </c>
      <c r="H136" s="360"/>
      <c r="I136" s="360"/>
      <c r="J136" s="360"/>
    </row>
    <row r="137" spans="1:10" ht="15.75" customHeight="1" outlineLevel="2" x14ac:dyDescent="0.25">
      <c r="A137" s="346" t="s">
        <v>2673</v>
      </c>
      <c r="B137" s="328" t="s">
        <v>2668</v>
      </c>
      <c r="C137" s="329">
        <f>'[9]Orçamento Resumo FASE 1'!C135+'[9]Orçamento Resumo FASE 2'!C101</f>
        <v>147280.28639999998</v>
      </c>
      <c r="D137" s="329" t="s">
        <v>44</v>
      </c>
      <c r="E137" s="329">
        <f>F137/C137</f>
        <v>6</v>
      </c>
      <c r="F137" s="330">
        <f>'[9]Orçamento Resumo FASE 1'!F135+'[9]Orçamento Resumo FASE 2'!F101</f>
        <v>883681.7183999999</v>
      </c>
      <c r="G137" s="320">
        <f t="shared" ref="G137:G139" si="19">F137*($B$12/$B$11)</f>
        <v>903445.27036600339</v>
      </c>
      <c r="H137" s="321" t="s">
        <v>2949</v>
      </c>
      <c r="I137" s="327"/>
      <c r="J137" s="327"/>
    </row>
    <row r="138" spans="1:10" ht="15.75" customHeight="1" outlineLevel="2" x14ac:dyDescent="0.25">
      <c r="A138" s="346" t="s">
        <v>2674</v>
      </c>
      <c r="B138" s="328" t="s">
        <v>2670</v>
      </c>
      <c r="C138" s="329">
        <f>'[9]Orçamento Resumo FASE 1'!C136+'[9]Orçamento Resumo FASE 2'!C102</f>
        <v>147280.28639999998</v>
      </c>
      <c r="D138" s="329" t="s">
        <v>44</v>
      </c>
      <c r="E138" s="329">
        <f>F138/C138</f>
        <v>48</v>
      </c>
      <c r="F138" s="330">
        <f>'[9]Orçamento Resumo FASE 1'!F136+'[9]Orçamento Resumo FASE 2'!F102</f>
        <v>7069453.7471999992</v>
      </c>
      <c r="G138" s="320">
        <f t="shared" si="19"/>
        <v>7227562.1629280271</v>
      </c>
      <c r="H138" s="321" t="s">
        <v>2949</v>
      </c>
      <c r="I138" s="321"/>
      <c r="J138" s="321"/>
    </row>
    <row r="139" spans="1:10" ht="15.75" customHeight="1" outlineLevel="2" x14ac:dyDescent="0.25">
      <c r="A139" s="346" t="s">
        <v>2950</v>
      </c>
      <c r="B139" s="328" t="s">
        <v>2721</v>
      </c>
      <c r="C139" s="329">
        <v>1</v>
      </c>
      <c r="D139" s="329" t="s">
        <v>86</v>
      </c>
      <c r="E139" s="329">
        <f>F139/C139</f>
        <v>86566.620000000024</v>
      </c>
      <c r="F139" s="330">
        <f>'[9]Orçamento Resumo FASE 1'!F137+'[9]Orçamento Resumo FASE 2'!F103</f>
        <v>86566.620000000024</v>
      </c>
      <c r="G139" s="320">
        <f t="shared" si="19"/>
        <v>88502.683468630989</v>
      </c>
      <c r="H139" s="321" t="s">
        <v>2951</v>
      </c>
      <c r="I139" s="337"/>
      <c r="J139" s="337"/>
    </row>
    <row r="140" spans="1:10" ht="15.75" customHeight="1" x14ac:dyDescent="0.25">
      <c r="A140" s="323">
        <v>11</v>
      </c>
      <c r="B140" s="324" t="s">
        <v>10</v>
      </c>
      <c r="C140" s="325"/>
      <c r="D140" s="325"/>
      <c r="E140" s="325"/>
      <c r="F140" s="326">
        <f>F141+F156</f>
        <v>18415086.967500001</v>
      </c>
      <c r="G140" s="326">
        <f>G141+G156</f>
        <v>18826940.602878615</v>
      </c>
      <c r="H140" s="349" t="s">
        <v>2887</v>
      </c>
      <c r="I140" s="349"/>
      <c r="J140" s="349"/>
    </row>
    <row r="141" spans="1:10" ht="15" customHeight="1" outlineLevel="1" x14ac:dyDescent="0.25">
      <c r="A141" s="338" t="s">
        <v>2677</v>
      </c>
      <c r="B141" s="339" t="s">
        <v>2689</v>
      </c>
      <c r="C141" s="340"/>
      <c r="D141" s="340"/>
      <c r="E141" s="340"/>
      <c r="F141" s="341">
        <f>SUM(F142:F155)</f>
        <v>14294152.558000002</v>
      </c>
      <c r="G141" s="341">
        <f>SUM(G142:G155)</f>
        <v>14613841.447118944</v>
      </c>
      <c r="H141" s="347"/>
      <c r="I141" s="347"/>
      <c r="J141" s="347"/>
    </row>
    <row r="142" spans="1:10" ht="15" customHeight="1" outlineLevel="2" x14ac:dyDescent="0.25">
      <c r="A142" s="346" t="s">
        <v>2678</v>
      </c>
      <c r="B142" s="328" t="s">
        <v>2952</v>
      </c>
      <c r="C142" s="354">
        <f>'[9]Orçamento Resumo FASE 1'!C140+'[9]Orçamento Resumo FASE 2'!C106</f>
        <v>23984.78</v>
      </c>
      <c r="D142" s="354" t="s">
        <v>2698</v>
      </c>
      <c r="E142" s="354">
        <f t="shared" ref="E142:E155" si="20">F142/C142</f>
        <v>124.49999999999999</v>
      </c>
      <c r="F142" s="355">
        <f>'[9]Orçamento Resumo FASE 1'!F140+'[9]Orçamento Resumo FASE 2'!F106</f>
        <v>2986105.1099999994</v>
      </c>
      <c r="G142" s="320">
        <f t="shared" ref="G142:G155" si="21">F142*($B$12/$B$11)</f>
        <v>3052889.385705384</v>
      </c>
      <c r="H142" s="356" t="s">
        <v>2953</v>
      </c>
      <c r="I142" s="357"/>
      <c r="J142" s="357"/>
    </row>
    <row r="143" spans="1:10" ht="15" customHeight="1" outlineLevel="2" x14ac:dyDescent="0.25">
      <c r="A143" s="346" t="s">
        <v>2680</v>
      </c>
      <c r="B143" s="328" t="s">
        <v>2954</v>
      </c>
      <c r="C143" s="354">
        <f>'[9]Orçamento Resumo FASE 1'!C141+'[9]Orçamento Resumo FASE 2'!C107</f>
        <v>2669.39</v>
      </c>
      <c r="D143" s="354" t="s">
        <v>2698</v>
      </c>
      <c r="E143" s="354">
        <f t="shared" si="20"/>
        <v>227.99999999999997</v>
      </c>
      <c r="F143" s="355">
        <f>'[9]Orçamento Resumo FASE 1'!F141+'[9]Orçamento Resumo FASE 2'!F107</f>
        <v>608620.91999999993</v>
      </c>
      <c r="G143" s="320">
        <f t="shared" si="21"/>
        <v>622232.73399315996</v>
      </c>
      <c r="H143" s="356" t="s">
        <v>2955</v>
      </c>
      <c r="I143" s="356"/>
      <c r="J143" s="356"/>
    </row>
    <row r="144" spans="1:10" ht="15" customHeight="1" outlineLevel="2" x14ac:dyDescent="0.25">
      <c r="A144" s="346" t="s">
        <v>2682</v>
      </c>
      <c r="B144" s="328" t="s">
        <v>2956</v>
      </c>
      <c r="C144" s="354">
        <f>'[9]Orçamento Resumo FASE 1'!C142+'[9]Orçamento Resumo FASE 2'!C108</f>
        <v>746.96</v>
      </c>
      <c r="D144" s="354" t="s">
        <v>2698</v>
      </c>
      <c r="E144" s="354">
        <f t="shared" si="20"/>
        <v>173.95</v>
      </c>
      <c r="F144" s="355">
        <f>'[9]Orçamento Resumo FASE 1'!F142+'[9]Orçamento Resumo FASE 2'!F108</f>
        <v>129933.692</v>
      </c>
      <c r="G144" s="320">
        <f t="shared" si="21"/>
        <v>132839.66054105599</v>
      </c>
      <c r="H144" s="356"/>
      <c r="I144" s="356"/>
      <c r="J144" s="356"/>
    </row>
    <row r="145" spans="1:10" ht="15" customHeight="1" outlineLevel="2" x14ac:dyDescent="0.25">
      <c r="A145" s="346" t="s">
        <v>2684</v>
      </c>
      <c r="B145" s="328" t="s">
        <v>2957</v>
      </c>
      <c r="C145" s="354">
        <f>'[9]Orçamento Resumo FASE 1'!C143+'[9]Orçamento Resumo FASE 2'!C109</f>
        <v>13622.57</v>
      </c>
      <c r="D145" s="354" t="s">
        <v>2698</v>
      </c>
      <c r="E145" s="354">
        <f t="shared" si="20"/>
        <v>250</v>
      </c>
      <c r="F145" s="355">
        <f>'[9]Orçamento Resumo FASE 1'!F143+'[9]Orçamento Resumo FASE 2'!F109</f>
        <v>3405642.5</v>
      </c>
      <c r="G145" s="320">
        <f t="shared" si="21"/>
        <v>3481809.7343389061</v>
      </c>
      <c r="H145" s="356" t="s">
        <v>2958</v>
      </c>
      <c r="I145" s="356"/>
      <c r="J145" s="356"/>
    </row>
    <row r="146" spans="1:10" ht="15" customHeight="1" outlineLevel="2" x14ac:dyDescent="0.25">
      <c r="A146" s="346" t="s">
        <v>2686</v>
      </c>
      <c r="B146" s="328" t="s">
        <v>2959</v>
      </c>
      <c r="C146" s="354">
        <f>'[9]Orçamento Resumo FASE 1'!C144+'[9]Orçamento Resumo FASE 2'!C110</f>
        <v>7116.1900000000005</v>
      </c>
      <c r="D146" s="354" t="s">
        <v>44</v>
      </c>
      <c r="E146" s="354">
        <f t="shared" si="20"/>
        <v>45</v>
      </c>
      <c r="F146" s="355">
        <f>'[9]Orçamento Resumo FASE 1'!F144+'[9]Orçamento Resumo FASE 2'!F110</f>
        <v>320228.55000000005</v>
      </c>
      <c r="G146" s="320">
        <f t="shared" si="21"/>
        <v>327390.46526558005</v>
      </c>
      <c r="H146" s="356" t="s">
        <v>2960</v>
      </c>
      <c r="I146" s="356"/>
      <c r="J146" s="356"/>
    </row>
    <row r="147" spans="1:10" ht="15" customHeight="1" outlineLevel="2" x14ac:dyDescent="0.25">
      <c r="A147" s="346" t="s">
        <v>2961</v>
      </c>
      <c r="B147" s="328" t="s">
        <v>2962</v>
      </c>
      <c r="C147" s="354">
        <f>'[9]Orçamento Resumo FASE 1'!C145+'[9]Orçamento Resumo FASE 2'!C111</f>
        <v>1727.28</v>
      </c>
      <c r="D147" s="354" t="s">
        <v>44</v>
      </c>
      <c r="E147" s="354">
        <f t="shared" si="20"/>
        <v>45.000000000000007</v>
      </c>
      <c r="F147" s="355">
        <f>'[9]Orçamento Resumo FASE 1'!F145+'[9]Orçamento Resumo FASE 2'!F111</f>
        <v>77727.600000000006</v>
      </c>
      <c r="G147" s="320">
        <f t="shared" si="21"/>
        <v>79465.978682965331</v>
      </c>
      <c r="H147" s="370"/>
      <c r="I147" s="370"/>
      <c r="J147" s="370"/>
    </row>
    <row r="148" spans="1:10" ht="15" customHeight="1" outlineLevel="2" x14ac:dyDescent="0.25">
      <c r="A148" s="346" t="s">
        <v>2963</v>
      </c>
      <c r="B148" s="328" t="s">
        <v>2701</v>
      </c>
      <c r="C148" s="354">
        <f>'[9]Orçamento Resumo FASE 1'!C146+'[9]Orçamento Resumo FASE 2'!C112</f>
        <v>474.98</v>
      </c>
      <c r="D148" s="354" t="s">
        <v>2698</v>
      </c>
      <c r="E148" s="354">
        <f t="shared" si="20"/>
        <v>68.799999999999983</v>
      </c>
      <c r="F148" s="355">
        <f>'[9]Orçamento Resumo FASE 1'!F146+'[9]Orçamento Resumo FASE 2'!F112</f>
        <v>32678.623999999996</v>
      </c>
      <c r="G148" s="320">
        <f t="shared" si="21"/>
        <v>33409.481807911718</v>
      </c>
      <c r="H148" s="356" t="s">
        <v>2964</v>
      </c>
      <c r="I148" s="356"/>
      <c r="J148" s="356"/>
    </row>
    <row r="149" spans="1:10" ht="15" customHeight="1" outlineLevel="2" x14ac:dyDescent="0.25">
      <c r="A149" s="346" t="s">
        <v>2965</v>
      </c>
      <c r="B149" s="328" t="s">
        <v>2966</v>
      </c>
      <c r="C149" s="354">
        <f>'[9]Orçamento Resumo FASE 1'!C147+'[9]Orçamento Resumo FASE 2'!C113</f>
        <v>1398.95</v>
      </c>
      <c r="D149" s="354" t="s">
        <v>2698</v>
      </c>
      <c r="E149" s="354">
        <f t="shared" si="20"/>
        <v>193.99999999999997</v>
      </c>
      <c r="F149" s="355">
        <f>'[9]Orçamento Resumo FASE 1'!F147+'[9]Orçamento Resumo FASE 2'!F113</f>
        <v>271396.3</v>
      </c>
      <c r="G149" s="320">
        <f t="shared" si="21"/>
        <v>277466.08142327389</v>
      </c>
      <c r="H149" s="356" t="s">
        <v>2964</v>
      </c>
      <c r="I149" s="356"/>
      <c r="J149" s="356"/>
    </row>
    <row r="150" spans="1:10" ht="15" customHeight="1" outlineLevel="2" x14ac:dyDescent="0.25">
      <c r="A150" s="346" t="s">
        <v>2967</v>
      </c>
      <c r="B150" s="328" t="s">
        <v>2968</v>
      </c>
      <c r="C150" s="354">
        <f>'[9]Orçamento Resumo FASE 1'!C148+'[9]Orçamento Resumo FASE 2'!C114</f>
        <v>3322.35</v>
      </c>
      <c r="D150" s="354" t="s">
        <v>2698</v>
      </c>
      <c r="E150" s="354">
        <f t="shared" si="20"/>
        <v>135</v>
      </c>
      <c r="F150" s="355">
        <f>'[9]Orçamento Resumo FASE 1'!F148+'[9]Orçamento Resumo FASE 2'!F114</f>
        <v>448517.25</v>
      </c>
      <c r="G150" s="320">
        <f t="shared" si="21"/>
        <v>458548.34354131907</v>
      </c>
      <c r="H150" s="356" t="s">
        <v>2969</v>
      </c>
      <c r="I150" s="356"/>
      <c r="J150" s="356"/>
    </row>
    <row r="151" spans="1:10" ht="15" customHeight="1" outlineLevel="2" x14ac:dyDescent="0.25">
      <c r="A151" s="346" t="s">
        <v>2970</v>
      </c>
      <c r="B151" s="328" t="s">
        <v>2971</v>
      </c>
      <c r="C151" s="354">
        <f>'[9]Orçamento Resumo FASE 1'!C149+'[9]Orçamento Resumo FASE 2'!C115</f>
        <v>482.46</v>
      </c>
      <c r="D151" s="354" t="s">
        <v>2698</v>
      </c>
      <c r="E151" s="354">
        <f t="shared" si="20"/>
        <v>229.99999999999997</v>
      </c>
      <c r="F151" s="355">
        <f>'[9]Orçamento Resumo FASE 1'!F149+'[9]Orçamento Resumo FASE 2'!F115</f>
        <v>110965.79999999999</v>
      </c>
      <c r="G151" s="320">
        <f t="shared" si="21"/>
        <v>113447.55141466086</v>
      </c>
      <c r="H151" s="356" t="s">
        <v>2972</v>
      </c>
      <c r="I151" s="356"/>
      <c r="J151" s="356"/>
    </row>
    <row r="152" spans="1:10" ht="15" customHeight="1" outlineLevel="2" x14ac:dyDescent="0.25">
      <c r="A152" s="346" t="s">
        <v>2973</v>
      </c>
      <c r="B152" s="328" t="s">
        <v>2974</v>
      </c>
      <c r="C152" s="354">
        <f>'[9]Orçamento Resumo FASE 1'!C150+'[9]Orçamento Resumo FASE 2'!C116</f>
        <v>866</v>
      </c>
      <c r="D152" s="354" t="s">
        <v>2698</v>
      </c>
      <c r="E152" s="354">
        <f t="shared" si="20"/>
        <v>300</v>
      </c>
      <c r="F152" s="355">
        <f>'[9]Orçamento Resumo FASE 1'!F150+'[9]Orçamento Resumo FASE 2'!F116</f>
        <v>259800</v>
      </c>
      <c r="G152" s="320">
        <f t="shared" si="21"/>
        <v>265610.43003816396</v>
      </c>
      <c r="H152" s="370"/>
      <c r="I152" s="370"/>
      <c r="J152" s="370"/>
    </row>
    <row r="153" spans="1:10" ht="15" customHeight="1" outlineLevel="2" x14ac:dyDescent="0.25">
      <c r="A153" s="346" t="s">
        <v>2975</v>
      </c>
      <c r="B153" s="328" t="s">
        <v>2976</v>
      </c>
      <c r="C153" s="354">
        <f>'[9]Orçamento Resumo FASE 1'!C151+'[9]Orçamento Resumo FASE 2'!C117</f>
        <v>2754.1600000000003</v>
      </c>
      <c r="D153" s="354" t="s">
        <v>2698</v>
      </c>
      <c r="E153" s="354">
        <f t="shared" si="20"/>
        <v>144</v>
      </c>
      <c r="F153" s="355">
        <f>'[9]Orçamento Resumo FASE 1'!F151+'[9]Orçamento Resumo FASE 2'!F117</f>
        <v>396599.04000000004</v>
      </c>
      <c r="G153" s="320">
        <f t="shared" si="21"/>
        <v>405468.98216752498</v>
      </c>
      <c r="H153" s="356" t="s">
        <v>2977</v>
      </c>
      <c r="I153" s="356"/>
      <c r="J153" s="356"/>
    </row>
    <row r="154" spans="1:10" ht="15" customHeight="1" outlineLevel="2" x14ac:dyDescent="0.25">
      <c r="A154" s="346" t="s">
        <v>2978</v>
      </c>
      <c r="B154" s="328" t="s">
        <v>112</v>
      </c>
      <c r="C154" s="354">
        <v>1</v>
      </c>
      <c r="D154" s="354" t="s">
        <v>86</v>
      </c>
      <c r="E154" s="354">
        <f t="shared" si="20"/>
        <v>4328331.0000000019</v>
      </c>
      <c r="F154" s="355">
        <f>'[9]Orçamento Resumo FASE 1'!F152+'[9]Orçamento Resumo FASE 2'!F118</f>
        <v>4328331.0000000019</v>
      </c>
      <c r="G154" s="320">
        <f t="shared" si="21"/>
        <v>4425134.1734315502</v>
      </c>
      <c r="H154" s="370"/>
      <c r="I154" s="370"/>
      <c r="J154" s="370"/>
    </row>
    <row r="155" spans="1:10" ht="15.75" customHeight="1" outlineLevel="2" x14ac:dyDescent="0.25">
      <c r="A155" s="346" t="s">
        <v>2979</v>
      </c>
      <c r="B155" s="328" t="s">
        <v>2980</v>
      </c>
      <c r="C155" s="354">
        <v>1</v>
      </c>
      <c r="D155" s="354" t="s">
        <v>86</v>
      </c>
      <c r="E155" s="354">
        <f t="shared" si="20"/>
        <v>917606.17200000025</v>
      </c>
      <c r="F155" s="355">
        <f>'[9]Orçamento Resumo FASE 1'!F153+'[9]Orçamento Resumo FASE 2'!F119</f>
        <v>917606.17200000025</v>
      </c>
      <c r="G155" s="320">
        <f t="shared" si="21"/>
        <v>938128.44476748852</v>
      </c>
      <c r="H155" s="370"/>
      <c r="I155" s="371"/>
      <c r="J155" s="371"/>
    </row>
    <row r="156" spans="1:10" ht="14.45" customHeight="1" outlineLevel="1" x14ac:dyDescent="0.25">
      <c r="A156" s="338" t="s">
        <v>2688</v>
      </c>
      <c r="B156" s="339" t="s">
        <v>2981</v>
      </c>
      <c r="C156" s="340"/>
      <c r="D156" s="340"/>
      <c r="E156" s="340"/>
      <c r="F156" s="341">
        <f>F157+F158</f>
        <v>4120934.4095000001</v>
      </c>
      <c r="G156" s="341">
        <f>G157+G158</f>
        <v>4213099.1557596698</v>
      </c>
      <c r="H156" s="347"/>
      <c r="I156" s="347"/>
      <c r="J156" s="347"/>
    </row>
    <row r="157" spans="1:10" ht="15.75" customHeight="1" outlineLevel="2" x14ac:dyDescent="0.25">
      <c r="A157" s="346" t="s">
        <v>2690</v>
      </c>
      <c r="B157" s="328" t="s">
        <v>2982</v>
      </c>
      <c r="C157" s="354">
        <f>'[9]Orçamento Resumo FASE 1'!C155+'[9]Orçamento Resumo FASE 2'!C121</f>
        <v>894.66</v>
      </c>
      <c r="D157" s="354" t="s">
        <v>2698</v>
      </c>
      <c r="E157" s="354">
        <f>F157/C157</f>
        <v>124.5</v>
      </c>
      <c r="F157" s="355">
        <f>'[9]Orçamento Resumo FASE 1'!F155+'[9]Orçamento Resumo FASE 2'!F121</f>
        <v>111385.17</v>
      </c>
      <c r="G157" s="320">
        <f t="shared" ref="G157:G158" si="22">F157*($B$12/$B$11)</f>
        <v>113876.30062961509</v>
      </c>
      <c r="H157" s="356" t="s">
        <v>2983</v>
      </c>
      <c r="I157" s="357"/>
      <c r="J157" s="357"/>
    </row>
    <row r="158" spans="1:10" ht="15.75" customHeight="1" outlineLevel="2" x14ac:dyDescent="0.25">
      <c r="A158" s="346" t="s">
        <v>2693</v>
      </c>
      <c r="B158" s="328" t="s">
        <v>2984</v>
      </c>
      <c r="C158" s="354">
        <f>'[9]Orçamento Resumo FASE 1'!C156+'[9]Orçamento Resumo FASE 2'!C122</f>
        <v>23050.010000000002</v>
      </c>
      <c r="D158" s="354" t="s">
        <v>2698</v>
      </c>
      <c r="E158" s="354">
        <f>F158/C158</f>
        <v>173.95</v>
      </c>
      <c r="F158" s="355">
        <f>'[9]Orçamento Resumo FASE 1'!F156+'[9]Orçamento Resumo FASE 2'!F122</f>
        <v>4009549.2395000001</v>
      </c>
      <c r="G158" s="320">
        <f t="shared" si="22"/>
        <v>4099222.855130055</v>
      </c>
      <c r="H158" s="356" t="s">
        <v>2983</v>
      </c>
      <c r="I158" s="361"/>
      <c r="J158" s="361"/>
    </row>
    <row r="159" spans="1:10" ht="15.75" customHeight="1" x14ac:dyDescent="0.25">
      <c r="A159" s="323">
        <v>12</v>
      </c>
      <c r="B159" s="324" t="s">
        <v>37</v>
      </c>
      <c r="C159" s="325"/>
      <c r="D159" s="325"/>
      <c r="E159" s="325"/>
      <c r="F159" s="326">
        <f>F160</f>
        <v>5942681.7870000005</v>
      </c>
      <c r="G159" s="326">
        <f>G160</f>
        <v>6075589.9346614126</v>
      </c>
      <c r="H159" s="349" t="s">
        <v>2887</v>
      </c>
      <c r="I159" s="349"/>
      <c r="J159" s="349"/>
    </row>
    <row r="160" spans="1:10" ht="15" customHeight="1" outlineLevel="1" x14ac:dyDescent="0.25">
      <c r="A160" s="338" t="s">
        <v>2710</v>
      </c>
      <c r="B160" s="339" t="s">
        <v>2711</v>
      </c>
      <c r="C160" s="340"/>
      <c r="D160" s="340"/>
      <c r="E160" s="340"/>
      <c r="F160" s="341">
        <f>SUM(F161:F164)</f>
        <v>5942681.7870000005</v>
      </c>
      <c r="G160" s="341">
        <f>SUM(G161:G164)</f>
        <v>6075589.9346614126</v>
      </c>
      <c r="H160" s="347"/>
      <c r="I160" s="347"/>
      <c r="J160" s="347"/>
    </row>
    <row r="161" spans="1:10" ht="15.75" customHeight="1" outlineLevel="2" x14ac:dyDescent="0.25">
      <c r="A161" s="346" t="s">
        <v>2712</v>
      </c>
      <c r="B161" s="328" t="s">
        <v>2713</v>
      </c>
      <c r="C161" s="354">
        <f>'[9]Orçamento Resumo FASE 1'!C159+'[9]Orçamento Resumo FASE 2'!C125</f>
        <v>32302.028000000002</v>
      </c>
      <c r="D161" s="354" t="s">
        <v>44</v>
      </c>
      <c r="E161" s="354">
        <f>F161/C161</f>
        <v>99.999999999999986</v>
      </c>
      <c r="F161" s="355">
        <f>'[9]Orçamento Resumo FASE 1'!F159+'[9]Orçamento Resumo FASE 2'!F125</f>
        <v>3230202.8</v>
      </c>
      <c r="G161" s="320">
        <f t="shared" ref="G161:G164" si="23">F161*($B$12/$B$11)</f>
        <v>3302446.3233967717</v>
      </c>
      <c r="H161" s="356" t="s">
        <v>2985</v>
      </c>
      <c r="I161" s="357"/>
      <c r="J161" s="357"/>
    </row>
    <row r="162" spans="1:10" ht="15.75" customHeight="1" outlineLevel="2" x14ac:dyDescent="0.25">
      <c r="A162" s="346" t="s">
        <v>2715</v>
      </c>
      <c r="B162" s="328" t="s">
        <v>2716</v>
      </c>
      <c r="C162" s="354">
        <f>'[9]Orçamento Resumo FASE 1'!C160+'[9]Orçamento Resumo FASE 2'!C126</f>
        <v>8075.5070000000005</v>
      </c>
      <c r="D162" s="354" t="s">
        <v>44</v>
      </c>
      <c r="E162" s="354">
        <f>F162/C162</f>
        <v>120</v>
      </c>
      <c r="F162" s="355">
        <f>'[9]Orçamento Resumo FASE 1'!F160+'[9]Orçamento Resumo FASE 2'!F126</f>
        <v>969060.84000000008</v>
      </c>
      <c r="G162" s="320">
        <f t="shared" si="23"/>
        <v>990733.89701903157</v>
      </c>
      <c r="H162" s="356" t="s">
        <v>2986</v>
      </c>
      <c r="I162" s="356"/>
      <c r="J162" s="356"/>
    </row>
    <row r="163" spans="1:10" ht="15.75" customHeight="1" outlineLevel="2" x14ac:dyDescent="0.25">
      <c r="A163" s="346" t="s">
        <v>2717</v>
      </c>
      <c r="B163" s="328" t="s">
        <v>2718</v>
      </c>
      <c r="C163" s="354">
        <f>'[9]Orçamento Resumo FASE 1'!C161+'[9]Orçamento Resumo FASE 2'!C127</f>
        <v>44415.28850000001</v>
      </c>
      <c r="D163" s="354" t="s">
        <v>90</v>
      </c>
      <c r="E163" s="354">
        <f>F163/C163</f>
        <v>21.999999999999996</v>
      </c>
      <c r="F163" s="355">
        <f>'[9]Orçamento Resumo FASE 1'!F161+'[9]Orçamento Resumo FASE 2'!F127</f>
        <v>977136.34700000007</v>
      </c>
      <c r="G163" s="320">
        <f t="shared" si="23"/>
        <v>998990.01282752352</v>
      </c>
      <c r="H163" s="356"/>
      <c r="I163" s="356"/>
      <c r="J163" s="356"/>
    </row>
    <row r="164" spans="1:10" ht="15.75" customHeight="1" outlineLevel="2" x14ac:dyDescent="0.25">
      <c r="A164" s="346" t="s">
        <v>2720</v>
      </c>
      <c r="B164" s="328" t="s">
        <v>2721</v>
      </c>
      <c r="C164" s="354">
        <f>'[9]Orçamento Resumo FASE 1'!C162+'[9]Orçamento Resumo FASE 2'!C128</f>
        <v>38314.090000000026</v>
      </c>
      <c r="D164" s="354" t="s">
        <v>44</v>
      </c>
      <c r="E164" s="354">
        <f>F164/C164</f>
        <v>20.000000000000004</v>
      </c>
      <c r="F164" s="355">
        <f>'[9]Orçamento Resumo FASE 1'!F162+'[9]Orçamento Resumo FASE 2'!F128</f>
        <v>766281.80000000063</v>
      </c>
      <c r="G164" s="320">
        <f t="shared" si="23"/>
        <v>783419.70141808514</v>
      </c>
      <c r="H164" s="356" t="s">
        <v>2987</v>
      </c>
      <c r="I164" s="361"/>
      <c r="J164" s="361"/>
    </row>
    <row r="165" spans="1:10" ht="15.75" customHeight="1" x14ac:dyDescent="0.25">
      <c r="A165" s="323">
        <v>13</v>
      </c>
      <c r="B165" s="324" t="s">
        <v>11</v>
      </c>
      <c r="C165" s="325"/>
      <c r="D165" s="325"/>
      <c r="E165" s="325"/>
      <c r="F165" s="326">
        <f>F166</f>
        <v>10081785.718799999</v>
      </c>
      <c r="G165" s="326">
        <f>G166</f>
        <v>10307264.9742998</v>
      </c>
      <c r="H165" s="349" t="s">
        <v>2887</v>
      </c>
      <c r="I165" s="349"/>
      <c r="J165" s="349"/>
    </row>
    <row r="166" spans="1:10" ht="15" customHeight="1" outlineLevel="1" x14ac:dyDescent="0.25">
      <c r="A166" s="338" t="s">
        <v>2723</v>
      </c>
      <c r="B166" s="339" t="s">
        <v>11</v>
      </c>
      <c r="C166" s="340"/>
      <c r="D166" s="340"/>
      <c r="E166" s="340"/>
      <c r="F166" s="341">
        <f>F167+F168+F170+F169</f>
        <v>10081785.718799999</v>
      </c>
      <c r="G166" s="341">
        <f>G167+G168+G170+G169</f>
        <v>10307264.9742998</v>
      </c>
      <c r="H166" s="347"/>
      <c r="I166" s="347"/>
      <c r="J166" s="347"/>
    </row>
    <row r="167" spans="1:10" ht="15.75" customHeight="1" outlineLevel="2" x14ac:dyDescent="0.25">
      <c r="A167" s="346" t="s">
        <v>2724</v>
      </c>
      <c r="B167" s="362" t="s">
        <v>2988</v>
      </c>
      <c r="C167" s="354">
        <f>'[9]Orçamento Resumo FASE 1'!C165+'[9]Orçamento Resumo FASE 2'!C131</f>
        <v>22517.48</v>
      </c>
      <c r="D167" s="354" t="s">
        <v>96</v>
      </c>
      <c r="E167" s="354">
        <f>F167/C167</f>
        <v>100</v>
      </c>
      <c r="F167" s="355">
        <f>'[9]Orçamento Resumo FASE 1'!F165+'[9]Orçamento Resumo FASE 2'!F131</f>
        <v>2251748</v>
      </c>
      <c r="G167" s="320">
        <f t="shared" ref="G167:G170" si="24">F167*($B$12/$B$11)</f>
        <v>2302108.3703524852</v>
      </c>
      <c r="H167" s="356" t="s">
        <v>2989</v>
      </c>
      <c r="I167" s="357"/>
      <c r="J167" s="357"/>
    </row>
    <row r="168" spans="1:10" ht="15.75" customHeight="1" outlineLevel="2" x14ac:dyDescent="0.25">
      <c r="A168" s="346" t="s">
        <v>2727</v>
      </c>
      <c r="B168" s="362" t="s">
        <v>2990</v>
      </c>
      <c r="C168" s="354">
        <f>'[9]Orçamento Resumo FASE 1'!C166+'[9]Orçamento Resumo FASE 2'!C132</f>
        <v>4288.34</v>
      </c>
      <c r="D168" s="354" t="s">
        <v>96</v>
      </c>
      <c r="E168" s="354">
        <f>F168/C168</f>
        <v>62</v>
      </c>
      <c r="F168" s="355">
        <f>'[9]Orçamento Resumo FASE 1'!F166+'[9]Orçamento Resumo FASE 2'!F132</f>
        <v>265877.08</v>
      </c>
      <c r="G168" s="320">
        <f t="shared" si="24"/>
        <v>271823.42400343082</v>
      </c>
      <c r="H168" s="356" t="s">
        <v>2991</v>
      </c>
      <c r="I168" s="356"/>
      <c r="J168" s="356"/>
    </row>
    <row r="169" spans="1:10" ht="15.75" customHeight="1" outlineLevel="2" x14ac:dyDescent="0.25">
      <c r="A169" s="346" t="s">
        <v>2729</v>
      </c>
      <c r="B169" s="362" t="s">
        <v>2992</v>
      </c>
      <c r="C169" s="354">
        <f>'[9]Orçamento Resumo FASE 1'!C167+'[9]Orçamento Resumo FASE 2'!C133</f>
        <v>123335.6164</v>
      </c>
      <c r="D169" s="354" t="s">
        <v>96</v>
      </c>
      <c r="E169" s="354">
        <f>F169/C169</f>
        <v>59.999999999999993</v>
      </c>
      <c r="F169" s="355">
        <f>'[9]Orçamento Resumo FASE 1'!F167+'[9]Orçamento Resumo FASE 2'!F133</f>
        <v>7400136.9839999992</v>
      </c>
      <c r="G169" s="320">
        <f t="shared" si="24"/>
        <v>7565641.1341861486</v>
      </c>
      <c r="H169" s="356" t="s">
        <v>2993</v>
      </c>
      <c r="I169" s="356"/>
      <c r="J169" s="356"/>
    </row>
    <row r="170" spans="1:10" ht="15.75" customHeight="1" outlineLevel="2" x14ac:dyDescent="0.25">
      <c r="A170" s="346" t="s">
        <v>2732</v>
      </c>
      <c r="B170" s="362" t="s">
        <v>2994</v>
      </c>
      <c r="C170" s="354">
        <f>'[9]Orçamento Resumo FASE 1'!C168+'[9]Orçamento Resumo FASE 2'!C134</f>
        <v>3814.5036</v>
      </c>
      <c r="D170" s="354" t="s">
        <v>96</v>
      </c>
      <c r="E170" s="354">
        <f>F170/C170</f>
        <v>43</v>
      </c>
      <c r="F170" s="355">
        <f>'[9]Orçamento Resumo FASE 1'!F168+'[9]Orçamento Resumo FASE 2'!F134</f>
        <v>164023.65479999999</v>
      </c>
      <c r="G170" s="320">
        <f t="shared" si="24"/>
        <v>167692.04575773422</v>
      </c>
      <c r="H170" s="356" t="s">
        <v>2995</v>
      </c>
      <c r="I170" s="361"/>
      <c r="J170" s="361"/>
    </row>
    <row r="171" spans="1:10" ht="15.75" customHeight="1" x14ac:dyDescent="0.25">
      <c r="A171" s="323">
        <v>14</v>
      </c>
      <c r="B171" s="324" t="s">
        <v>2736</v>
      </c>
      <c r="C171" s="325"/>
      <c r="D171" s="325"/>
      <c r="E171" s="325"/>
      <c r="F171" s="326">
        <f>F172+F178+F181</f>
        <v>31409911.720000003</v>
      </c>
      <c r="G171" s="326">
        <f>G172+G178+G181</f>
        <v>32112394.762932889</v>
      </c>
      <c r="H171" s="349"/>
      <c r="I171" s="349"/>
      <c r="J171" s="349"/>
    </row>
    <row r="172" spans="1:10" ht="15" customHeight="1" outlineLevel="1" x14ac:dyDescent="0.25">
      <c r="A172" s="338" t="s">
        <v>2737</v>
      </c>
      <c r="B172" s="339" t="s">
        <v>115</v>
      </c>
      <c r="C172" s="340"/>
      <c r="D172" s="340"/>
      <c r="E172" s="340"/>
      <c r="F172" s="341">
        <f>SUM(F173:F177)</f>
        <v>24116545.800000001</v>
      </c>
      <c r="G172" s="341">
        <f>SUM(G173:G177)</f>
        <v>24655912.628841709</v>
      </c>
      <c r="H172" s="347"/>
      <c r="I172" s="347"/>
      <c r="J172" s="347"/>
    </row>
    <row r="173" spans="1:10" ht="15.75" customHeight="1" outlineLevel="2" x14ac:dyDescent="0.25">
      <c r="A173" s="346" t="s">
        <v>2738</v>
      </c>
      <c r="B173" s="362" t="s">
        <v>2006</v>
      </c>
      <c r="C173" s="354">
        <f>'[9]Orçamento Resumo FASE 1'!C171+'[9]Orçamento Resumo FASE 2'!C137</f>
        <v>5160.55</v>
      </c>
      <c r="D173" s="354" t="s">
        <v>44</v>
      </c>
      <c r="E173" s="354">
        <f>F173/C173</f>
        <v>1200</v>
      </c>
      <c r="F173" s="355">
        <f>'[9]Orçamento Resumo FASE 1'!F171+'[9]Orçamento Resumo FASE 2'!F137</f>
        <v>6192660</v>
      </c>
      <c r="G173" s="320">
        <f t="shared" ref="G173:G177" si="25">F173*($B$12/$B$11)</f>
        <v>6331158.9133184617</v>
      </c>
      <c r="H173" s="356" t="s">
        <v>2996</v>
      </c>
      <c r="I173" s="357" t="s">
        <v>2997</v>
      </c>
      <c r="J173" s="439" t="s">
        <v>2998</v>
      </c>
    </row>
    <row r="174" spans="1:10" ht="15.75" customHeight="1" outlineLevel="2" x14ac:dyDescent="0.25">
      <c r="A174" s="346" t="s">
        <v>2999</v>
      </c>
      <c r="B174" s="362" t="s">
        <v>116</v>
      </c>
      <c r="C174" s="354">
        <f>'[9]Orçamento Resumo FASE 1'!C172+'[9]Orçamento Resumo FASE 2'!C138</f>
        <v>8316.9599999999991</v>
      </c>
      <c r="D174" s="354" t="s">
        <v>44</v>
      </c>
      <c r="E174" s="354">
        <f>F174/C174</f>
        <v>1000</v>
      </c>
      <c r="F174" s="355">
        <f>'[9]Orçamento Resumo FASE 1'!F172+'[9]Orçamento Resumo FASE 2'!F138</f>
        <v>8316959.9999999991</v>
      </c>
      <c r="G174" s="320">
        <f t="shared" si="25"/>
        <v>8502968.9076605383</v>
      </c>
      <c r="H174" s="356"/>
      <c r="I174" s="357" t="s">
        <v>2997</v>
      </c>
      <c r="J174" s="440"/>
    </row>
    <row r="175" spans="1:10" ht="15.75" customHeight="1" outlineLevel="2" x14ac:dyDescent="0.25">
      <c r="A175" s="346" t="s">
        <v>3000</v>
      </c>
      <c r="B175" s="362" t="s">
        <v>2118</v>
      </c>
      <c r="C175" s="354">
        <f>'[9]Orçamento Resumo FASE 1'!C173+'[9]Orçamento Resumo FASE 2'!C139</f>
        <v>9101.51</v>
      </c>
      <c r="D175" s="354" t="s">
        <v>44</v>
      </c>
      <c r="E175" s="354">
        <f>F175/C175</f>
        <v>1000</v>
      </c>
      <c r="F175" s="355">
        <f>'[9]Orçamento Resumo FASE 1'!F173+'[9]Orçamento Resumo FASE 2'!F139</f>
        <v>9101510</v>
      </c>
      <c r="G175" s="320">
        <f t="shared" si="25"/>
        <v>9305065.3775852565</v>
      </c>
      <c r="H175" s="356" t="s">
        <v>3001</v>
      </c>
      <c r="I175" s="356"/>
      <c r="J175" s="356"/>
    </row>
    <row r="176" spans="1:10" ht="15.75" customHeight="1" outlineLevel="2" x14ac:dyDescent="0.25">
      <c r="A176" s="346" t="s">
        <v>2740</v>
      </c>
      <c r="B176" s="362" t="s">
        <v>119</v>
      </c>
      <c r="C176" s="354">
        <f>'[9]Orçamento Resumo FASE 1'!C174+'[9]Orçamento Resumo FASE 2'!C140</f>
        <v>14713.86</v>
      </c>
      <c r="D176" s="354" t="s">
        <v>90</v>
      </c>
      <c r="E176" s="354">
        <f>F176/C176</f>
        <v>30.000000000000004</v>
      </c>
      <c r="F176" s="355">
        <f>'[9]Orçamento Resumo FASE 1'!F174+'[9]Orçamento Resumo FASE 2'!F140</f>
        <v>441415.80000000005</v>
      </c>
      <c r="G176" s="320">
        <f t="shared" si="25"/>
        <v>451288.06952902302</v>
      </c>
      <c r="H176" s="356" t="s">
        <v>3002</v>
      </c>
      <c r="I176" s="356"/>
      <c r="J176" s="356"/>
    </row>
    <row r="177" spans="1:10" ht="15" customHeight="1" outlineLevel="2" x14ac:dyDescent="0.25">
      <c r="A177" s="346" t="s">
        <v>2743</v>
      </c>
      <c r="B177" s="362" t="s">
        <v>3003</v>
      </c>
      <c r="C177" s="354">
        <f>'[9]Orçamento Resumo FASE 1'!C175+'[9]Orçamento Resumo FASE 2'!C141</f>
        <v>4</v>
      </c>
      <c r="D177" s="354" t="s">
        <v>100</v>
      </c>
      <c r="E177" s="354">
        <f>F177/C177</f>
        <v>16000</v>
      </c>
      <c r="F177" s="355">
        <f>'[9]Orçamento Resumo FASE 1'!F175+'[9]Orçamento Resumo FASE 2'!F141</f>
        <v>64000</v>
      </c>
      <c r="G177" s="320">
        <f t="shared" si="25"/>
        <v>65431.360748431456</v>
      </c>
      <c r="H177" s="370"/>
      <c r="I177" s="371"/>
      <c r="J177" s="371"/>
    </row>
    <row r="178" spans="1:10" ht="15" customHeight="1" outlineLevel="1" x14ac:dyDescent="0.25">
      <c r="A178" s="338" t="s">
        <v>2747</v>
      </c>
      <c r="B178" s="339" t="s">
        <v>2748</v>
      </c>
      <c r="C178" s="340"/>
      <c r="D178" s="340"/>
      <c r="E178" s="340"/>
      <c r="F178" s="341">
        <f>SUM(F179:F180)</f>
        <v>1869815.9200000004</v>
      </c>
      <c r="G178" s="341">
        <f>SUM(G179:G180)</f>
        <v>1911634.3749168795</v>
      </c>
      <c r="H178" s="347"/>
      <c r="I178" s="347"/>
      <c r="J178" s="347"/>
    </row>
    <row r="179" spans="1:10" ht="15.75" customHeight="1" outlineLevel="2" x14ac:dyDescent="0.25">
      <c r="A179" s="346" t="s">
        <v>2749</v>
      </c>
      <c r="B179" s="362" t="s">
        <v>3004</v>
      </c>
      <c r="C179" s="354">
        <f>'[9]Orçamento Resumo FASE 1'!C177+'[9]Orçamento Resumo FASE 2'!C143</f>
        <v>277</v>
      </c>
      <c r="D179" s="354" t="s">
        <v>100</v>
      </c>
      <c r="E179" s="354">
        <f>F179/C179</f>
        <v>1750</v>
      </c>
      <c r="F179" s="355">
        <f>'[9]Orçamento Resumo FASE 1'!F177+'[9]Orçamento Resumo FASE 2'!F143</f>
        <v>484750</v>
      </c>
      <c r="G179" s="320">
        <f t="shared" ref="G179:G180" si="26">F179*($B$12/$B$11)</f>
        <v>495591.43941878359</v>
      </c>
      <c r="H179" s="370"/>
      <c r="I179" s="372"/>
      <c r="J179" s="372"/>
    </row>
    <row r="180" spans="1:10" ht="15.75" customHeight="1" outlineLevel="2" x14ac:dyDescent="0.25">
      <c r="A180" s="346" t="s">
        <v>2751</v>
      </c>
      <c r="B180" s="362" t="s">
        <v>2756</v>
      </c>
      <c r="C180" s="354">
        <v>1</v>
      </c>
      <c r="D180" s="354" t="s">
        <v>86</v>
      </c>
      <c r="E180" s="354">
        <f>F180/C180</f>
        <v>1385065.9200000004</v>
      </c>
      <c r="F180" s="355">
        <f>'[9]Orçamento Resumo FASE 1'!F178+'[9]Orçamento Resumo FASE 2'!F144</f>
        <v>1385065.9200000004</v>
      </c>
      <c r="G180" s="320">
        <f t="shared" si="26"/>
        <v>1416042.9354980958</v>
      </c>
      <c r="H180" s="370"/>
      <c r="I180" s="371"/>
      <c r="J180" s="371"/>
    </row>
    <row r="181" spans="1:10" ht="15" customHeight="1" outlineLevel="1" x14ac:dyDescent="0.25">
      <c r="A181" s="338" t="s">
        <v>2759</v>
      </c>
      <c r="B181" s="339" t="s">
        <v>117</v>
      </c>
      <c r="C181" s="340"/>
      <c r="D181" s="340"/>
      <c r="E181" s="340"/>
      <c r="F181" s="341">
        <f>F182</f>
        <v>5423550</v>
      </c>
      <c r="G181" s="341">
        <f>G182</f>
        <v>5544847.7591743041</v>
      </c>
      <c r="H181" s="347"/>
      <c r="I181" s="347"/>
      <c r="J181" s="347"/>
    </row>
    <row r="182" spans="1:10" ht="15" customHeight="1" outlineLevel="2" x14ac:dyDescent="0.25">
      <c r="A182" s="346" t="s">
        <v>3005</v>
      </c>
      <c r="B182" s="362" t="s">
        <v>2012</v>
      </c>
      <c r="C182" s="354">
        <f>'[9]Orçamento Resumo FASE 1'!C180+'[9]Orçamento Resumo FASE 2'!C146</f>
        <v>3135</v>
      </c>
      <c r="D182" s="354" t="s">
        <v>100</v>
      </c>
      <c r="E182" s="354">
        <f>F182/C182</f>
        <v>1730</v>
      </c>
      <c r="F182" s="355">
        <f>'[9]Orçamento Resumo FASE 1'!F180+'[9]Orçamento Resumo FASE 2'!F146</f>
        <v>5423550</v>
      </c>
      <c r="G182" s="320">
        <f t="shared" ref="G182" si="27">F182*($B$12/$B$11)</f>
        <v>5544847.7591743041</v>
      </c>
      <c r="H182" s="356" t="s">
        <v>3006</v>
      </c>
      <c r="I182" s="359"/>
      <c r="J182" s="359"/>
    </row>
    <row r="183" spans="1:10" ht="15" customHeight="1" outlineLevel="2" x14ac:dyDescent="0.25">
      <c r="A183" s="323">
        <v>15</v>
      </c>
      <c r="B183" s="324" t="s">
        <v>39</v>
      </c>
      <c r="C183" s="325"/>
      <c r="D183" s="325"/>
      <c r="E183" s="325"/>
      <c r="F183" s="326">
        <f>F184</f>
        <v>1306885.7</v>
      </c>
      <c r="G183" s="326">
        <f>G184</f>
        <v>1336114.213963537</v>
      </c>
      <c r="H183" s="349"/>
      <c r="I183" s="349"/>
      <c r="J183" s="349"/>
    </row>
    <row r="184" spans="1:10" ht="15" customHeight="1" outlineLevel="2" x14ac:dyDescent="0.25">
      <c r="A184" s="338" t="s">
        <v>2764</v>
      </c>
      <c r="B184" s="339" t="s">
        <v>39</v>
      </c>
      <c r="C184" s="340"/>
      <c r="D184" s="340"/>
      <c r="E184" s="340"/>
      <c r="F184" s="341">
        <f>F185+F186</f>
        <v>1306885.7</v>
      </c>
      <c r="G184" s="341">
        <f>G185+G186</f>
        <v>1336114.213963537</v>
      </c>
      <c r="H184" s="347"/>
      <c r="I184" s="347"/>
      <c r="J184" s="347"/>
    </row>
    <row r="185" spans="1:10" ht="30" outlineLevel="2" x14ac:dyDescent="0.25">
      <c r="A185" s="364" t="s">
        <v>2766</v>
      </c>
      <c r="B185" s="373" t="s">
        <v>3007</v>
      </c>
      <c r="C185" s="374">
        <f>'[9]Orçamento Resumo FASE 1'!C183+'[9]Orçamento Resumo FASE 2'!C149</f>
        <v>1247.42</v>
      </c>
      <c r="D185" s="374" t="s">
        <v>44</v>
      </c>
      <c r="E185" s="374">
        <f>F185/C185</f>
        <v>335</v>
      </c>
      <c r="F185" s="375">
        <f>'[9]Orçamento Resumo FASE 1'!F183+'[9]Orçamento Resumo FASE 2'!F149</f>
        <v>417885.7</v>
      </c>
      <c r="G185" s="368">
        <f t="shared" ref="G185:G186" si="28">F185*($B$12/$B$11)</f>
        <v>427231.71856735635</v>
      </c>
      <c r="H185" s="376" t="s">
        <v>3008</v>
      </c>
      <c r="I185" s="377"/>
      <c r="J185" s="377" t="s">
        <v>3009</v>
      </c>
    </row>
    <row r="186" spans="1:10" ht="15" customHeight="1" outlineLevel="2" x14ac:dyDescent="0.25">
      <c r="A186" s="346" t="s">
        <v>3010</v>
      </c>
      <c r="B186" s="378" t="s">
        <v>3011</v>
      </c>
      <c r="C186" s="379">
        <v>1270</v>
      </c>
      <c r="D186" s="379" t="s">
        <v>44</v>
      </c>
      <c r="E186" s="380">
        <f>F186/C186</f>
        <v>700</v>
      </c>
      <c r="F186" s="381">
        <v>889000</v>
      </c>
      <c r="G186" s="320">
        <f t="shared" si="28"/>
        <v>908882.49539618078</v>
      </c>
      <c r="H186" s="382" t="s">
        <v>3012</v>
      </c>
      <c r="I186" s="382"/>
      <c r="J186" s="382"/>
    </row>
    <row r="187" spans="1:10" ht="15.75" customHeight="1" x14ac:dyDescent="0.25">
      <c r="A187" s="323">
        <v>16</v>
      </c>
      <c r="B187" s="324" t="s">
        <v>13</v>
      </c>
      <c r="C187" s="325"/>
      <c r="D187" s="325"/>
      <c r="E187" s="325"/>
      <c r="F187" s="326">
        <f>F188+F190</f>
        <v>13443719.020000003</v>
      </c>
      <c r="G187" s="326">
        <f>G188+G190</f>
        <v>13744387.953096401</v>
      </c>
      <c r="H187" s="349"/>
      <c r="I187" s="349"/>
      <c r="J187" s="349"/>
    </row>
    <row r="188" spans="1:10" ht="15" customHeight="1" outlineLevel="1" x14ac:dyDescent="0.25">
      <c r="A188" s="338" t="s">
        <v>2777</v>
      </c>
      <c r="B188" s="339" t="s">
        <v>2765</v>
      </c>
      <c r="C188" s="340"/>
      <c r="D188" s="340"/>
      <c r="E188" s="340"/>
      <c r="F188" s="341">
        <f>F189</f>
        <v>3758739.9200000009</v>
      </c>
      <c r="G188" s="341">
        <f>G189</f>
        <v>3842804.1822664132</v>
      </c>
      <c r="H188" s="347"/>
      <c r="I188" s="347"/>
      <c r="J188" s="347"/>
    </row>
    <row r="189" spans="1:10" outlineLevel="2" x14ac:dyDescent="0.25">
      <c r="A189" s="346" t="s">
        <v>2778</v>
      </c>
      <c r="B189" s="362" t="s">
        <v>2767</v>
      </c>
      <c r="C189" s="380">
        <f>'[9]Orçamento Resumo FASE 1'!C186+'[9]Orçamento Resumo FASE 2'!C153</f>
        <v>57826.768000000011</v>
      </c>
      <c r="D189" s="380" t="s">
        <v>44</v>
      </c>
      <c r="E189" s="380">
        <f>F189/C189</f>
        <v>65</v>
      </c>
      <c r="F189" s="383">
        <f>'[9]Orçamento Resumo FASE 1'!F186+'[9]Orçamento Resumo FASE 2'!F153</f>
        <v>3758739.9200000009</v>
      </c>
      <c r="G189" s="320">
        <f t="shared" ref="G189" si="29">F189*($B$12/$B$11)</f>
        <v>3842804.1822664132</v>
      </c>
      <c r="H189" s="384"/>
      <c r="I189" s="385"/>
      <c r="J189" s="385"/>
    </row>
    <row r="190" spans="1:10" ht="15" customHeight="1" outlineLevel="1" x14ac:dyDescent="0.25">
      <c r="A190" s="338" t="s">
        <v>3013</v>
      </c>
      <c r="B190" s="339" t="s">
        <v>2770</v>
      </c>
      <c r="C190" s="340"/>
      <c r="D190" s="340"/>
      <c r="E190" s="340"/>
      <c r="F190" s="341">
        <f>F191+F192</f>
        <v>9684979.1000000015</v>
      </c>
      <c r="G190" s="341">
        <f>G191+G192</f>
        <v>9901583.7708299868</v>
      </c>
      <c r="H190" s="347"/>
      <c r="I190" s="347"/>
      <c r="J190" s="347"/>
    </row>
    <row r="191" spans="1:10" outlineLevel="2" x14ac:dyDescent="0.25">
      <c r="A191" s="346" t="s">
        <v>3014</v>
      </c>
      <c r="B191" s="362" t="s">
        <v>3015</v>
      </c>
      <c r="C191" s="380">
        <f>'[9]Orçamento Resumo FASE 1'!C188+'[9]Orçamento Resumo FASE 2'!C155</f>
        <v>37607.490000000005</v>
      </c>
      <c r="D191" s="380" t="s">
        <v>44</v>
      </c>
      <c r="E191" s="380">
        <f>F191/C191</f>
        <v>150</v>
      </c>
      <c r="F191" s="383">
        <f>'[9]Orçamento Resumo FASE 1'!F188+'[9]Orçamento Resumo FASE 2'!F155</f>
        <v>5641123.5000000009</v>
      </c>
      <c r="G191" s="320">
        <f t="shared" ref="G191:G192" si="30">F191*($B$12/$B$11)</f>
        <v>5767287.2930461615</v>
      </c>
      <c r="H191" s="384"/>
      <c r="I191" s="386"/>
      <c r="J191" s="386"/>
    </row>
    <row r="192" spans="1:10" outlineLevel="2" x14ac:dyDescent="0.25">
      <c r="A192" s="346" t="s">
        <v>3016</v>
      </c>
      <c r="B192" s="378" t="s">
        <v>3017</v>
      </c>
      <c r="C192" s="380">
        <f>'[9]Orçamento Resumo FASE 1'!C189+'[9]Orçamento Resumo FASE 2'!C156</f>
        <v>20219.278000000002</v>
      </c>
      <c r="D192" s="379" t="s">
        <v>44</v>
      </c>
      <c r="E192" s="380">
        <f>F192/C192</f>
        <v>200</v>
      </c>
      <c r="F192" s="383">
        <f>'[9]Orçamento Resumo FASE 1'!F189+'[9]Orçamento Resumo FASE 2'!F156</f>
        <v>4043855.6000000006</v>
      </c>
      <c r="G192" s="320">
        <f t="shared" si="30"/>
        <v>4134296.4777838248</v>
      </c>
      <c r="H192" s="385"/>
      <c r="I192" s="385"/>
      <c r="J192" s="385"/>
    </row>
    <row r="193" spans="1:10" ht="15.75" customHeight="1" x14ac:dyDescent="0.25">
      <c r="A193" s="323">
        <v>17</v>
      </c>
      <c r="B193" s="324" t="s">
        <v>14</v>
      </c>
      <c r="C193" s="325"/>
      <c r="D193" s="325"/>
      <c r="E193" s="325"/>
      <c r="F193" s="326">
        <f>F194</f>
        <v>19054424.385000002</v>
      </c>
      <c r="G193" s="326">
        <f>G194</f>
        <v>19480576.809197564</v>
      </c>
      <c r="H193" s="349"/>
      <c r="I193" s="349"/>
      <c r="J193" s="349"/>
    </row>
    <row r="194" spans="1:10" ht="15" customHeight="1" outlineLevel="1" x14ac:dyDescent="0.25">
      <c r="A194" s="338" t="s">
        <v>2787</v>
      </c>
      <c r="B194" s="339" t="s">
        <v>14</v>
      </c>
      <c r="C194" s="340"/>
      <c r="D194" s="340"/>
      <c r="E194" s="340"/>
      <c r="F194" s="341">
        <f>SUM(F195:F202)</f>
        <v>19054424.385000002</v>
      </c>
      <c r="G194" s="341">
        <f>SUM(G195:G202)</f>
        <v>19480576.809197564</v>
      </c>
      <c r="H194" s="347"/>
      <c r="I194" s="347"/>
      <c r="J194" s="347"/>
    </row>
    <row r="195" spans="1:10" ht="30" outlineLevel="2" x14ac:dyDescent="0.25">
      <c r="A195" s="346" t="s">
        <v>2788</v>
      </c>
      <c r="B195" s="362" t="s">
        <v>2779</v>
      </c>
      <c r="C195" s="380">
        <v>1</v>
      </c>
      <c r="D195" s="380" t="s">
        <v>86</v>
      </c>
      <c r="E195" s="380">
        <f t="shared" ref="E195:E202" si="31">F195/C195</f>
        <v>9711784.375</v>
      </c>
      <c r="F195" s="383">
        <f>'[9]Orçamento Resumo FASE 1'!F192+'[9]Orçamento Resumo FASE 2'!F159</f>
        <v>9711784.375</v>
      </c>
      <c r="G195" s="320">
        <f t="shared" ref="G195:G202" si="32">F195*($B$12/$B$11)</f>
        <v>9928988.5461188275</v>
      </c>
      <c r="H195" s="387" t="s">
        <v>3018</v>
      </c>
      <c r="I195" s="377"/>
      <c r="J195" s="377"/>
    </row>
    <row r="196" spans="1:10" outlineLevel="2" x14ac:dyDescent="0.25">
      <c r="A196" s="346" t="s">
        <v>3019</v>
      </c>
      <c r="B196" s="362" t="s">
        <v>125</v>
      </c>
      <c r="C196" s="380">
        <v>1</v>
      </c>
      <c r="D196" s="380" t="s">
        <v>86</v>
      </c>
      <c r="E196" s="380">
        <f t="shared" si="31"/>
        <v>1731332.4000000004</v>
      </c>
      <c r="F196" s="383">
        <f>'[9]Orçamento Resumo FASE 1'!F193+'[9]Orçamento Resumo FASE 2'!F160</f>
        <v>1731332.4000000004</v>
      </c>
      <c r="G196" s="320">
        <f t="shared" si="32"/>
        <v>1770053.6693726196</v>
      </c>
      <c r="H196" s="387"/>
      <c r="I196" s="387"/>
      <c r="J196" s="387"/>
    </row>
    <row r="197" spans="1:10" outlineLevel="2" x14ac:dyDescent="0.25">
      <c r="A197" s="346" t="s">
        <v>3020</v>
      </c>
      <c r="B197" s="362" t="s">
        <v>124</v>
      </c>
      <c r="C197" s="380">
        <v>1</v>
      </c>
      <c r="D197" s="380" t="s">
        <v>86</v>
      </c>
      <c r="E197" s="380">
        <f t="shared" si="31"/>
        <v>2343208.02</v>
      </c>
      <c r="F197" s="383">
        <f>'[9]Orçamento Resumo FASE 1'!F194+'[9]Orçamento Resumo FASE 2'!F161</f>
        <v>2343208.02</v>
      </c>
      <c r="G197" s="320">
        <f t="shared" si="32"/>
        <v>2395613.8947693408</v>
      </c>
      <c r="H197" s="387" t="s">
        <v>3021</v>
      </c>
      <c r="I197" s="387"/>
      <c r="J197" s="387"/>
    </row>
    <row r="198" spans="1:10" ht="16.5" customHeight="1" outlineLevel="2" x14ac:dyDescent="0.25">
      <c r="A198" s="346" t="s">
        <v>3022</v>
      </c>
      <c r="B198" s="362" t="s">
        <v>3023</v>
      </c>
      <c r="C198" s="380">
        <v>1</v>
      </c>
      <c r="D198" s="380" t="s">
        <v>86</v>
      </c>
      <c r="E198" s="380">
        <f t="shared" si="31"/>
        <v>1971707.8899999997</v>
      </c>
      <c r="F198" s="383">
        <f>'[9]Orçamento Resumo FASE 1'!F195+'[9]Orçamento Resumo FASE 2'!F162</f>
        <v>1971707.8899999997</v>
      </c>
      <c r="G198" s="320">
        <f t="shared" si="32"/>
        <v>2015805.160017478</v>
      </c>
      <c r="H198" s="387" t="s">
        <v>3024</v>
      </c>
      <c r="I198" s="387"/>
      <c r="J198" s="387"/>
    </row>
    <row r="199" spans="1:10" outlineLevel="2" x14ac:dyDescent="0.25">
      <c r="A199" s="346" t="s">
        <v>3025</v>
      </c>
      <c r="B199" s="362" t="s">
        <v>3026</v>
      </c>
      <c r="C199" s="380">
        <f>'[9]Orçamento Resumo FASE 1'!C196+'[9]Orçamento Resumo FASE 2'!C163</f>
        <v>833</v>
      </c>
      <c r="D199" s="380" t="s">
        <v>44</v>
      </c>
      <c r="E199" s="380">
        <f t="shared" si="31"/>
        <v>320</v>
      </c>
      <c r="F199" s="383">
        <f>'[9]Orçamento Resumo FASE 1'!F196+'[9]Orçamento Resumo FASE 2'!F163</f>
        <v>266560</v>
      </c>
      <c r="G199" s="320">
        <f t="shared" si="32"/>
        <v>272521.617517217</v>
      </c>
      <c r="H199" s="387" t="s">
        <v>3027</v>
      </c>
      <c r="I199" s="387"/>
      <c r="J199" s="387"/>
    </row>
    <row r="200" spans="1:10" outlineLevel="2" x14ac:dyDescent="0.25">
      <c r="A200" s="346" t="s">
        <v>3028</v>
      </c>
      <c r="B200" s="362" t="s">
        <v>129</v>
      </c>
      <c r="C200" s="380">
        <v>1</v>
      </c>
      <c r="D200" s="380" t="s">
        <v>86</v>
      </c>
      <c r="E200" s="380">
        <f t="shared" si="31"/>
        <v>1298499.3000000003</v>
      </c>
      <c r="F200" s="383">
        <f>'[9]Orçamento Resumo FASE 1'!F197+'[9]Orçamento Resumo FASE 2'!F164</f>
        <v>1298499.3000000003</v>
      </c>
      <c r="G200" s="320">
        <f t="shared" si="32"/>
        <v>1327540.2520294648</v>
      </c>
      <c r="H200" s="387"/>
      <c r="I200" s="387"/>
      <c r="J200" s="387"/>
    </row>
    <row r="201" spans="1:10" outlineLevel="2" x14ac:dyDescent="0.25">
      <c r="A201" s="346" t="s">
        <v>3029</v>
      </c>
      <c r="B201" s="362" t="s">
        <v>128</v>
      </c>
      <c r="C201" s="380">
        <v>1</v>
      </c>
      <c r="D201" s="380" t="s">
        <v>86</v>
      </c>
      <c r="E201" s="380">
        <f t="shared" si="31"/>
        <v>432833.10000000009</v>
      </c>
      <c r="F201" s="383">
        <f>'[9]Orçamento Resumo FASE 1'!F198+'[9]Orçamento Resumo FASE 2'!F165</f>
        <v>432833.10000000009</v>
      </c>
      <c r="G201" s="320">
        <f t="shared" si="32"/>
        <v>442513.4173431549</v>
      </c>
      <c r="H201" s="387" t="s">
        <v>3030</v>
      </c>
      <c r="I201" s="387"/>
      <c r="J201" s="387"/>
    </row>
    <row r="202" spans="1:10" outlineLevel="2" x14ac:dyDescent="0.25">
      <c r="A202" s="346" t="s">
        <v>3031</v>
      </c>
      <c r="B202" s="362" t="s">
        <v>3032</v>
      </c>
      <c r="C202" s="380">
        <v>1</v>
      </c>
      <c r="D202" s="380" t="s">
        <v>86</v>
      </c>
      <c r="E202" s="380">
        <f t="shared" si="31"/>
        <v>1298499.3000000003</v>
      </c>
      <c r="F202" s="383">
        <f>'[9]Orçamento Resumo FASE 1'!F199+'[9]Orçamento Resumo FASE 2'!F166</f>
        <v>1298499.3000000003</v>
      </c>
      <c r="G202" s="320">
        <f t="shared" si="32"/>
        <v>1327540.2520294648</v>
      </c>
      <c r="H202" s="387" t="s">
        <v>3033</v>
      </c>
      <c r="I202" s="388"/>
      <c r="J202" s="388"/>
    </row>
    <row r="203" spans="1:10" ht="15.75" customHeight="1" thickBot="1" x14ac:dyDescent="0.3">
      <c r="A203" s="323">
        <v>18</v>
      </c>
      <c r="B203" s="324" t="s">
        <v>138</v>
      </c>
      <c r="C203" s="325"/>
      <c r="D203" s="325"/>
      <c r="E203" s="325"/>
      <c r="F203" s="326">
        <f>F204</f>
        <v>1486100.3873347896</v>
      </c>
      <c r="G203" s="326">
        <f>G204</f>
        <v>1519337.039876349</v>
      </c>
      <c r="H203" s="349"/>
      <c r="I203" s="349"/>
      <c r="J203" s="349"/>
    </row>
    <row r="204" spans="1:10" ht="15.75" customHeight="1" outlineLevel="1" x14ac:dyDescent="0.25">
      <c r="A204" s="311" t="s">
        <v>3034</v>
      </c>
      <c r="B204" s="312" t="s">
        <v>138</v>
      </c>
      <c r="C204" s="313"/>
      <c r="D204" s="313"/>
      <c r="E204" s="313"/>
      <c r="F204" s="314">
        <f>F205</f>
        <v>1486100.3873347896</v>
      </c>
      <c r="G204" s="314">
        <f>G205</f>
        <v>1519337.039876349</v>
      </c>
      <c r="H204" s="315"/>
      <c r="I204" s="316"/>
      <c r="J204" s="316"/>
    </row>
    <row r="205" spans="1:10" ht="15.75" customHeight="1" outlineLevel="2" thickBot="1" x14ac:dyDescent="0.3">
      <c r="A205" s="317" t="s">
        <v>3035</v>
      </c>
      <c r="B205" s="318" t="s">
        <v>130</v>
      </c>
      <c r="C205" s="319">
        <v>1</v>
      </c>
      <c r="D205" s="319" t="s">
        <v>86</v>
      </c>
      <c r="E205" s="319">
        <f>F205/C205</f>
        <v>1486100.3873347896</v>
      </c>
      <c r="F205" s="320">
        <f>'[9]Orçamento Resumo FASE 1'!F202+'[9]Orçamento Resumo FASE 2'!F169</f>
        <v>1486100.3873347896</v>
      </c>
      <c r="G205" s="320">
        <f t="shared" ref="G205" si="33">F205*($B$12/$B$11)</f>
        <v>1519337.039876349</v>
      </c>
      <c r="H205" s="384"/>
      <c r="I205" s="386"/>
      <c r="J205" s="386"/>
    </row>
    <row r="206" spans="1:10" ht="15.75" thickBot="1" x14ac:dyDescent="0.3">
      <c r="A206" s="441" t="s">
        <v>15</v>
      </c>
      <c r="B206" s="442"/>
      <c r="C206" s="303"/>
      <c r="D206" s="303"/>
      <c r="E206" s="303"/>
      <c r="F206" s="389">
        <f>F1311+F193+F187+F171+F165+F159+F140+F130+F119+F98+F76+F68+F52+F183+F15+F203+F18+F25+F37</f>
        <v>299127382.5663718</v>
      </c>
      <c r="G206" s="389">
        <f>G1311+G193+G187+G171+G165+G159+G140+G130+G119+G98+G76+G68+G52+G183+G15+G203+G18+G25+G37</f>
        <v>305668392.32998216</v>
      </c>
      <c r="H206" s="390"/>
      <c r="I206" s="390"/>
      <c r="J206" s="390"/>
    </row>
    <row r="207" spans="1:10" x14ac:dyDescent="0.25">
      <c r="G207" s="300">
        <f>G206*15%</f>
        <v>45850258.849497326</v>
      </c>
    </row>
    <row r="208" spans="1:10" x14ac:dyDescent="0.25">
      <c r="G208" s="300">
        <f>G207/(54+47)</f>
        <v>453962.9589059141</v>
      </c>
    </row>
    <row r="209" spans="1:7" x14ac:dyDescent="0.25">
      <c r="G209" s="300">
        <f>G206*0.1</f>
        <v>30566839.232998218</v>
      </c>
    </row>
    <row r="210" spans="1:7" x14ac:dyDescent="0.25">
      <c r="C210" s="299" t="s">
        <v>3036</v>
      </c>
      <c r="D210" s="299" t="s">
        <v>3036</v>
      </c>
      <c r="F210" s="300" t="s">
        <v>83</v>
      </c>
      <c r="G210" s="300">
        <f>G209/72</f>
        <v>424539.4337916419</v>
      </c>
    </row>
    <row r="211" spans="1:7" x14ac:dyDescent="0.25">
      <c r="B211" s="282" t="s">
        <v>3037</v>
      </c>
      <c r="C211" s="299">
        <f>C215+C213</f>
        <v>168249129.08484372</v>
      </c>
      <c r="D211" s="299">
        <f>D215+D213</f>
        <v>130878253.48152815</v>
      </c>
      <c r="F211" s="300">
        <f t="shared" ref="F211:F218" si="34">C211+D211</f>
        <v>299127382.56637186</v>
      </c>
    </row>
    <row r="212" spans="1:7" x14ac:dyDescent="0.25">
      <c r="B212" s="282" t="s">
        <v>3038</v>
      </c>
      <c r="C212" s="299">
        <f>'[9]CUSTOS_INDIRETOS-FASE 1'!D82</f>
        <v>54</v>
      </c>
      <c r="D212" s="299">
        <f>'[9]CUSTOS_INDIRETOS-FASE 2'!D51</f>
        <v>47</v>
      </c>
      <c r="F212" s="300">
        <f t="shared" si="34"/>
        <v>101</v>
      </c>
    </row>
    <row r="213" spans="1:7" x14ac:dyDescent="0.25">
      <c r="B213" s="282" t="s">
        <v>3039</v>
      </c>
      <c r="C213" s="299">
        <f>'[9]CUSTOS_INDIRETOS-FASE 1'!F139</f>
        <v>22470543.611445934</v>
      </c>
      <c r="D213" s="299">
        <f>'[9]CUSTOS_INDIRETOS-FASE 2'!F94</f>
        <v>8844715.1815610528</v>
      </c>
      <c r="F213" s="300">
        <f t="shared" si="34"/>
        <v>31315258.793006986</v>
      </c>
    </row>
    <row r="214" spans="1:7" x14ac:dyDescent="0.25">
      <c r="B214" s="282" t="s">
        <v>3040</v>
      </c>
      <c r="C214" s="299">
        <f>'[9]CUSTOS_INDIRETOS-FASE 1'!F17+'[9]CUSTOS_INDIRETOS-FASE 1'!F61</f>
        <v>9542781.8075288609</v>
      </c>
      <c r="D214" s="299">
        <f>'[9]CUSTOS_INDIRETOS-FASE 2'!F26</f>
        <v>318636.36363636365</v>
      </c>
      <c r="F214" s="300">
        <f t="shared" si="34"/>
        <v>9861418.1711652242</v>
      </c>
    </row>
    <row r="215" spans="1:7" x14ac:dyDescent="0.25">
      <c r="B215" s="282" t="s">
        <v>3041</v>
      </c>
      <c r="C215" s="299">
        <f>'[9]Orçamento Resumo FASE 1'!F203-C213</f>
        <v>145778585.47339779</v>
      </c>
      <c r="D215" s="299">
        <f>'[9]Orçamento Resumo FASE 2'!F170-D213</f>
        <v>122033538.2999671</v>
      </c>
      <c r="F215" s="300">
        <f t="shared" si="34"/>
        <v>267812123.7733649</v>
      </c>
    </row>
    <row r="216" spans="1:7" x14ac:dyDescent="0.25">
      <c r="B216" s="282" t="s">
        <v>3042</v>
      </c>
      <c r="C216" s="299">
        <f>C211-C214</f>
        <v>158706347.27731487</v>
      </c>
      <c r="D216" s="299">
        <f>D211-D214</f>
        <v>130559617.11789179</v>
      </c>
      <c r="F216" s="300">
        <f t="shared" si="34"/>
        <v>289265964.39520669</v>
      </c>
    </row>
    <row r="217" spans="1:7" x14ac:dyDescent="0.25">
      <c r="A217" s="391">
        <v>0.125</v>
      </c>
      <c r="B217" s="282" t="s">
        <v>3043</v>
      </c>
      <c r="C217" s="299">
        <f>A217*C216</f>
        <v>19838293.409664359</v>
      </c>
      <c r="D217" s="299">
        <f>D216*A217</f>
        <v>16319952.139736474</v>
      </c>
      <c r="F217" s="300">
        <f t="shared" si="34"/>
        <v>36158245.549400836</v>
      </c>
    </row>
    <row r="218" spans="1:7" x14ac:dyDescent="0.25">
      <c r="B218" s="282" t="s">
        <v>3044</v>
      </c>
      <c r="C218" s="299">
        <f>C217/C212</f>
        <v>367375.80388267332</v>
      </c>
      <c r="D218" s="299">
        <f>D217/D212</f>
        <v>347233.02424971218</v>
      </c>
      <c r="F218" s="300">
        <f t="shared" si="34"/>
        <v>714608.8281323855</v>
      </c>
    </row>
    <row r="220" spans="1:7" x14ac:dyDescent="0.25">
      <c r="C220" s="299">
        <f>'[9]Orçamento Resumo FASE 1'!F17</f>
        <v>22470543.611445934</v>
      </c>
      <c r="D220" s="299">
        <f>'[9]Orçamento Resumo FASE 2'!F17</f>
        <v>8844715.1815610528</v>
      </c>
      <c r="F220" s="300">
        <f>C220+D220</f>
        <v>31315258.793006986</v>
      </c>
      <c r="G220" s="300">
        <f>F217-F220</f>
        <v>4842986.7563938498</v>
      </c>
    </row>
    <row r="221" spans="1:7" x14ac:dyDescent="0.25">
      <c r="C221" s="392">
        <f>C220/C216</f>
        <v>0.14158566432243647</v>
      </c>
      <c r="D221" s="392">
        <f>D220/D216</f>
        <v>6.7744647057095111E-2</v>
      </c>
      <c r="E221" s="392"/>
      <c r="F221" s="392">
        <f>F220/F216</f>
        <v>0.10825766819293967</v>
      </c>
      <c r="G221" s="300">
        <f>G220/F212</f>
        <v>47950.363924691585</v>
      </c>
    </row>
  </sheetData>
  <mergeCells count="10">
    <mergeCell ref="I134:I135"/>
    <mergeCell ref="J134:J135"/>
    <mergeCell ref="J173:J174"/>
    <mergeCell ref="A206:B206"/>
    <mergeCell ref="A1:H5"/>
    <mergeCell ref="B7:H7"/>
    <mergeCell ref="B8:H8"/>
    <mergeCell ref="B9:H9"/>
    <mergeCell ref="B10:H10"/>
    <mergeCell ref="B11:H11"/>
  </mergeCells>
  <pageMargins left="0.51181102362204722" right="0.51181102362204722" top="0.78740157480314965" bottom="0.78740157480314965" header="0.31496062992125984" footer="0.31496062992125984"/>
  <pageSetup paperSize="9" scale="1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ORÇAMENTO_PARCIAL</vt:lpstr>
      <vt:lpstr>EAP</vt:lpstr>
      <vt:lpstr>ORÇAMENTO_EXECUTIVO</vt:lpstr>
      <vt:lpstr>ANÁLISE_CUSTOS PARCIAL</vt:lpstr>
      <vt:lpstr>ANÁLISE_CUSTOS EXECUTIVO</vt:lpstr>
      <vt:lpstr>CÁLCULO_MÉDIAS</vt:lpstr>
      <vt:lpstr>COMPARAÇÃO</vt:lpstr>
      <vt:lpstr>BARÃO</vt:lpstr>
      <vt:lpstr>CAIO PRADO</vt:lpstr>
      <vt:lpstr>54S - 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Larissa Oliveira</cp:lastModifiedBy>
  <dcterms:created xsi:type="dcterms:W3CDTF">2021-06-30T18:49:34Z</dcterms:created>
  <dcterms:modified xsi:type="dcterms:W3CDTF">2025-07-08T12:49:20Z</dcterms:modified>
</cp:coreProperties>
</file>