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5.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CLIMATIZAÇÃO" sheetId="101" r:id="rId37"/>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<sst xmlns="http://schemas.openxmlformats.org/spreadsheetml/2006/main" count="76186" uniqueCount="11265">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</sst>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7.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103991</xdr:colOff>
      <xdr:row>0</xdr:row>
      <xdr:rowOff>149679</xdr:rowOff>
    </xdr:from>
    <xdr:to>
      <xdr:col>1</xdr:col>
      <xdr:colOff>837816</xdr:colOff>
      <xdr:row>2</xdr:row>
      <xdr:rowOff>156883</xdr:rowOff>
    </xdr:to>
    <xdr:pic>
      <xdr:nvPicPr>
        <xdr:cNvPr id="2" name="image3.png">
          <a:extLst>
            <a:ext uri="{FF2B5EF4-FFF2-40B4-BE49-F238E27FC236}">
              <a16:creationId xmlns:a16="http://schemas.microsoft.com/office/drawing/2014/main" id="{5653D41E-EDDB-4D66-BC6B-23E90AFD1EC1}"/>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05896" y="149679"/>
          <a:ext cx="1800625" cy="388204"/>
        </a:xfrm>
        <a:prstGeom prst="rect">
          <a:avLst/>
        </a:prstGeom>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0509-D67D-4DEB-A7C0-B0D1D4287534}">
  <sheetPr>
    <tabColor rgb="FFFFC000"/>
  </sheetPr>
  <dimension ref="A1:AL80"/>
  <sheetViews>
    <sheetView showGridLines="0" view="pageBreakPreview" topLeftCell="L1" zoomScale="70" zoomScaleNormal="85" zoomScaleSheetLayoutView="70" workbookViewId="0">
      <pane ySplit="6" topLeftCell="A7" activePane="bottomLeft" state="frozen"/>
      <selection activeCell="X67" sqref="X67"/>
      <selection pane="bottomLeft" activeCell="X67" sqref="X67"/>
    </sheetView>
  </sheetViews>
  <sheetFormatPr defaultColWidth="9.140625" defaultRowHeight="14.25" x14ac:dyDescent="0.2"/>
  <cols>
    <col min="1" max="1" width="16" style="1315" bestFit="1" customWidth="1"/>
    <col min="2" max="2" width="28.85546875" style="1315" customWidth="1"/>
    <col min="3" max="3" width="31.7109375" style="1315" customWidth="1"/>
    <col min="4" max="4" width="42.5703125" style="1315" customWidth="1"/>
    <col min="5" max="5" width="88.28515625" style="1315" customWidth="1"/>
    <col min="6" max="6" width="15.42578125" style="1315" bestFit="1" customWidth="1"/>
    <col min="7" max="7" width="18.7109375" style="1315" bestFit="1" customWidth="1"/>
    <col min="8" max="8" width="9.5703125" style="1315" bestFit="1" customWidth="1"/>
    <col min="9" max="9" width="15.140625" style="1315" bestFit="1" customWidth="1"/>
    <col min="10" max="10" width="13.28515625" style="1315" bestFit="1" customWidth="1"/>
    <col min="11" max="11" width="15.140625" style="1315" bestFit="1" customWidth="1"/>
    <col min="12" max="12" width="25" style="1315" customWidth="1"/>
    <col min="13" max="13" width="6.28515625" style="1315" customWidth="1"/>
    <col min="14" max="14" width="14.85546875" style="1315" bestFit="1" customWidth="1"/>
    <col min="15" max="15" width="24.85546875" style="1315" customWidth="1"/>
    <col min="16" max="16" width="22.5703125" style="1315" customWidth="1"/>
    <col min="17" max="17" width="17.7109375" style="1315" customWidth="1"/>
    <col min="18" max="18" width="18.5703125" style="1315" customWidth="1"/>
    <col min="19" max="19" width="19.85546875" style="1315" customWidth="1"/>
    <col min="20" max="21" width="9.140625" style="1315"/>
    <col min="22" max="22" width="43.85546875" style="1315" customWidth="1"/>
    <col min="23" max="23" width="18.7109375" style="1315" customWidth="1"/>
    <col min="24" max="24" width="17.7109375" style="1315" bestFit="1" customWidth="1"/>
    <col min="25" max="25" width="18.7109375" style="1315" customWidth="1"/>
    <col min="26" max="26" width="19.85546875" style="1315" customWidth="1"/>
    <col min="27" max="27" width="13.85546875" style="1315" customWidth="1"/>
    <col min="28" max="28" width="20.28515625" style="1315" customWidth="1"/>
    <col min="29" max="29" width="20.5703125" style="1315" customWidth="1"/>
    <col min="30" max="30" width="15.85546875" style="1315" customWidth="1"/>
    <col min="31" max="31" width="16.28515625" style="1315" customWidth="1"/>
    <col min="32" max="38" width="9.140625" style="1315"/>
  </cols>
  <sheetData>
    <row r="1" spans="1:38" ht="15" customHeight="1" x14ac:dyDescent="0.2">
      <c r="A1" s="238"/>
      <c r="B1" s="1093"/>
      <c r="C1" s="1094" t="s">
        <v>0</v>
      </c>
      <c r="D1" s="570" t="s">
        <v>4227</v>
      </c>
      <c r="E1" s="570"/>
      <c r="F1" s="1095"/>
      <c r="G1" s="1095"/>
      <c r="H1" s="1095"/>
      <c r="I1" s="1095"/>
      <c r="J1" s="1095"/>
      <c r="K1" s="1095"/>
      <c r="L1" s="1095"/>
      <c r="M1" s="1095"/>
      <c r="N1" s="1095"/>
      <c r="O1" s="1095"/>
      <c r="P1" s="1095"/>
      <c r="Q1" s="1095"/>
      <c r="R1" s="1095"/>
      <c r="S1" s="1095"/>
      <c r="T1" s="1096"/>
      <c r="U1" s="1266"/>
      <c r="V1" s="66"/>
      <c r="W1" s="66"/>
      <c r="X1" s="66"/>
      <c r="Y1" s="66"/>
      <c r="Z1" s="66"/>
      <c r="AA1" s="66"/>
      <c r="AB1" s="66"/>
      <c r="AC1" s="66"/>
      <c r="AD1" s="66"/>
      <c r="AE1" s="66"/>
      <c r="AF1" s="66"/>
      <c r="AG1"/>
      <c r="AH1"/>
      <c r="AI1"/>
      <c r="AJ1"/>
      <c r="AK1"/>
      <c r="AL1"/>
    </row>
    <row r="2" spans="1:38" ht="15" customHeight="1" x14ac:dyDescent="0.2">
      <c r="A2" s="241"/>
      <c r="B2" s="66"/>
      <c r="C2" s="1094" t="s">
        <v>1</v>
      </c>
      <c r="D2" s="1097" t="s">
        <v>2408</v>
      </c>
      <c r="E2" s="1097"/>
      <c r="F2" s="570"/>
      <c r="G2" s="570"/>
      <c r="H2" s="570"/>
      <c r="I2" s="570"/>
      <c r="J2" s="570"/>
      <c r="K2" s="570"/>
      <c r="L2" s="570"/>
      <c r="M2" s="570"/>
      <c r="N2" s="570"/>
      <c r="O2" s="570"/>
      <c r="P2" s="570"/>
      <c r="Q2" s="570"/>
      <c r="R2" s="570"/>
      <c r="S2" s="570"/>
      <c r="T2" s="1098"/>
      <c r="U2" s="66"/>
      <c r="V2" s="67"/>
      <c r="W2" s="67"/>
      <c r="X2" s="67"/>
      <c r="Y2" s="67"/>
      <c r="Z2" s="67"/>
      <c r="AA2" s="67"/>
      <c r="AB2" s="67"/>
      <c r="AC2" s="67"/>
      <c r="AD2" s="67"/>
      <c r="AE2" s="67"/>
      <c r="AF2" s="67"/>
      <c r="AG2"/>
      <c r="AH2"/>
      <c r="AI2"/>
      <c r="AJ2"/>
      <c r="AK2"/>
      <c r="AL2"/>
    </row>
    <row r="3" spans="1:38" ht="15" customHeight="1" x14ac:dyDescent="0.2">
      <c r="A3" s="241"/>
      <c r="B3" s="66"/>
      <c r="C3" s="1094" t="s">
        <v>1281</v>
      </c>
      <c r="D3" s="2052" t="s">
        <v>5389</v>
      </c>
      <c r="E3" s="2052"/>
      <c r="F3" s="570"/>
      <c r="G3" s="570"/>
      <c r="H3" s="570"/>
      <c r="I3" s="570"/>
      <c r="J3" s="570"/>
      <c r="K3" s="570"/>
      <c r="L3" s="570"/>
      <c r="M3" s="570"/>
      <c r="N3" s="570"/>
      <c r="O3" s="570"/>
      <c r="P3" s="570"/>
      <c r="Q3" s="570"/>
      <c r="R3" s="570"/>
      <c r="S3" s="570"/>
      <c r="T3" s="1098"/>
      <c r="U3" s="66"/>
      <c r="V3" s="67"/>
      <c r="W3" s="67"/>
      <c r="X3" s="67"/>
      <c r="Y3" s="67"/>
      <c r="Z3" s="67"/>
      <c r="AA3" s="67"/>
      <c r="AB3" s="67"/>
      <c r="AC3" s="67"/>
      <c r="AD3" s="67"/>
      <c r="AE3" s="67"/>
      <c r="AF3" s="67"/>
      <c r="AG3"/>
      <c r="AH3"/>
      <c r="AI3"/>
      <c r="AJ3"/>
      <c r="AK3"/>
      <c r="AL3"/>
    </row>
    <row r="4" spans="1:38" ht="15" customHeight="1" x14ac:dyDescent="0.2">
      <c r="A4" s="422"/>
      <c r="B4" s="1099"/>
      <c r="C4" s="1094" t="s">
        <v>2</v>
      </c>
      <c r="D4" s="570" t="s">
        <v>4241</v>
      </c>
      <c r="E4" s="570"/>
      <c r="F4" s="570"/>
      <c r="G4" s="570"/>
      <c r="H4" s="570"/>
      <c r="I4" s="570"/>
      <c r="J4" s="570"/>
      <c r="K4" s="570"/>
      <c r="L4" s="570"/>
      <c r="M4" s="570"/>
      <c r="N4" s="570"/>
      <c r="O4" s="570"/>
      <c r="P4" s="570"/>
      <c r="Q4" s="570"/>
      <c r="R4" s="570"/>
      <c r="S4" s="570"/>
      <c r="T4" s="1100"/>
      <c r="U4" s="1270"/>
      <c r="V4" s="67"/>
      <c r="W4" s="67"/>
      <c r="X4" s="67"/>
      <c r="Y4" s="67"/>
      <c r="Z4" s="67"/>
      <c r="AA4" s="67"/>
      <c r="AB4" s="67"/>
      <c r="AC4" s="67"/>
      <c r="AD4" s="67"/>
      <c r="AE4" s="67"/>
      <c r="AF4" s="67"/>
      <c r="AG4"/>
      <c r="AH4"/>
      <c r="AI4"/>
      <c r="AJ4"/>
      <c r="AK4"/>
      <c r="AL4"/>
    </row>
    <row r="5" spans="1:38" ht="22.15" customHeight="1" thickBot="1" x14ac:dyDescent="0.25">
      <c r="A5" s="2053" t="s">
        <v>1303</v>
      </c>
      <c r="B5" s="2054"/>
      <c r="C5" s="2054"/>
      <c r="D5" s="2054"/>
      <c r="E5" s="2054"/>
      <c r="F5" s="2054"/>
      <c r="G5" s="2054"/>
      <c r="H5" s="2054"/>
      <c r="I5" s="2054"/>
      <c r="J5" s="2054"/>
      <c r="K5" s="2054"/>
      <c r="L5" s="2054"/>
      <c r="M5" s="2054"/>
      <c r="N5" s="2054"/>
      <c r="O5" s="2054"/>
      <c r="P5" s="2054"/>
      <c r="Q5" s="2054"/>
      <c r="R5" s="2054"/>
      <c r="S5" s="2054"/>
      <c r="T5" s="2055"/>
      <c r="U5" s="1382"/>
      <c r="V5" s="66"/>
      <c r="W5" s="66"/>
      <c r="X5" s="66"/>
      <c r="Y5" s="66"/>
      <c r="Z5" s="66"/>
      <c r="AA5" s="66"/>
      <c r="AB5" s="66"/>
      <c r="AC5" s="66"/>
      <c r="AD5" s="66"/>
      <c r="AE5" s="66"/>
      <c r="AF5" s="66"/>
      <c r="AG5"/>
      <c r="AH5"/>
      <c r="AI5"/>
      <c r="AJ5"/>
      <c r="AK5"/>
      <c r="AL5"/>
    </row>
    <row r="6" spans="1:38" ht="41.25" customHeight="1" thickBot="1" x14ac:dyDescent="0.25">
      <c r="A6" s="1314" t="s">
        <v>4229</v>
      </c>
      <c r="B6" s="1314" t="s">
        <v>4</v>
      </c>
      <c r="C6" s="1314" t="s">
        <v>4230</v>
      </c>
      <c r="D6" s="1314" t="s">
        <v>4231</v>
      </c>
      <c r="E6" s="1314" t="s">
        <v>60</v>
      </c>
      <c r="F6" s="1314" t="s">
        <v>62</v>
      </c>
      <c r="G6" s="1314" t="s">
        <v>58</v>
      </c>
      <c r="H6" s="1314" t="s">
        <v>4232</v>
      </c>
      <c r="I6" s="1314" t="s">
        <v>4233</v>
      </c>
      <c r="J6" s="1314" t="s">
        <v>1220</v>
      </c>
      <c r="K6" s="1314" t="s">
        <v>1279</v>
      </c>
      <c r="L6" s="1314" t="s">
        <v>1280</v>
      </c>
      <c r="N6" s="1103" t="s">
        <v>1652</v>
      </c>
      <c r="O6" s="1105" t="s">
        <v>2261</v>
      </c>
      <c r="P6" s="1105" t="s">
        <v>5390</v>
      </c>
      <c r="Q6" s="1104" t="s">
        <v>4244</v>
      </c>
      <c r="R6" s="1104" t="s">
        <v>4229</v>
      </c>
      <c r="S6" s="1106" t="s">
        <v>56</v>
      </c>
      <c r="AG6"/>
      <c r="AH6"/>
      <c r="AI6"/>
      <c r="AJ6"/>
      <c r="AK6"/>
      <c r="AL6"/>
    </row>
    <row r="7" spans="1:38" x14ac:dyDescent="0.2">
      <c r="A7" s="1316" t="s">
        <v>4229</v>
      </c>
      <c r="B7" s="1316" t="s">
        <v>5390</v>
      </c>
      <c r="C7" s="1317"/>
      <c r="D7" s="1318"/>
      <c r="E7" s="1318"/>
      <c r="F7" s="1319"/>
      <c r="G7" s="1319"/>
      <c r="H7" s="1319"/>
      <c r="I7" s="1320"/>
      <c r="J7" s="1319"/>
      <c r="K7" s="1321"/>
      <c r="L7" s="1322">
        <f>IF(SUM(F7:K7)=0,SUMIFS($L8:$L$403,$B8:$B$403,$B7,$A8:$A$403,$A7),I7*K7)</f>
        <v>37326.476599999995</v>
      </c>
      <c r="N7" s="1323" t="s">
        <v>4229</v>
      </c>
      <c r="O7" s="1324" cm="1">
        <f t="array" ref="O7:O11">_xlfn.UNIQUE(_xlfn._xlws.FILTER($D$7:$D$1048576,$A$7:$A$1048576=N7))</f>
        <v>0</v>
      </c>
      <c r="P7" s="1327">
        <f>SUMIFS($L$7:$L$70,$D$7:$D$70,$O7,$B$7:$B$70,P$6,$A$7:$A$70,$N7)</f>
        <v>0</v>
      </c>
      <c r="Q7" s="1327">
        <f>SUMIFS($L$7:$L$70,$D$7:$D$70,$O7,$B$7:$B$70,Q$6,$A$7:$A$70,$N7)</f>
        <v>0</v>
      </c>
      <c r="R7" s="1327">
        <f>SUMIFS($L$7:$L$70,$D$7:$D$70,$O7,$B$7:$B$70,R$6,$A$7:$A$70,$N7)</f>
        <v>0</v>
      </c>
      <c r="S7" s="1328">
        <f>SUM(O7:R7)</f>
        <v>0</v>
      </c>
      <c r="AG7"/>
      <c r="AH7"/>
      <c r="AI7"/>
      <c r="AJ7"/>
      <c r="AK7"/>
      <c r="AL7"/>
    </row>
    <row r="8" spans="1:38" x14ac:dyDescent="0.2">
      <c r="A8" s="1329" t="s">
        <v>4229</v>
      </c>
      <c r="B8" s="1329" t="str">
        <f>B7</f>
        <v>LOJAS</v>
      </c>
      <c r="C8" s="1329" t="s">
        <v>5391</v>
      </c>
      <c r="D8" s="1329" t="s">
        <v>9</v>
      </c>
      <c r="E8" s="1329" t="s">
        <v>5392</v>
      </c>
      <c r="F8" s="1330">
        <v>5</v>
      </c>
      <c r="G8" s="1330">
        <v>1</v>
      </c>
      <c r="H8" s="1331">
        <v>0</v>
      </c>
      <c r="I8" s="1332">
        <f>(F8+H8*F8)*G8</f>
        <v>5</v>
      </c>
      <c r="J8" s="1330" t="s">
        <v>2382</v>
      </c>
      <c r="K8" s="1333">
        <v>28</v>
      </c>
      <c r="L8" s="1334">
        <f>IF(SUM(F8:K8)=0,SUMIFS($L9:$L$403,$B9:$B$403,$B8,$A9:$A$403,$A8),I8*K8)</f>
        <v>140</v>
      </c>
      <c r="N8" s="1335" t="s">
        <v>4229</v>
      </c>
      <c r="O8" s="1325" t="str">
        <v>EQUIPAMENTOS</v>
      </c>
      <c r="P8" s="1336">
        <f t="shared" ref="P8:R11" si="0">SUMIFS($L$7:$L$70,$D$7:$D$70,$O8,$B$7:$B$70,P$6,$A$7:$A$70,$N8)</f>
        <v>140</v>
      </c>
      <c r="Q8" s="1336">
        <f t="shared" si="0"/>
        <v>87794</v>
      </c>
      <c r="R8" s="1336">
        <f>SUMIFS($L$7:$L$70,$D$7:$D$70,$O8,$B$7:$B$70,R$6,$A$7:$A$70,$N8)</f>
        <v>31240</v>
      </c>
      <c r="S8" s="1337">
        <f>SUM(O8:R8)</f>
        <v>119174</v>
      </c>
      <c r="AG8"/>
      <c r="AH8"/>
      <c r="AI8"/>
      <c r="AJ8"/>
      <c r="AK8"/>
      <c r="AL8"/>
    </row>
    <row r="9" spans="1:38" ht="28.5" x14ac:dyDescent="0.2">
      <c r="A9" s="1329" t="s">
        <v>4229</v>
      </c>
      <c r="B9" s="1329" t="str">
        <f t="shared" ref="B9:B24" si="1">B8</f>
        <v>LOJAS</v>
      </c>
      <c r="C9" s="1329" t="s">
        <v>5391</v>
      </c>
      <c r="D9" s="1329" t="s">
        <v>9</v>
      </c>
      <c r="E9" s="1329" t="s">
        <v>5393</v>
      </c>
      <c r="F9" s="1330">
        <v>3</v>
      </c>
      <c r="G9" s="1330">
        <v>1</v>
      </c>
      <c r="H9" s="1331">
        <v>0</v>
      </c>
      <c r="I9" s="1332">
        <f t="shared" ref="I9:I24" si="2">(F9+H9*F9)*G9</f>
        <v>3</v>
      </c>
      <c r="J9" s="1330" t="s">
        <v>2382</v>
      </c>
      <c r="K9" s="1333"/>
      <c r="L9" s="1334">
        <f>IF(SUM(F9:K9)=0,SUMIFS($L10:$L$403,$B10:$B$403,$B9,$A10:$A$403,$A9),I9*K9)</f>
        <v>0</v>
      </c>
      <c r="N9" s="1335" t="s">
        <v>4229</v>
      </c>
      <c r="O9" s="1325" t="str">
        <v>EQUIPAMENTOS - EXAUSTÃO</v>
      </c>
      <c r="P9" s="1336">
        <f t="shared" si="0"/>
        <v>24686.78</v>
      </c>
      <c r="Q9" s="1336">
        <f t="shared" si="0"/>
        <v>1687.74</v>
      </c>
      <c r="R9" s="1336">
        <f t="shared" si="0"/>
        <v>3977.6800000000003</v>
      </c>
      <c r="S9" s="1337">
        <f>SUM(O9:R9)</f>
        <v>30352.2</v>
      </c>
      <c r="AG9"/>
      <c r="AH9"/>
      <c r="AI9"/>
      <c r="AJ9"/>
      <c r="AK9"/>
      <c r="AL9"/>
    </row>
    <row r="10" spans="1:38" ht="28.5" x14ac:dyDescent="0.2">
      <c r="A10" s="1329" t="str">
        <f t="shared" ref="A10:A24" si="3">A9</f>
        <v>TORRE</v>
      </c>
      <c r="B10" s="1329" t="str">
        <f t="shared" si="1"/>
        <v>LOJAS</v>
      </c>
      <c r="C10" s="1329" t="s">
        <v>5391</v>
      </c>
      <c r="D10" s="1329" t="s">
        <v>9</v>
      </c>
      <c r="E10" s="1329" t="s">
        <v>5394</v>
      </c>
      <c r="F10" s="1330">
        <v>2</v>
      </c>
      <c r="G10" s="1330">
        <v>1</v>
      </c>
      <c r="H10" s="1331">
        <v>0</v>
      </c>
      <c r="I10" s="1332">
        <f t="shared" si="2"/>
        <v>2</v>
      </c>
      <c r="J10" s="1330" t="s">
        <v>2382</v>
      </c>
      <c r="K10" s="1333"/>
      <c r="L10" s="1334">
        <f>IF(SUM(F10:K10)=0,SUMIFS($L11:$L$403,$B11:$B$403,$B10,$A11:$A$403,$A10),I10*K10)</f>
        <v>0</v>
      </c>
      <c r="N10" s="1335" t="s">
        <v>4229</v>
      </c>
      <c r="O10" s="1325" t="str">
        <v>INFRAESTRUTURA PARA INSTALAÇÃO</v>
      </c>
      <c r="P10" s="1336">
        <f t="shared" si="0"/>
        <v>12499.696599999999</v>
      </c>
      <c r="Q10" s="1336">
        <f t="shared" si="0"/>
        <v>11247.357200000002</v>
      </c>
      <c r="R10" s="1336">
        <f t="shared" si="0"/>
        <v>225031.98119999998</v>
      </c>
      <c r="S10" s="1337">
        <f>SUM(O10:R10)</f>
        <v>248779.03499999997</v>
      </c>
      <c r="AG10"/>
      <c r="AH10"/>
      <c r="AI10"/>
      <c r="AJ10"/>
      <c r="AK10"/>
      <c r="AL10"/>
    </row>
    <row r="11" spans="1:38" ht="29.25" thickBot="1" x14ac:dyDescent="0.25">
      <c r="A11" s="1329" t="str">
        <f t="shared" si="3"/>
        <v>TORRE</v>
      </c>
      <c r="B11" s="1329" t="str">
        <f t="shared" si="1"/>
        <v>LOJAS</v>
      </c>
      <c r="C11" s="1329" t="s">
        <v>5391</v>
      </c>
      <c r="D11" s="1329" t="s">
        <v>9</v>
      </c>
      <c r="E11" s="1329" t="s">
        <v>5395</v>
      </c>
      <c r="F11" s="1330">
        <v>1</v>
      </c>
      <c r="G11" s="1330">
        <v>1</v>
      </c>
      <c r="H11" s="1331">
        <v>0</v>
      </c>
      <c r="I11" s="1332">
        <f t="shared" si="2"/>
        <v>1</v>
      </c>
      <c r="J11" s="1330" t="s">
        <v>2382</v>
      </c>
      <c r="K11" s="1333"/>
      <c r="L11" s="1334">
        <f>IF(SUM(F11:K11)=0,SUMIFS($L12:$L$403,$B12:$B$403,$B11,$A12:$A$403,$A11),I11*K11)</f>
        <v>0</v>
      </c>
      <c r="N11" s="1338" t="s">
        <v>4229</v>
      </c>
      <c r="O11" s="1326" t="str">
        <v>EQUIPAMENTOS - LIMPEZA</v>
      </c>
      <c r="P11" s="1339">
        <f t="shared" si="0"/>
        <v>0</v>
      </c>
      <c r="Q11" s="1339">
        <f t="shared" si="0"/>
        <v>0</v>
      </c>
      <c r="R11" s="1339">
        <f t="shared" si="0"/>
        <v>0</v>
      </c>
      <c r="S11" s="1340">
        <f>SUM(O11:R11)</f>
        <v>0</v>
      </c>
      <c r="AG11"/>
      <c r="AH11"/>
      <c r="AI11"/>
      <c r="AJ11"/>
      <c r="AK11"/>
      <c r="AL11"/>
    </row>
    <row r="12" spans="1:38" ht="15" thickBot="1" x14ac:dyDescent="0.25">
      <c r="A12" s="1329" t="str">
        <f t="shared" si="3"/>
        <v>TORRE</v>
      </c>
      <c r="B12" s="1329" t="str">
        <f t="shared" si="1"/>
        <v>LOJAS</v>
      </c>
      <c r="C12" s="1329" t="s">
        <v>5391</v>
      </c>
      <c r="D12" s="1329" t="s">
        <v>9</v>
      </c>
      <c r="E12" s="1329" t="s">
        <v>5396</v>
      </c>
      <c r="F12" s="1330">
        <v>5</v>
      </c>
      <c r="G12" s="1330">
        <v>1</v>
      </c>
      <c r="H12" s="1331">
        <v>0</v>
      </c>
      <c r="I12" s="1332">
        <f t="shared" si="2"/>
        <v>5</v>
      </c>
      <c r="J12" s="1330" t="s">
        <v>2382</v>
      </c>
      <c r="K12" s="1333"/>
      <c r="L12" s="1334">
        <f>IF(SUM(F12:K12)=0,SUMIFS($L13:$L$403,$B13:$B$403,$B12,$A13:$A$403,$A12),I12*K12)</f>
        <v>0</v>
      </c>
      <c r="N12" s="1129"/>
      <c r="O12" s="1130"/>
      <c r="P12" s="1377">
        <f>SUM(P7:P11)</f>
        <v>37326.476599999995</v>
      </c>
      <c r="Q12" s="1378">
        <f>SUM(Q7:Q11)</f>
        <v>100729.0972</v>
      </c>
      <c r="R12" s="1378">
        <f>SUM(R7:R11)</f>
        <v>260249.66119999997</v>
      </c>
      <c r="S12" s="1379">
        <f>SUM(S7:S11)</f>
        <v>398305.23499999999</v>
      </c>
      <c r="AG12"/>
      <c r="AH12"/>
      <c r="AI12"/>
      <c r="AJ12"/>
      <c r="AK12"/>
      <c r="AL12"/>
    </row>
    <row r="13" spans="1:38" ht="15" thickBot="1" x14ac:dyDescent="0.25">
      <c r="A13" s="1329" t="str">
        <f t="shared" si="3"/>
        <v>TORRE</v>
      </c>
      <c r="B13" s="1329" t="str">
        <f t="shared" si="1"/>
        <v>LOJAS</v>
      </c>
      <c r="C13" s="1329" t="s">
        <v>5391</v>
      </c>
      <c r="D13" s="1329" t="s">
        <v>9</v>
      </c>
      <c r="E13" s="1329" t="s">
        <v>5397</v>
      </c>
      <c r="F13" s="1330">
        <v>5</v>
      </c>
      <c r="G13" s="1330">
        <v>1</v>
      </c>
      <c r="H13" s="1331">
        <v>0</v>
      </c>
      <c r="I13" s="1332">
        <f t="shared" si="2"/>
        <v>5</v>
      </c>
      <c r="J13" s="1330" t="s">
        <v>2382</v>
      </c>
      <c r="K13" s="1333"/>
      <c r="L13" s="1334">
        <f>IF(SUM(F13:K13)=0,SUMIFS($L14:$L$403,$B14:$B$403,$B13,$A14:$A$403,$A13),I13*K13)</f>
        <v>0</v>
      </c>
      <c r="N13" s="1129"/>
      <c r="O13" s="1130"/>
      <c r="P13" s="1380">
        <f>P12/$S$12</f>
        <v>9.3713246324768976E-2</v>
      </c>
      <c r="Q13" s="1380">
        <f>Q12/$S$12</f>
        <v>0.25289423374011144</v>
      </c>
      <c r="R13" s="1380">
        <f>R12/$S$12</f>
        <v>0.6533925199351196</v>
      </c>
      <c r="S13" s="1131"/>
      <c r="X13" s="1400">
        <v>400000</v>
      </c>
      <c r="Y13" s="1401">
        <v>119174</v>
      </c>
      <c r="Z13" s="1401">
        <v>30352.2</v>
      </c>
      <c r="AA13" s="1401">
        <v>1921.5</v>
      </c>
      <c r="AB13" s="1401">
        <v>212000</v>
      </c>
      <c r="AC13" s="1401">
        <v>95004</v>
      </c>
      <c r="AD13" s="1401">
        <v>46200</v>
      </c>
      <c r="AE13" s="1402">
        <v>28800</v>
      </c>
      <c r="AG13"/>
      <c r="AH13"/>
      <c r="AI13"/>
      <c r="AJ13"/>
      <c r="AK13"/>
      <c r="AL13"/>
    </row>
    <row r="14" spans="1:38" ht="57.75" thickBot="1" x14ac:dyDescent="0.25">
      <c r="A14" s="1329" t="str">
        <f t="shared" si="3"/>
        <v>TORRE</v>
      </c>
      <c r="B14" s="1329" t="str">
        <f t="shared" si="1"/>
        <v>LOJAS</v>
      </c>
      <c r="C14" s="1329" t="s">
        <v>5391</v>
      </c>
      <c r="D14" s="1329" t="s">
        <v>9</v>
      </c>
      <c r="E14" s="1329" t="s">
        <v>5398</v>
      </c>
      <c r="F14" s="1330">
        <v>3</v>
      </c>
      <c r="G14" s="1330">
        <v>1</v>
      </c>
      <c r="H14" s="1331">
        <v>0</v>
      </c>
      <c r="I14" s="1332">
        <f t="shared" si="2"/>
        <v>3</v>
      </c>
      <c r="J14" s="1330" t="s">
        <v>2382</v>
      </c>
      <c r="K14" s="1333"/>
      <c r="L14" s="1334">
        <f>IF(SUM(F14:K14)=0,SUMIFS($L15:$L$403,$B15:$B$403,$B14,$A15:$A$403,$A14),I14*K14)</f>
        <v>0</v>
      </c>
      <c r="N14" s="1129"/>
      <c r="O14" s="1130" t="s">
        <v>1261</v>
      </c>
      <c r="P14" s="1381">
        <f t="shared" ref="P14:R15" si="4">P$13*$S14</f>
        <v>37485.298529907588</v>
      </c>
      <c r="Q14" s="1381">
        <f t="shared" si="4"/>
        <v>101157.69349604458</v>
      </c>
      <c r="R14" s="1381">
        <f t="shared" si="4"/>
        <v>261357.00797404782</v>
      </c>
      <c r="S14" s="1376">
        <v>400000</v>
      </c>
      <c r="V14" s="1397" t="s">
        <v>5498</v>
      </c>
      <c r="W14" s="1396" t="s">
        <v>1656</v>
      </c>
      <c r="X14" s="1398" t="s">
        <v>1261</v>
      </c>
      <c r="Y14" s="1399" t="s">
        <v>1262</v>
      </c>
      <c r="Z14" s="1399" t="s">
        <v>3265</v>
      </c>
      <c r="AA14" s="1399" t="s">
        <v>3266</v>
      </c>
      <c r="AB14" s="1399" t="s">
        <v>5497</v>
      </c>
      <c r="AC14" s="1399" t="s">
        <v>2806</v>
      </c>
      <c r="AD14" s="1399" t="s">
        <v>3262</v>
      </c>
      <c r="AE14" s="1399" t="s">
        <v>2808</v>
      </c>
      <c r="AF14" s="1325"/>
      <c r="AG14"/>
      <c r="AH14"/>
      <c r="AI14"/>
      <c r="AJ14"/>
      <c r="AK14"/>
      <c r="AL14"/>
    </row>
    <row r="15" spans="1:38" x14ac:dyDescent="0.2">
      <c r="A15" s="1329" t="str">
        <f t="shared" si="3"/>
        <v>TORRE</v>
      </c>
      <c r="B15" s="1329" t="str">
        <f t="shared" si="1"/>
        <v>LOJAS</v>
      </c>
      <c r="C15" s="1329" t="s">
        <v>5391</v>
      </c>
      <c r="D15" s="1329" t="s">
        <v>9</v>
      </c>
      <c r="E15" s="1329" t="s">
        <v>5399</v>
      </c>
      <c r="F15" s="1330">
        <v>2</v>
      </c>
      <c r="G15" s="1330">
        <v>1</v>
      </c>
      <c r="H15" s="1331">
        <v>0</v>
      </c>
      <c r="I15" s="1332">
        <f t="shared" si="2"/>
        <v>2</v>
      </c>
      <c r="J15" s="1330" t="s">
        <v>2382</v>
      </c>
      <c r="K15" s="1333"/>
      <c r="L15" s="1334">
        <f>IF(SUM(F15:K15)=0,SUMIFS($L16:$L$403,$B16:$B$403,$B15,$A16:$A$403,$A15),I15*K15)</f>
        <v>0</v>
      </c>
      <c r="N15" s="1129"/>
      <c r="O15" s="1130" t="s">
        <v>5497</v>
      </c>
      <c r="P15" s="1381">
        <f t="shared" si="4"/>
        <v>19867.208220851022</v>
      </c>
      <c r="Q15" s="1381">
        <f t="shared" si="4"/>
        <v>53613.577552903625</v>
      </c>
      <c r="R15" s="1381">
        <f t="shared" si="4"/>
        <v>138519.21422624536</v>
      </c>
      <c r="S15" s="1376">
        <v>212000</v>
      </c>
      <c r="V15" s="1386" t="s">
        <v>2413</v>
      </c>
      <c r="W15" s="1387">
        <v>784.58</v>
      </c>
      <c r="X15" s="1388">
        <f>($W15/$W$59)*X$13</f>
        <v>25725.178512731374</v>
      </c>
      <c r="Y15" s="1388">
        <f t="shared" ref="Y15:AE30" si="5">($W15/$W$59)*Y$13</f>
        <v>7664.4310601906218</v>
      </c>
      <c r="Z15" s="1388">
        <f t="shared" si="5"/>
        <v>1952.0394081353129</v>
      </c>
      <c r="AA15" s="1388">
        <f t="shared" si="5"/>
        <v>123.57732628053333</v>
      </c>
      <c r="AB15" s="1388">
        <f t="shared" si="5"/>
        <v>13634.344611747627</v>
      </c>
      <c r="AC15" s="1388">
        <f t="shared" si="5"/>
        <v>6109.9871485588283</v>
      </c>
      <c r="AD15" s="1388">
        <f t="shared" si="5"/>
        <v>2971.2581182204735</v>
      </c>
      <c r="AE15" s="1389">
        <f t="shared" si="5"/>
        <v>1852.2128529166589</v>
      </c>
      <c r="AG15"/>
      <c r="AH15"/>
      <c r="AI15"/>
      <c r="AJ15"/>
      <c r="AK15"/>
      <c r="AL15"/>
    </row>
    <row r="16" spans="1:38" ht="15" thickBot="1" x14ac:dyDescent="0.25">
      <c r="A16" s="1329" t="str">
        <f t="shared" si="3"/>
        <v>TORRE</v>
      </c>
      <c r="B16" s="1329" t="str">
        <f t="shared" si="1"/>
        <v>LOJAS</v>
      </c>
      <c r="C16" s="1329" t="s">
        <v>5391</v>
      </c>
      <c r="D16" s="1329" t="s">
        <v>5400</v>
      </c>
      <c r="E16" s="1329" t="s">
        <v>5401</v>
      </c>
      <c r="F16" s="1330">
        <v>3</v>
      </c>
      <c r="G16" s="1330">
        <v>1</v>
      </c>
      <c r="H16" s="1331">
        <v>0</v>
      </c>
      <c r="I16" s="1332">
        <f t="shared" si="2"/>
        <v>3</v>
      </c>
      <c r="J16" s="1330" t="s">
        <v>2382</v>
      </c>
      <c r="K16" s="1333">
        <v>530</v>
      </c>
      <c r="L16" s="1334">
        <f>IF(SUM(F16:K16)=0,SUMIFS($L17:$L$403,$B17:$B$403,$B16,$A17:$A$403,$A16),I16*K16)</f>
        <v>1590</v>
      </c>
      <c r="N16" s="1129"/>
      <c r="O16" s="1130"/>
      <c r="P16" s="1131"/>
      <c r="Q16" s="1131"/>
      <c r="S16" s="1131"/>
      <c r="V16" s="1390" t="s">
        <v>2414</v>
      </c>
      <c r="W16" s="1384"/>
      <c r="X16" s="1385">
        <f t="shared" ref="X16:AE55" si="6">($W16/$W$59)*X$13</f>
        <v>0</v>
      </c>
      <c r="Y16" s="1385">
        <f t="shared" si="5"/>
        <v>0</v>
      </c>
      <c r="Z16" s="1385">
        <f t="shared" si="5"/>
        <v>0</v>
      </c>
      <c r="AA16" s="1385">
        <f t="shared" si="5"/>
        <v>0</v>
      </c>
      <c r="AB16" s="1385">
        <f t="shared" si="5"/>
        <v>0</v>
      </c>
      <c r="AC16" s="1385">
        <f t="shared" si="5"/>
        <v>0</v>
      </c>
      <c r="AD16" s="1385">
        <f t="shared" si="5"/>
        <v>0</v>
      </c>
      <c r="AE16" s="1391">
        <f t="shared" si="5"/>
        <v>0</v>
      </c>
      <c r="AG16"/>
      <c r="AH16"/>
      <c r="AI16"/>
      <c r="AJ16"/>
      <c r="AK16"/>
      <c r="AL16"/>
    </row>
    <row r="17" spans="1:38" ht="20.25" thickBot="1" x14ac:dyDescent="0.25">
      <c r="A17" s="1329" t="str">
        <f t="shared" si="3"/>
        <v>TORRE</v>
      </c>
      <c r="B17" s="1329" t="str">
        <f t="shared" si="1"/>
        <v>LOJAS</v>
      </c>
      <c r="C17" s="1329" t="s">
        <v>5391</v>
      </c>
      <c r="D17" s="1329" t="s">
        <v>5400</v>
      </c>
      <c r="E17" s="1329" t="s">
        <v>5402</v>
      </c>
      <c r="F17" s="1330">
        <v>3</v>
      </c>
      <c r="G17" s="1330">
        <v>1</v>
      </c>
      <c r="H17" s="1331">
        <v>0</v>
      </c>
      <c r="I17" s="1332">
        <f t="shared" si="2"/>
        <v>3</v>
      </c>
      <c r="J17" s="1330" t="s">
        <v>2382</v>
      </c>
      <c r="K17" s="1333">
        <v>7035</v>
      </c>
      <c r="L17" s="1334">
        <f>IF(SUM(F17:K17)=0,SUMIFS($L18:$L$403,$B18:$B$403,$B17,$A18:$A$403,$A17),I17*K17)</f>
        <v>21105</v>
      </c>
      <c r="N17" s="1103" t="s">
        <v>1652</v>
      </c>
      <c r="O17" s="1104" t="s">
        <v>2261</v>
      </c>
      <c r="P17" s="1105" t="s">
        <v>5390</v>
      </c>
      <c r="Q17" s="1104" t="s">
        <v>4244</v>
      </c>
      <c r="R17" s="1104" t="s">
        <v>4229</v>
      </c>
      <c r="S17" s="1106" t="s">
        <v>56</v>
      </c>
      <c r="V17" s="1390" t="s">
        <v>2415</v>
      </c>
      <c r="W17" s="1384"/>
      <c r="X17" s="1385">
        <f t="shared" si="6"/>
        <v>0</v>
      </c>
      <c r="Y17" s="1385">
        <f t="shared" si="5"/>
        <v>0</v>
      </c>
      <c r="Z17" s="1385">
        <f t="shared" si="5"/>
        <v>0</v>
      </c>
      <c r="AA17" s="1385">
        <f t="shared" si="5"/>
        <v>0</v>
      </c>
      <c r="AB17" s="1385">
        <f t="shared" si="5"/>
        <v>0</v>
      </c>
      <c r="AC17" s="1385">
        <f t="shared" si="5"/>
        <v>0</v>
      </c>
      <c r="AD17" s="1385">
        <f t="shared" si="5"/>
        <v>0</v>
      </c>
      <c r="AE17" s="1391">
        <f t="shared" si="5"/>
        <v>0</v>
      </c>
      <c r="AG17"/>
      <c r="AH17"/>
      <c r="AI17"/>
      <c r="AJ17"/>
      <c r="AK17"/>
      <c r="AL17"/>
    </row>
    <row r="18" spans="1:38" x14ac:dyDescent="0.2">
      <c r="A18" s="1329" t="str">
        <f t="shared" si="3"/>
        <v>TORRE</v>
      </c>
      <c r="B18" s="1329" t="str">
        <f t="shared" si="1"/>
        <v>LOJAS</v>
      </c>
      <c r="C18" s="1329" t="s">
        <v>5391</v>
      </c>
      <c r="D18" s="1329" t="s">
        <v>5400</v>
      </c>
      <c r="E18" s="1329" t="s">
        <v>5403</v>
      </c>
      <c r="F18" s="1330">
        <v>7</v>
      </c>
      <c r="G18" s="1330">
        <v>1</v>
      </c>
      <c r="H18" s="1331">
        <v>0</v>
      </c>
      <c r="I18" s="1332">
        <f t="shared" si="2"/>
        <v>7</v>
      </c>
      <c r="J18" s="1330" t="s">
        <v>2382</v>
      </c>
      <c r="K18" s="1333">
        <v>29.5</v>
      </c>
      <c r="L18" s="1334">
        <f>IF(SUM(F18:K18)=0,SUMIFS($L19:$L$403,$B19:$B$403,$B18,$A19:$A$403,$A18),I18*K18)</f>
        <v>206.5</v>
      </c>
      <c r="N18" s="1323" t="s">
        <v>4229</v>
      </c>
      <c r="O18" s="1324" cm="1">
        <f t="array" ref="O18:O22">_xlfn.UNIQUE(_xlfn._xlws.FILTER($D$7:$D$1048576,$A$7:$A$1048576=N18))</f>
        <v>0</v>
      </c>
      <c r="P18" s="1327">
        <f>SUMIFS($I$8:$I$71,$D$7:$D$70,$O18,$B$7:$B$70,P$6,$A$7:$A$70,$N18)</f>
        <v>0</v>
      </c>
      <c r="Q18" s="1327">
        <f>SUMIFS($I$8:$I$71,$D$7:$D$70,$O18,$B$7:$B$70,Q$6,$A$7:$A$70,$N18)</f>
        <v>0</v>
      </c>
      <c r="R18" s="1327">
        <f>SUMIFS($I$8:$I$71,$D$7:$D$70,$O18,$B$7:$B$70,R$6,$A$7:$A$70,$N18)</f>
        <v>0</v>
      </c>
      <c r="S18" s="1328">
        <f>SUM(O18:R18)</f>
        <v>0</v>
      </c>
      <c r="V18" s="1390" t="s">
        <v>2416</v>
      </c>
      <c r="W18" s="1384"/>
      <c r="X18" s="1385">
        <f t="shared" si="6"/>
        <v>0</v>
      </c>
      <c r="Y18" s="1385">
        <f t="shared" si="5"/>
        <v>0</v>
      </c>
      <c r="Z18" s="1385">
        <f t="shared" si="5"/>
        <v>0</v>
      </c>
      <c r="AA18" s="1385">
        <f t="shared" si="5"/>
        <v>0</v>
      </c>
      <c r="AB18" s="1385">
        <f t="shared" si="5"/>
        <v>0</v>
      </c>
      <c r="AC18" s="1385">
        <f t="shared" si="5"/>
        <v>0</v>
      </c>
      <c r="AD18" s="1385">
        <f t="shared" si="5"/>
        <v>0</v>
      </c>
      <c r="AE18" s="1391">
        <f t="shared" si="5"/>
        <v>0</v>
      </c>
      <c r="AG18"/>
      <c r="AH18"/>
      <c r="AI18"/>
      <c r="AJ18"/>
      <c r="AK18"/>
      <c r="AL18"/>
    </row>
    <row r="19" spans="1:38" x14ac:dyDescent="0.2">
      <c r="A19" s="1329" t="str">
        <f t="shared" si="3"/>
        <v>TORRE</v>
      </c>
      <c r="B19" s="1329" t="str">
        <f t="shared" si="1"/>
        <v>LOJAS</v>
      </c>
      <c r="C19" s="1329" t="s">
        <v>5391</v>
      </c>
      <c r="D19" s="1329" t="s">
        <v>5400</v>
      </c>
      <c r="E19" s="1329" t="s">
        <v>5404</v>
      </c>
      <c r="F19" s="1330">
        <v>7</v>
      </c>
      <c r="G19" s="1330">
        <v>1</v>
      </c>
      <c r="H19" s="1331">
        <v>0</v>
      </c>
      <c r="I19" s="1332">
        <f t="shared" si="2"/>
        <v>7</v>
      </c>
      <c r="J19" s="1330" t="s">
        <v>2382</v>
      </c>
      <c r="K19" s="1333">
        <v>255.04</v>
      </c>
      <c r="L19" s="1334">
        <f>IF(SUM(F19:K19)=0,SUMIFS($L20:$L$403,$B20:$B$403,$B19,$A20:$A$403,$A19),I19*K19)</f>
        <v>1785.28</v>
      </c>
      <c r="N19" s="1335" t="s">
        <v>4229</v>
      </c>
      <c r="O19" s="1325" t="str">
        <v>EQUIPAMENTOS</v>
      </c>
      <c r="P19" s="1336">
        <f t="shared" ref="P19:R22" si="7">SUMIFS($I$7:$I$70,$D$7:$D$70,$O19,$B$7:$B$70,P$6,$A$7:$A$70,$N19)</f>
        <v>26</v>
      </c>
      <c r="Q19" s="1336">
        <f t="shared" si="7"/>
        <v>24</v>
      </c>
      <c r="R19" s="1336">
        <f>SUMIFS($I$7:$I$70,$D$7:$D$70,$O19,$B$7:$B$70,R$6,$A$7:$A$70,$N19)</f>
        <v>770</v>
      </c>
      <c r="S19" s="1337">
        <f>SUM(O19:R19)</f>
        <v>820</v>
      </c>
      <c r="V19" s="1390" t="s">
        <v>2417</v>
      </c>
      <c r="W19" s="1384"/>
      <c r="X19" s="1385">
        <f t="shared" si="6"/>
        <v>0</v>
      </c>
      <c r="Y19" s="1385">
        <f t="shared" si="5"/>
        <v>0</v>
      </c>
      <c r="Z19" s="1385">
        <f t="shared" si="5"/>
        <v>0</v>
      </c>
      <c r="AA19" s="1385">
        <f t="shared" si="5"/>
        <v>0</v>
      </c>
      <c r="AB19" s="1385">
        <f t="shared" si="5"/>
        <v>0</v>
      </c>
      <c r="AC19" s="1385">
        <f t="shared" si="5"/>
        <v>0</v>
      </c>
      <c r="AD19" s="1385">
        <f t="shared" si="5"/>
        <v>0</v>
      </c>
      <c r="AE19" s="1391">
        <f t="shared" si="5"/>
        <v>0</v>
      </c>
      <c r="AG19"/>
      <c r="AH19"/>
      <c r="AI19"/>
      <c r="AJ19"/>
      <c r="AK19"/>
      <c r="AL19"/>
    </row>
    <row r="20" spans="1:38" ht="28.5" x14ac:dyDescent="0.2">
      <c r="A20" s="1329" t="str">
        <f t="shared" si="3"/>
        <v>TORRE</v>
      </c>
      <c r="B20" s="1329" t="str">
        <f t="shared" si="1"/>
        <v>LOJAS</v>
      </c>
      <c r="C20" s="1329" t="s">
        <v>5391</v>
      </c>
      <c r="D20" s="1329" t="s">
        <v>5405</v>
      </c>
      <c r="E20" s="1329" t="s">
        <v>5406</v>
      </c>
      <c r="F20" s="1330">
        <v>105.3</v>
      </c>
      <c r="G20" s="1330">
        <v>1</v>
      </c>
      <c r="H20" s="1331">
        <v>0</v>
      </c>
      <c r="I20" s="1332">
        <f t="shared" si="2"/>
        <v>105.3</v>
      </c>
      <c r="J20" s="1330" t="s">
        <v>788</v>
      </c>
      <c r="K20" s="1333">
        <v>28.71</v>
      </c>
      <c r="L20" s="1334">
        <f>IF(SUM(F20:K20)=0,SUMIFS($L21:$L$403,$B21:$B$403,$B20,$A21:$A$403,$A20),I20*K20)</f>
        <v>3023.163</v>
      </c>
      <c r="N20" s="1335" t="s">
        <v>4229</v>
      </c>
      <c r="O20" s="1325" t="str">
        <v>EQUIPAMENTOS - EXAUSTÃO</v>
      </c>
      <c r="P20" s="1336">
        <f t="shared" si="7"/>
        <v>20</v>
      </c>
      <c r="Q20" s="1336">
        <f t="shared" si="7"/>
        <v>11</v>
      </c>
      <c r="R20" s="1336">
        <f t="shared" si="7"/>
        <v>79</v>
      </c>
      <c r="S20" s="1337">
        <f>SUM(O20:R20)</f>
        <v>110</v>
      </c>
      <c r="V20" s="1390" t="s">
        <v>2418</v>
      </c>
      <c r="W20" s="1384"/>
      <c r="X20" s="1385">
        <f t="shared" si="6"/>
        <v>0</v>
      </c>
      <c r="Y20" s="1385">
        <f t="shared" si="5"/>
        <v>0</v>
      </c>
      <c r="Z20" s="1385">
        <f t="shared" si="5"/>
        <v>0</v>
      </c>
      <c r="AA20" s="1385">
        <f t="shared" si="5"/>
        <v>0</v>
      </c>
      <c r="AB20" s="1385">
        <f t="shared" si="5"/>
        <v>0</v>
      </c>
      <c r="AC20" s="1385">
        <f t="shared" si="5"/>
        <v>0</v>
      </c>
      <c r="AD20" s="1385">
        <f t="shared" si="5"/>
        <v>0</v>
      </c>
      <c r="AE20" s="1391">
        <f t="shared" si="5"/>
        <v>0</v>
      </c>
      <c r="AG20"/>
      <c r="AH20"/>
      <c r="AI20"/>
      <c r="AJ20"/>
      <c r="AK20"/>
      <c r="AL20"/>
    </row>
    <row r="21" spans="1:38" ht="28.5" x14ac:dyDescent="0.2">
      <c r="A21" s="1329" t="str">
        <f t="shared" si="3"/>
        <v>TORRE</v>
      </c>
      <c r="B21" s="1329" t="str">
        <f t="shared" si="1"/>
        <v>LOJAS</v>
      </c>
      <c r="C21" s="1329" t="s">
        <v>5391</v>
      </c>
      <c r="D21" s="1329" t="s">
        <v>5405</v>
      </c>
      <c r="E21" s="1329" t="s">
        <v>5407</v>
      </c>
      <c r="F21" s="1330">
        <v>28.63</v>
      </c>
      <c r="G21" s="1330">
        <v>1</v>
      </c>
      <c r="H21" s="1331">
        <v>0</v>
      </c>
      <c r="I21" s="1332">
        <f t="shared" si="2"/>
        <v>28.63</v>
      </c>
      <c r="J21" s="1330" t="s">
        <v>788</v>
      </c>
      <c r="K21" s="1333">
        <v>33</v>
      </c>
      <c r="L21" s="1334">
        <f>IF(SUM(F21:K21)=0,SUMIFS($L22:$L$403,$B22:$B$403,$B21,$A22:$A$403,$A21),I21*K21)</f>
        <v>944.79</v>
      </c>
      <c r="N21" s="1335" t="s">
        <v>4229</v>
      </c>
      <c r="O21" s="1325" t="str">
        <v>INFRAESTRUTURA PARA INSTALAÇÃO</v>
      </c>
      <c r="P21" s="1336">
        <f t="shared" si="7"/>
        <v>354.08000000000004</v>
      </c>
      <c r="Q21" s="1336">
        <f t="shared" si="7"/>
        <v>365.9</v>
      </c>
      <c r="R21" s="1336">
        <f t="shared" si="7"/>
        <v>9457.6500000000015</v>
      </c>
      <c r="S21" s="1337">
        <f>SUM(O21:R21)</f>
        <v>10177.630000000001</v>
      </c>
      <c r="V21" s="1390" t="s">
        <v>2436</v>
      </c>
      <c r="W21" s="1384">
        <v>892.45</v>
      </c>
      <c r="X21" s="1385">
        <f t="shared" si="6"/>
        <v>29262.070870640488</v>
      </c>
      <c r="Y21" s="1385">
        <f t="shared" si="5"/>
        <v>8718.1950848442739</v>
      </c>
      <c r="Z21" s="1385">
        <f t="shared" si="5"/>
        <v>2220.4205686996356</v>
      </c>
      <c r="AA21" s="1385">
        <f t="shared" si="5"/>
        <v>140.56767294483925</v>
      </c>
      <c r="AB21" s="1385">
        <f t="shared" si="5"/>
        <v>15508.897561439459</v>
      </c>
      <c r="AC21" s="1385">
        <f t="shared" si="5"/>
        <v>6950.0344524858228</v>
      </c>
      <c r="AD21" s="1385">
        <f t="shared" si="5"/>
        <v>3379.7691855589765</v>
      </c>
      <c r="AE21" s="1391">
        <f t="shared" si="5"/>
        <v>2106.8691026861152</v>
      </c>
      <c r="AG21"/>
      <c r="AH21"/>
      <c r="AI21"/>
      <c r="AJ21"/>
      <c r="AK21"/>
      <c r="AL21"/>
    </row>
    <row r="22" spans="1:38" ht="29.25" thickBot="1" x14ac:dyDescent="0.25">
      <c r="A22" s="1329" t="str">
        <f t="shared" si="3"/>
        <v>TORRE</v>
      </c>
      <c r="B22" s="1329" t="str">
        <f t="shared" si="1"/>
        <v>LOJAS</v>
      </c>
      <c r="C22" s="1329" t="s">
        <v>5391</v>
      </c>
      <c r="D22" s="1329" t="s">
        <v>5405</v>
      </c>
      <c r="E22" s="1329" t="s">
        <v>5408</v>
      </c>
      <c r="F22" s="1330">
        <v>104.98</v>
      </c>
      <c r="G22" s="1330">
        <v>1</v>
      </c>
      <c r="H22" s="1331">
        <v>0</v>
      </c>
      <c r="I22" s="1332">
        <f t="shared" si="2"/>
        <v>104.98</v>
      </c>
      <c r="J22" s="1330" t="s">
        <v>788</v>
      </c>
      <c r="K22" s="1333">
        <v>40</v>
      </c>
      <c r="L22" s="1334">
        <f>IF(SUM(F22:K22)=0,SUMIFS($L23:$L$403,$B23:$B$403,$B22,$A23:$A$403,$A22),I22*K22)</f>
        <v>4199.2</v>
      </c>
      <c r="N22" s="1338" t="s">
        <v>4229</v>
      </c>
      <c r="O22" s="1326" t="str">
        <v>EQUIPAMENTOS - LIMPEZA</v>
      </c>
      <c r="P22" s="1339">
        <f t="shared" si="7"/>
        <v>0</v>
      </c>
      <c r="Q22" s="1339">
        <f t="shared" si="7"/>
        <v>0</v>
      </c>
      <c r="R22" s="1339">
        <f t="shared" si="7"/>
        <v>0</v>
      </c>
      <c r="S22" s="1340">
        <f>SUM(O22:R22)</f>
        <v>0</v>
      </c>
      <c r="V22" s="1390" t="s">
        <v>2437</v>
      </c>
      <c r="W22" s="1384">
        <v>499.27</v>
      </c>
      <c r="X22" s="1385">
        <f t="shared" si="6"/>
        <v>16370.299875157909</v>
      </c>
      <c r="Y22" s="1385">
        <f t="shared" si="5"/>
        <v>4877.2852933051718</v>
      </c>
      <c r="Z22" s="1385">
        <f t="shared" si="5"/>
        <v>1242.1865396769197</v>
      </c>
      <c r="AA22" s="1385">
        <f t="shared" si="5"/>
        <v>78.638828025289811</v>
      </c>
      <c r="AB22" s="1385">
        <f t="shared" si="5"/>
        <v>8676.2589338336911</v>
      </c>
      <c r="AC22" s="1385">
        <f t="shared" si="5"/>
        <v>3888.1099233487548</v>
      </c>
      <c r="AD22" s="1385">
        <f t="shared" si="5"/>
        <v>1890.7696355807386</v>
      </c>
      <c r="AE22" s="1391">
        <f t="shared" si="5"/>
        <v>1178.6615910113694</v>
      </c>
      <c r="AG22"/>
      <c r="AH22"/>
      <c r="AI22"/>
      <c r="AJ22"/>
      <c r="AK22"/>
      <c r="AL22"/>
    </row>
    <row r="23" spans="1:38" x14ac:dyDescent="0.2">
      <c r="A23" s="1329" t="str">
        <f t="shared" si="3"/>
        <v>TORRE</v>
      </c>
      <c r="B23" s="1329" t="str">
        <f t="shared" si="1"/>
        <v>LOJAS</v>
      </c>
      <c r="C23" s="1329" t="s">
        <v>5391</v>
      </c>
      <c r="D23" s="1329" t="s">
        <v>5405</v>
      </c>
      <c r="E23" s="1329" t="s">
        <v>5409</v>
      </c>
      <c r="F23" s="1330">
        <v>28.27</v>
      </c>
      <c r="G23" s="1330">
        <v>1</v>
      </c>
      <c r="H23" s="1331">
        <v>0</v>
      </c>
      <c r="I23" s="1332">
        <f t="shared" si="2"/>
        <v>28.27</v>
      </c>
      <c r="J23" s="1330" t="s">
        <v>788</v>
      </c>
      <c r="K23" s="1333">
        <v>41.58</v>
      </c>
      <c r="L23" s="1334">
        <f>IF(SUM(F23:K23)=0,SUMIFS($L24:$L$403,$B24:$B$403,$B23,$A24:$A$403,$A23),I23*K23)</f>
        <v>1175.4666</v>
      </c>
      <c r="N23" s="1129"/>
      <c r="O23" s="1129"/>
      <c r="P23" s="1131"/>
      <c r="Q23" s="1131"/>
      <c r="S23" s="1131"/>
      <c r="V23" s="1390" t="s">
        <v>2438</v>
      </c>
      <c r="W23" s="1384">
        <v>345.53</v>
      </c>
      <c r="X23" s="1385">
        <f t="shared" si="6"/>
        <v>11329.400356246744</v>
      </c>
      <c r="Y23" s="1385">
        <f t="shared" si="5"/>
        <v>3375.4248951383738</v>
      </c>
      <c r="Z23" s="1385">
        <f t="shared" si="5"/>
        <v>859.6805637321811</v>
      </c>
      <c r="AA23" s="1385">
        <f t="shared" si="5"/>
        <v>54.423606961320296</v>
      </c>
      <c r="AB23" s="1385">
        <f t="shared" si="5"/>
        <v>6004.5821888107739</v>
      </c>
      <c r="AC23" s="1385">
        <f t="shared" si="5"/>
        <v>2690.8458786121641</v>
      </c>
      <c r="AD23" s="1385">
        <f t="shared" si="5"/>
        <v>1308.5457411464988</v>
      </c>
      <c r="AE23" s="1391">
        <f t="shared" si="5"/>
        <v>815.7168256497655</v>
      </c>
      <c r="AG23"/>
      <c r="AH23"/>
      <c r="AI23"/>
      <c r="AJ23"/>
      <c r="AK23"/>
      <c r="AL23"/>
    </row>
    <row r="24" spans="1:38" ht="15" thickBot="1" x14ac:dyDescent="0.25">
      <c r="A24" s="1329" t="str">
        <f t="shared" si="3"/>
        <v>TORRE</v>
      </c>
      <c r="B24" s="1329" t="str">
        <f t="shared" si="1"/>
        <v>LOJAS</v>
      </c>
      <c r="C24" s="1329" t="s">
        <v>5391</v>
      </c>
      <c r="D24" s="1329" t="s">
        <v>5405</v>
      </c>
      <c r="E24" s="1329" t="s">
        <v>5410</v>
      </c>
      <c r="F24" s="1330">
        <v>86.9</v>
      </c>
      <c r="G24" s="1330">
        <v>1</v>
      </c>
      <c r="H24" s="1331">
        <v>0</v>
      </c>
      <c r="I24" s="1332">
        <f t="shared" si="2"/>
        <v>86.9</v>
      </c>
      <c r="J24" s="1330" t="s">
        <v>788</v>
      </c>
      <c r="K24" s="1333">
        <v>36.33</v>
      </c>
      <c r="L24" s="1334">
        <f>IF(SUM(F24:K24)=0,SUMIFS($L25:$L$403,$B25:$B$403,$B24,$A25:$A$403,$A24),I24*K24)</f>
        <v>3157.0770000000002</v>
      </c>
      <c r="N24" s="1129"/>
      <c r="O24" s="1129"/>
      <c r="P24" s="1131" t="s">
        <v>5411</v>
      </c>
      <c r="Q24" s="1131" t="s">
        <v>5411</v>
      </c>
      <c r="R24" s="1315" t="s">
        <v>5412</v>
      </c>
      <c r="S24" s="1131"/>
      <c r="V24" s="1390" t="s">
        <v>2439</v>
      </c>
      <c r="W24" s="1384">
        <f t="shared" ref="W24:W30" si="8">2427.28/8</f>
        <v>303.41000000000003</v>
      </c>
      <c r="X24" s="1385">
        <f t="shared" si="6"/>
        <v>9948.3499611866555</v>
      </c>
      <c r="Y24" s="1385">
        <f t="shared" si="5"/>
        <v>2963.9616456861463</v>
      </c>
      <c r="Z24" s="1385">
        <f t="shared" si="5"/>
        <v>754.88576922982406</v>
      </c>
      <c r="AA24" s="1385">
        <f t="shared" si="5"/>
        <v>47.789386126050402</v>
      </c>
      <c r="AB24" s="1385">
        <f t="shared" si="5"/>
        <v>5272.625479428928</v>
      </c>
      <c r="AC24" s="1385">
        <f t="shared" si="5"/>
        <v>2362.8325992814425</v>
      </c>
      <c r="AD24" s="1385">
        <f t="shared" si="5"/>
        <v>1149.0344205170588</v>
      </c>
      <c r="AE24" s="1391">
        <f t="shared" si="5"/>
        <v>716.28119720543918</v>
      </c>
      <c r="AG24"/>
      <c r="AH24"/>
      <c r="AI24"/>
      <c r="AJ24"/>
      <c r="AK24"/>
      <c r="AL24"/>
    </row>
    <row r="25" spans="1:38" ht="15" thickTop="1" x14ac:dyDescent="0.2">
      <c r="A25" s="1341" t="s">
        <v>4229</v>
      </c>
      <c r="B25" s="1341" t="s">
        <v>4244</v>
      </c>
      <c r="C25" s="1342"/>
      <c r="D25" s="1343"/>
      <c r="E25" s="1343"/>
      <c r="F25" s="1344"/>
      <c r="G25" s="1344"/>
      <c r="H25" s="1344"/>
      <c r="I25" s="1345"/>
      <c r="J25" s="1344"/>
      <c r="K25" s="1346"/>
      <c r="L25" s="1346">
        <f>IF(SUM(F25:K25)=0,SUMIFS($L26:$L$403,$B26:$B$403,$B25,$A26:$A$403,$A25),I25*K25)</f>
        <v>100729.09720000002</v>
      </c>
      <c r="N25" s="1129"/>
      <c r="O25" s="1129"/>
      <c r="P25" s="1131"/>
      <c r="Q25" s="1131"/>
      <c r="R25" s="1129"/>
      <c r="S25" s="1131"/>
      <c r="V25" s="1390" t="s">
        <v>2439</v>
      </c>
      <c r="W25" s="1384">
        <f t="shared" si="8"/>
        <v>303.41000000000003</v>
      </c>
      <c r="X25" s="1385">
        <f t="shared" si="6"/>
        <v>9948.3499611866555</v>
      </c>
      <c r="Y25" s="1385">
        <f t="shared" si="5"/>
        <v>2963.9616456861463</v>
      </c>
      <c r="Z25" s="1385">
        <f t="shared" si="5"/>
        <v>754.88576922982406</v>
      </c>
      <c r="AA25" s="1385">
        <f t="shared" si="5"/>
        <v>47.789386126050402</v>
      </c>
      <c r="AB25" s="1385">
        <f t="shared" si="5"/>
        <v>5272.625479428928</v>
      </c>
      <c r="AC25" s="1385">
        <f t="shared" si="5"/>
        <v>2362.8325992814425</v>
      </c>
      <c r="AD25" s="1385">
        <f t="shared" si="5"/>
        <v>1149.0344205170588</v>
      </c>
      <c r="AE25" s="1391">
        <f t="shared" si="5"/>
        <v>716.28119720543918</v>
      </c>
      <c r="AG25"/>
      <c r="AH25"/>
      <c r="AI25"/>
      <c r="AJ25"/>
      <c r="AK25"/>
      <c r="AL25"/>
    </row>
    <row r="26" spans="1:38" x14ac:dyDescent="0.2">
      <c r="A26" s="1329" t="str">
        <f>A25</f>
        <v>TORRE</v>
      </c>
      <c r="B26" s="1329" t="str">
        <f t="shared" ref="B26:B33" si="9">B25</f>
        <v>LAZER</v>
      </c>
      <c r="C26" s="1329" t="s">
        <v>5391</v>
      </c>
      <c r="D26" s="1329" t="s">
        <v>9</v>
      </c>
      <c r="E26" s="1329" t="s">
        <v>5392</v>
      </c>
      <c r="F26" s="1331">
        <v>6</v>
      </c>
      <c r="G26" s="1330">
        <v>1</v>
      </c>
      <c r="H26" s="1331">
        <v>0</v>
      </c>
      <c r="I26" s="1332">
        <f t="shared" ref="I26:I42" si="10">(F26+H26*F26)*G26</f>
        <v>6</v>
      </c>
      <c r="J26" s="1331" t="s">
        <v>2382</v>
      </c>
      <c r="K26" s="1333">
        <v>28</v>
      </c>
      <c r="L26" s="1334">
        <f>IF(SUM(F26:K26)=0,SUMIFS($L27:$L$403,$B27:$B$403,$B26,$A27:$A$403,$A26),I26*K26)</f>
        <v>168</v>
      </c>
      <c r="N26" s="1129"/>
      <c r="O26" s="1129"/>
      <c r="P26" s="1131"/>
      <c r="Q26" s="1131"/>
      <c r="R26" s="1129"/>
      <c r="S26" s="1131"/>
      <c r="V26" s="1390" t="s">
        <v>2439</v>
      </c>
      <c r="W26" s="1384">
        <f t="shared" si="8"/>
        <v>303.41000000000003</v>
      </c>
      <c r="X26" s="1385">
        <f t="shared" si="6"/>
        <v>9948.3499611866555</v>
      </c>
      <c r="Y26" s="1385">
        <f t="shared" si="5"/>
        <v>2963.9616456861463</v>
      </c>
      <c r="Z26" s="1385">
        <f t="shared" si="5"/>
        <v>754.88576922982406</v>
      </c>
      <c r="AA26" s="1385">
        <f t="shared" si="5"/>
        <v>47.789386126050402</v>
      </c>
      <c r="AB26" s="1385">
        <f t="shared" si="5"/>
        <v>5272.625479428928</v>
      </c>
      <c r="AC26" s="1385">
        <f t="shared" si="5"/>
        <v>2362.8325992814425</v>
      </c>
      <c r="AD26" s="1385">
        <f t="shared" si="5"/>
        <v>1149.0344205170588</v>
      </c>
      <c r="AE26" s="1391">
        <f t="shared" si="5"/>
        <v>716.28119720543918</v>
      </c>
      <c r="AG26"/>
      <c r="AH26"/>
      <c r="AI26"/>
      <c r="AJ26"/>
      <c r="AK26"/>
      <c r="AL26"/>
    </row>
    <row r="27" spans="1:38" x14ac:dyDescent="0.2">
      <c r="A27" s="1329" t="str">
        <f t="shared" ref="A27:A32" si="11">A25</f>
        <v>TORRE</v>
      </c>
      <c r="B27" s="1329" t="str">
        <f t="shared" si="9"/>
        <v>LAZER</v>
      </c>
      <c r="C27" s="1329" t="s">
        <v>5391</v>
      </c>
      <c r="D27" s="1329" t="s">
        <v>9</v>
      </c>
      <c r="E27" s="1329" t="s">
        <v>5413</v>
      </c>
      <c r="F27" s="1331">
        <v>1</v>
      </c>
      <c r="G27" s="1330">
        <v>1</v>
      </c>
      <c r="H27" s="1331">
        <v>0</v>
      </c>
      <c r="I27" s="1332">
        <f t="shared" si="10"/>
        <v>1</v>
      </c>
      <c r="J27" s="1331" t="s">
        <v>2382</v>
      </c>
      <c r="K27" s="1333">
        <v>2200</v>
      </c>
      <c r="L27" s="1334">
        <f>IF(SUM(F27:K27)=0,SUMIFS($L28:$L$403,$B28:$B$403,$B27,$A28:$A$403,$A27),I27*K27)</f>
        <v>2200</v>
      </c>
      <c r="N27" s="1129"/>
      <c r="O27" s="1129"/>
      <c r="P27" s="1131"/>
      <c r="Q27" s="1131"/>
      <c r="R27" s="1129"/>
      <c r="S27" s="1131"/>
      <c r="V27" s="1390" t="s">
        <v>2439</v>
      </c>
      <c r="W27" s="1384">
        <f t="shared" si="8"/>
        <v>303.41000000000003</v>
      </c>
      <c r="X27" s="1385">
        <f t="shared" si="6"/>
        <v>9948.3499611866555</v>
      </c>
      <c r="Y27" s="1385">
        <f t="shared" si="5"/>
        <v>2963.9616456861463</v>
      </c>
      <c r="Z27" s="1385">
        <f t="shared" si="5"/>
        <v>754.88576922982406</v>
      </c>
      <c r="AA27" s="1385">
        <f t="shared" si="5"/>
        <v>47.789386126050402</v>
      </c>
      <c r="AB27" s="1385">
        <f t="shared" si="5"/>
        <v>5272.625479428928</v>
      </c>
      <c r="AC27" s="1385">
        <f t="shared" si="5"/>
        <v>2362.8325992814425</v>
      </c>
      <c r="AD27" s="1385">
        <f t="shared" si="5"/>
        <v>1149.0344205170588</v>
      </c>
      <c r="AE27" s="1391">
        <f t="shared" si="5"/>
        <v>716.28119720543918</v>
      </c>
      <c r="AG27"/>
      <c r="AH27"/>
      <c r="AI27"/>
      <c r="AJ27"/>
      <c r="AK27"/>
      <c r="AL27"/>
    </row>
    <row r="28" spans="1:38" x14ac:dyDescent="0.2">
      <c r="A28" s="1329" t="str">
        <f t="shared" si="11"/>
        <v>TORRE</v>
      </c>
      <c r="B28" s="1329" t="str">
        <f t="shared" si="9"/>
        <v>LAZER</v>
      </c>
      <c r="C28" s="1329" t="s">
        <v>5391</v>
      </c>
      <c r="D28" s="1329" t="s">
        <v>9</v>
      </c>
      <c r="E28" s="1329" t="s">
        <v>5414</v>
      </c>
      <c r="F28" s="1331">
        <v>3</v>
      </c>
      <c r="G28" s="1330">
        <v>1</v>
      </c>
      <c r="H28" s="1331">
        <v>0</v>
      </c>
      <c r="I28" s="1332">
        <f t="shared" si="10"/>
        <v>3</v>
      </c>
      <c r="J28" s="1331" t="s">
        <v>2382</v>
      </c>
      <c r="K28" s="1333">
        <v>5100</v>
      </c>
      <c r="L28" s="1334">
        <f>IF(SUM(F28:K28)=0,SUMIFS($L29:$L$403,$B29:$B$403,$B28,$A29:$A$403,$A28),I28*K28)</f>
        <v>15300</v>
      </c>
      <c r="N28" s="1129"/>
      <c r="O28" s="1129"/>
      <c r="P28" s="1131"/>
      <c r="Q28" s="1131"/>
      <c r="R28" s="1129"/>
      <c r="S28" s="1131"/>
      <c r="V28" s="1390" t="s">
        <v>2439</v>
      </c>
      <c r="W28" s="1384">
        <f t="shared" si="8"/>
        <v>303.41000000000003</v>
      </c>
      <c r="X28" s="1385">
        <f t="shared" si="6"/>
        <v>9948.3499611866555</v>
      </c>
      <c r="Y28" s="1385">
        <f t="shared" si="5"/>
        <v>2963.9616456861463</v>
      </c>
      <c r="Z28" s="1385">
        <f t="shared" si="5"/>
        <v>754.88576922982406</v>
      </c>
      <c r="AA28" s="1385">
        <f t="shared" si="5"/>
        <v>47.789386126050402</v>
      </c>
      <c r="AB28" s="1385">
        <f t="shared" si="5"/>
        <v>5272.625479428928</v>
      </c>
      <c r="AC28" s="1385">
        <f t="shared" si="5"/>
        <v>2362.8325992814425</v>
      </c>
      <c r="AD28" s="1385">
        <f t="shared" si="5"/>
        <v>1149.0344205170588</v>
      </c>
      <c r="AE28" s="1391">
        <f t="shared" si="5"/>
        <v>716.28119720543918</v>
      </c>
      <c r="AG28"/>
      <c r="AH28"/>
      <c r="AI28"/>
      <c r="AJ28"/>
      <c r="AK28"/>
      <c r="AL28"/>
    </row>
    <row r="29" spans="1:38" x14ac:dyDescent="0.2">
      <c r="A29" s="1329" t="str">
        <f t="shared" si="11"/>
        <v>TORRE</v>
      </c>
      <c r="B29" s="1329" t="str">
        <f t="shared" si="9"/>
        <v>LAZER</v>
      </c>
      <c r="C29" s="1329" t="s">
        <v>5391</v>
      </c>
      <c r="D29" s="1329" t="s">
        <v>9</v>
      </c>
      <c r="E29" s="1329" t="s">
        <v>5415</v>
      </c>
      <c r="F29" s="1331">
        <v>2</v>
      </c>
      <c r="G29" s="1330">
        <v>1</v>
      </c>
      <c r="H29" s="1331">
        <v>0</v>
      </c>
      <c r="I29" s="1332">
        <f t="shared" si="10"/>
        <v>2</v>
      </c>
      <c r="J29" s="1331" t="s">
        <v>2382</v>
      </c>
      <c r="K29" s="1333">
        <v>4900</v>
      </c>
      <c r="L29" s="1334">
        <f>IF(SUM(F29:K29)=0,SUMIFS($L30:$L$403,$B30:$B$403,$B29,$A30:$A$403,$A29),I29*K29)</f>
        <v>9800</v>
      </c>
      <c r="N29" s="1129"/>
      <c r="O29" s="1129"/>
      <c r="P29" s="1131"/>
      <c r="Q29" s="1131"/>
      <c r="R29" s="1129"/>
      <c r="S29" s="1131"/>
      <c r="V29" s="1390" t="s">
        <v>2439</v>
      </c>
      <c r="W29" s="1384">
        <f t="shared" si="8"/>
        <v>303.41000000000003</v>
      </c>
      <c r="X29" s="1385">
        <f t="shared" si="6"/>
        <v>9948.3499611866555</v>
      </c>
      <c r="Y29" s="1385">
        <f t="shared" si="5"/>
        <v>2963.9616456861463</v>
      </c>
      <c r="Z29" s="1385">
        <f t="shared" si="5"/>
        <v>754.88576922982406</v>
      </c>
      <c r="AA29" s="1385">
        <f t="shared" si="5"/>
        <v>47.789386126050402</v>
      </c>
      <c r="AB29" s="1385">
        <f t="shared" si="5"/>
        <v>5272.625479428928</v>
      </c>
      <c r="AC29" s="1385">
        <f t="shared" si="5"/>
        <v>2362.8325992814425</v>
      </c>
      <c r="AD29" s="1385">
        <f t="shared" si="5"/>
        <v>1149.0344205170588</v>
      </c>
      <c r="AE29" s="1391">
        <f t="shared" si="5"/>
        <v>716.28119720543918</v>
      </c>
      <c r="AG29"/>
      <c r="AH29"/>
      <c r="AI29"/>
      <c r="AJ29"/>
      <c r="AK29"/>
      <c r="AL29"/>
    </row>
    <row r="30" spans="1:38" x14ac:dyDescent="0.2">
      <c r="A30" s="1329" t="str">
        <f t="shared" si="11"/>
        <v>TORRE</v>
      </c>
      <c r="B30" s="1329" t="str">
        <f t="shared" si="9"/>
        <v>LAZER</v>
      </c>
      <c r="C30" s="1329" t="s">
        <v>5391</v>
      </c>
      <c r="D30" s="1329" t="s">
        <v>9</v>
      </c>
      <c r="E30" s="1329" t="s">
        <v>5416</v>
      </c>
      <c r="F30" s="1331">
        <v>3</v>
      </c>
      <c r="G30" s="1330">
        <v>1</v>
      </c>
      <c r="H30" s="1331">
        <v>0</v>
      </c>
      <c r="I30" s="1332">
        <f t="shared" si="10"/>
        <v>3</v>
      </c>
      <c r="J30" s="1331" t="s">
        <v>2382</v>
      </c>
      <c r="K30" s="1333">
        <v>2400</v>
      </c>
      <c r="L30" s="1334">
        <f>IF(SUM(F30:K30)=0,SUMIFS($L31:$L$403,$B31:$B$403,$B30,$A31:$A$403,$A30),I30*K30)</f>
        <v>7200</v>
      </c>
      <c r="N30" s="1129"/>
      <c r="O30" s="1129"/>
      <c r="P30" s="1131"/>
      <c r="Q30" s="1131"/>
      <c r="R30" s="1129"/>
      <c r="S30" s="1131"/>
      <c r="V30" s="1390" t="s">
        <v>2439</v>
      </c>
      <c r="W30" s="1384">
        <f t="shared" si="8"/>
        <v>303.41000000000003</v>
      </c>
      <c r="X30" s="1385">
        <f t="shared" si="6"/>
        <v>9948.3499611866555</v>
      </c>
      <c r="Y30" s="1385">
        <f t="shared" si="5"/>
        <v>2963.9616456861463</v>
      </c>
      <c r="Z30" s="1385">
        <f t="shared" si="5"/>
        <v>754.88576922982406</v>
      </c>
      <c r="AA30" s="1385">
        <f t="shared" si="5"/>
        <v>47.789386126050402</v>
      </c>
      <c r="AB30" s="1385">
        <f t="shared" si="5"/>
        <v>5272.625479428928</v>
      </c>
      <c r="AC30" s="1385">
        <f t="shared" si="5"/>
        <v>2362.8325992814425</v>
      </c>
      <c r="AD30" s="1385">
        <f t="shared" si="5"/>
        <v>1149.0344205170588</v>
      </c>
      <c r="AE30" s="1391">
        <f t="shared" si="5"/>
        <v>716.28119720543918</v>
      </c>
      <c r="AG30"/>
      <c r="AH30"/>
      <c r="AI30"/>
      <c r="AJ30"/>
      <c r="AK30"/>
      <c r="AL30"/>
    </row>
    <row r="31" spans="1:38" x14ac:dyDescent="0.2">
      <c r="A31" s="1329" t="str">
        <f t="shared" si="11"/>
        <v>TORRE</v>
      </c>
      <c r="B31" s="1329" t="str">
        <f t="shared" si="9"/>
        <v>LAZER</v>
      </c>
      <c r="C31" s="1329" t="s">
        <v>5391</v>
      </c>
      <c r="D31" s="1329" t="s">
        <v>9</v>
      </c>
      <c r="E31" s="1329" t="s">
        <v>5417</v>
      </c>
      <c r="F31" s="1331">
        <v>3</v>
      </c>
      <c r="G31" s="1330">
        <v>1</v>
      </c>
      <c r="H31" s="1331">
        <v>0</v>
      </c>
      <c r="I31" s="1332">
        <f t="shared" si="10"/>
        <v>3</v>
      </c>
      <c r="J31" s="1331" t="s">
        <v>2382</v>
      </c>
      <c r="K31" s="1333">
        <v>10300</v>
      </c>
      <c r="L31" s="1334">
        <f>IF(SUM(F31:K31)=0,SUMIFS($L32:$L$403,$B32:$B$403,$B31,$A32:$A$403,$A31),I31*K31)</f>
        <v>30900</v>
      </c>
      <c r="N31" s="1129"/>
      <c r="O31" s="1129"/>
      <c r="P31" s="1131"/>
      <c r="Q31" s="1131"/>
      <c r="R31" s="1129"/>
      <c r="S31" s="1131"/>
      <c r="V31" s="1390" t="s">
        <v>2439</v>
      </c>
      <c r="W31" s="1384">
        <f>2427.28/8</f>
        <v>303.41000000000003</v>
      </c>
      <c r="X31" s="1385">
        <f t="shared" si="6"/>
        <v>9948.3499611866555</v>
      </c>
      <c r="Y31" s="1385">
        <f t="shared" si="6"/>
        <v>2963.9616456861463</v>
      </c>
      <c r="Z31" s="1385">
        <f t="shared" si="6"/>
        <v>754.88576922982406</v>
      </c>
      <c r="AA31" s="1385">
        <f t="shared" si="6"/>
        <v>47.789386126050402</v>
      </c>
      <c r="AB31" s="1385">
        <f t="shared" si="6"/>
        <v>5272.625479428928</v>
      </c>
      <c r="AC31" s="1385">
        <f t="shared" si="6"/>
        <v>2362.8325992814425</v>
      </c>
      <c r="AD31" s="1385">
        <f t="shared" si="6"/>
        <v>1149.0344205170588</v>
      </c>
      <c r="AE31" s="1391">
        <f t="shared" si="6"/>
        <v>716.28119720543918</v>
      </c>
      <c r="AG31"/>
      <c r="AH31"/>
      <c r="AI31"/>
      <c r="AJ31"/>
      <c r="AK31"/>
      <c r="AL31"/>
    </row>
    <row r="32" spans="1:38" x14ac:dyDescent="0.2">
      <c r="A32" s="1329" t="str">
        <f t="shared" si="11"/>
        <v>TORRE</v>
      </c>
      <c r="B32" s="1329" t="str">
        <f t="shared" si="9"/>
        <v>LAZER</v>
      </c>
      <c r="C32" s="1329" t="s">
        <v>5391</v>
      </c>
      <c r="D32" s="1329" t="s">
        <v>9</v>
      </c>
      <c r="E32" s="1329" t="s">
        <v>5418</v>
      </c>
      <c r="F32" s="1331">
        <v>1</v>
      </c>
      <c r="G32" s="1330">
        <v>1</v>
      </c>
      <c r="H32" s="1331">
        <v>0</v>
      </c>
      <c r="I32" s="1332">
        <f t="shared" si="10"/>
        <v>1</v>
      </c>
      <c r="J32" s="1331" t="s">
        <v>2382</v>
      </c>
      <c r="K32" s="1333">
        <v>2326</v>
      </c>
      <c r="L32" s="1334">
        <f>IF(SUM(F32:K32)=0,SUMIFS($L33:$L$403,$B33:$B$403,$B32,$A33:$A$403,$A32),I32*K32)</f>
        <v>2326</v>
      </c>
      <c r="N32" s="1129"/>
      <c r="O32" s="1129"/>
      <c r="P32" s="1131"/>
      <c r="Q32" s="1131"/>
      <c r="R32" s="1129"/>
      <c r="S32" s="1131"/>
      <c r="V32" s="1390" t="s">
        <v>2440</v>
      </c>
      <c r="W32" s="1384">
        <f t="shared" ref="W32:W51" si="12">6374.97/21</f>
        <v>303.57</v>
      </c>
      <c r="X32" s="1385">
        <f t="shared" si="6"/>
        <v>9953.596116533512</v>
      </c>
      <c r="Y32" s="1385">
        <f t="shared" si="6"/>
        <v>2965.5246589794115</v>
      </c>
      <c r="Z32" s="1385">
        <f t="shared" si="6"/>
        <v>755.28385012062108</v>
      </c>
      <c r="AA32" s="1385">
        <f t="shared" si="6"/>
        <v>47.814587344797857</v>
      </c>
      <c r="AB32" s="1385">
        <f t="shared" si="6"/>
        <v>5275.4059417627614</v>
      </c>
      <c r="AC32" s="1385">
        <f t="shared" si="6"/>
        <v>2364.0786136378742</v>
      </c>
      <c r="AD32" s="1385">
        <f t="shared" si="6"/>
        <v>1149.6403514596207</v>
      </c>
      <c r="AE32" s="1391">
        <f t="shared" si="6"/>
        <v>716.65892039041285</v>
      </c>
      <c r="AG32"/>
      <c r="AH32"/>
      <c r="AI32"/>
      <c r="AJ32"/>
      <c r="AK32"/>
      <c r="AL32"/>
    </row>
    <row r="33" spans="1:38" x14ac:dyDescent="0.2">
      <c r="A33" s="1329" t="str">
        <f>A25</f>
        <v>TORRE</v>
      </c>
      <c r="B33" s="1329" t="str">
        <f t="shared" si="9"/>
        <v>LAZER</v>
      </c>
      <c r="C33" s="1329" t="s">
        <v>5391</v>
      </c>
      <c r="D33" s="1329" t="s">
        <v>9</v>
      </c>
      <c r="E33" s="1329" t="s">
        <v>5419</v>
      </c>
      <c r="F33" s="1331">
        <v>3</v>
      </c>
      <c r="G33" s="1330">
        <v>1</v>
      </c>
      <c r="H33" s="1331">
        <v>0</v>
      </c>
      <c r="I33" s="1332">
        <f t="shared" si="10"/>
        <v>3</v>
      </c>
      <c r="J33" s="1331" t="s">
        <v>2382</v>
      </c>
      <c r="K33" s="1333">
        <v>4900</v>
      </c>
      <c r="L33" s="1334">
        <f>IF(SUM(F33:K33)=0,SUMIFS($L34:$L$403,$B34:$B$403,$B33,$A34:$A$403,$A33),I33*K33)</f>
        <v>14700</v>
      </c>
      <c r="N33" s="1129"/>
      <c r="O33" s="1129"/>
      <c r="P33" s="1131"/>
      <c r="Q33" s="1131"/>
      <c r="R33" s="1129"/>
      <c r="S33" s="1131"/>
      <c r="V33" s="1390" t="s">
        <v>2440</v>
      </c>
      <c r="W33" s="1384">
        <f t="shared" si="12"/>
        <v>303.57</v>
      </c>
      <c r="X33" s="1385">
        <f t="shared" si="6"/>
        <v>9953.596116533512</v>
      </c>
      <c r="Y33" s="1385">
        <f t="shared" si="6"/>
        <v>2965.5246589794115</v>
      </c>
      <c r="Z33" s="1385">
        <f t="shared" si="6"/>
        <v>755.28385012062108</v>
      </c>
      <c r="AA33" s="1385">
        <f t="shared" si="6"/>
        <v>47.814587344797857</v>
      </c>
      <c r="AB33" s="1385">
        <f t="shared" si="6"/>
        <v>5275.4059417627614</v>
      </c>
      <c r="AC33" s="1385">
        <f t="shared" si="6"/>
        <v>2364.0786136378742</v>
      </c>
      <c r="AD33" s="1385">
        <f t="shared" si="6"/>
        <v>1149.6403514596207</v>
      </c>
      <c r="AE33" s="1391">
        <f t="shared" si="6"/>
        <v>716.65892039041285</v>
      </c>
      <c r="AG33"/>
      <c r="AH33"/>
      <c r="AI33"/>
      <c r="AJ33"/>
      <c r="AK33"/>
      <c r="AL33"/>
    </row>
    <row r="34" spans="1:38" x14ac:dyDescent="0.2">
      <c r="A34" s="1329" t="str">
        <f>A26</f>
        <v>TORRE</v>
      </c>
      <c r="B34" s="1329" t="str">
        <f>B33</f>
        <v>LAZER</v>
      </c>
      <c r="C34" s="1329" t="s">
        <v>5391</v>
      </c>
      <c r="D34" s="1329" t="s">
        <v>9</v>
      </c>
      <c r="E34" s="1329" t="s">
        <v>5420</v>
      </c>
      <c r="F34" s="1331">
        <v>2</v>
      </c>
      <c r="G34" s="1330">
        <v>1</v>
      </c>
      <c r="H34" s="1331">
        <v>0</v>
      </c>
      <c r="I34" s="1332">
        <f t="shared" si="10"/>
        <v>2</v>
      </c>
      <c r="J34" s="1331" t="s">
        <v>2382</v>
      </c>
      <c r="K34" s="1333">
        <v>2600</v>
      </c>
      <c r="L34" s="1334">
        <f>IF(SUM(F34:K34)=0,SUMIFS($L35:$L$403,$B35:$B$403,$B34,$A35:$A$403,$A34),I34*K34)</f>
        <v>5200</v>
      </c>
      <c r="N34" s="1129"/>
      <c r="O34" s="1129"/>
      <c r="P34" s="1131"/>
      <c r="Q34" s="1131"/>
      <c r="R34" s="1129"/>
      <c r="S34" s="1131"/>
      <c r="V34" s="1390" t="s">
        <v>2440</v>
      </c>
      <c r="W34" s="1384">
        <f t="shared" si="12"/>
        <v>303.57</v>
      </c>
      <c r="X34" s="1385">
        <f t="shared" si="6"/>
        <v>9953.596116533512</v>
      </c>
      <c r="Y34" s="1385">
        <f t="shared" si="6"/>
        <v>2965.5246589794115</v>
      </c>
      <c r="Z34" s="1385">
        <f t="shared" si="6"/>
        <v>755.28385012062108</v>
      </c>
      <c r="AA34" s="1385">
        <f t="shared" si="6"/>
        <v>47.814587344797857</v>
      </c>
      <c r="AB34" s="1385">
        <f t="shared" si="6"/>
        <v>5275.4059417627614</v>
      </c>
      <c r="AC34" s="1385">
        <f t="shared" si="6"/>
        <v>2364.0786136378742</v>
      </c>
      <c r="AD34" s="1385">
        <f t="shared" si="6"/>
        <v>1149.6403514596207</v>
      </c>
      <c r="AE34" s="1391">
        <f t="shared" si="6"/>
        <v>716.65892039041285</v>
      </c>
      <c r="AG34"/>
      <c r="AH34"/>
      <c r="AI34"/>
      <c r="AJ34"/>
      <c r="AK34"/>
      <c r="AL34"/>
    </row>
    <row r="35" spans="1:38" x14ac:dyDescent="0.2">
      <c r="A35" s="1329" t="str">
        <f t="shared" ref="A35:A42" si="13">A27</f>
        <v>TORRE</v>
      </c>
      <c r="B35" s="1329" t="str">
        <f t="shared" ref="B35:B42" si="14">B34</f>
        <v>LAZER</v>
      </c>
      <c r="C35" s="1329" t="s">
        <v>5391</v>
      </c>
      <c r="D35" s="1329" t="s">
        <v>5400</v>
      </c>
      <c r="E35" s="1329" t="s">
        <v>5421</v>
      </c>
      <c r="F35" s="1331">
        <v>5</v>
      </c>
      <c r="G35" s="1330">
        <v>1</v>
      </c>
      <c r="H35" s="1331">
        <v>0</v>
      </c>
      <c r="I35" s="1332">
        <f t="shared" si="10"/>
        <v>5</v>
      </c>
      <c r="J35" s="1331" t="s">
        <v>2382</v>
      </c>
      <c r="K35" s="1333">
        <v>31.5</v>
      </c>
      <c r="L35" s="1334">
        <f>IF(SUM(F35:K35)=0,SUMIFS($L36:$L$403,$B36:$B$403,$B35,$A36:$A$403,$A35),I35*K35)</f>
        <v>157.5</v>
      </c>
      <c r="N35" s="1129"/>
      <c r="O35" s="1129"/>
      <c r="P35" s="1131"/>
      <c r="Q35" s="1131"/>
      <c r="R35" s="1129"/>
      <c r="S35" s="1131"/>
      <c r="V35" s="1390" t="s">
        <v>2440</v>
      </c>
      <c r="W35" s="1384">
        <f t="shared" si="12"/>
        <v>303.57</v>
      </c>
      <c r="X35" s="1385">
        <f t="shared" si="6"/>
        <v>9953.596116533512</v>
      </c>
      <c r="Y35" s="1385">
        <f t="shared" si="6"/>
        <v>2965.5246589794115</v>
      </c>
      <c r="Z35" s="1385">
        <f t="shared" si="6"/>
        <v>755.28385012062108</v>
      </c>
      <c r="AA35" s="1385">
        <f t="shared" si="6"/>
        <v>47.814587344797857</v>
      </c>
      <c r="AB35" s="1385">
        <f t="shared" si="6"/>
        <v>5275.4059417627614</v>
      </c>
      <c r="AC35" s="1385">
        <f t="shared" si="6"/>
        <v>2364.0786136378742</v>
      </c>
      <c r="AD35" s="1385">
        <f t="shared" si="6"/>
        <v>1149.6403514596207</v>
      </c>
      <c r="AE35" s="1391">
        <f t="shared" si="6"/>
        <v>716.65892039041285</v>
      </c>
      <c r="AG35"/>
      <c r="AH35"/>
      <c r="AI35"/>
      <c r="AJ35"/>
      <c r="AK35"/>
      <c r="AL35"/>
    </row>
    <row r="36" spans="1:38" x14ac:dyDescent="0.2">
      <c r="A36" s="1329" t="str">
        <f t="shared" si="13"/>
        <v>TORRE</v>
      </c>
      <c r="B36" s="1329" t="str">
        <f t="shared" si="14"/>
        <v>LAZER</v>
      </c>
      <c r="C36" s="1329" t="s">
        <v>5391</v>
      </c>
      <c r="D36" s="1329" t="s">
        <v>5400</v>
      </c>
      <c r="E36" s="1329" t="s">
        <v>5404</v>
      </c>
      <c r="F36" s="1331">
        <v>6</v>
      </c>
      <c r="G36" s="1330">
        <v>1</v>
      </c>
      <c r="H36" s="1331">
        <v>0</v>
      </c>
      <c r="I36" s="1332">
        <f t="shared" si="10"/>
        <v>6</v>
      </c>
      <c r="J36" s="1331" t="s">
        <v>2382</v>
      </c>
      <c r="K36" s="1333">
        <v>255.04</v>
      </c>
      <c r="L36" s="1334">
        <f>IF(SUM(F36:K36)=0,SUMIFS($L37:$L$403,$B37:$B$403,$B36,$A37:$A$403,$A36),I36*K36)</f>
        <v>1530.24</v>
      </c>
      <c r="N36" s="1129"/>
      <c r="O36" s="1129"/>
      <c r="P36" s="1131"/>
      <c r="Q36" s="1131"/>
      <c r="R36" s="1129"/>
      <c r="S36" s="1131"/>
      <c r="V36" s="1390" t="s">
        <v>2440</v>
      </c>
      <c r="W36" s="1384">
        <f t="shared" si="12"/>
        <v>303.57</v>
      </c>
      <c r="X36" s="1385">
        <f t="shared" si="6"/>
        <v>9953.596116533512</v>
      </c>
      <c r="Y36" s="1385">
        <f t="shared" si="6"/>
        <v>2965.5246589794115</v>
      </c>
      <c r="Z36" s="1385">
        <f t="shared" si="6"/>
        <v>755.28385012062108</v>
      </c>
      <c r="AA36" s="1385">
        <f t="shared" si="6"/>
        <v>47.814587344797857</v>
      </c>
      <c r="AB36" s="1385">
        <f t="shared" si="6"/>
        <v>5275.4059417627614</v>
      </c>
      <c r="AC36" s="1385">
        <f t="shared" si="6"/>
        <v>2364.0786136378742</v>
      </c>
      <c r="AD36" s="1385">
        <f t="shared" si="6"/>
        <v>1149.6403514596207</v>
      </c>
      <c r="AE36" s="1391">
        <f t="shared" si="6"/>
        <v>716.65892039041285</v>
      </c>
      <c r="AG36"/>
      <c r="AH36"/>
      <c r="AI36"/>
      <c r="AJ36"/>
      <c r="AK36"/>
      <c r="AL36"/>
    </row>
    <row r="37" spans="1:38" x14ac:dyDescent="0.2">
      <c r="A37" s="1329" t="str">
        <f t="shared" si="13"/>
        <v>TORRE</v>
      </c>
      <c r="B37" s="1329" t="str">
        <f t="shared" si="14"/>
        <v>LAZER</v>
      </c>
      <c r="C37" s="1329" t="s">
        <v>5391</v>
      </c>
      <c r="D37" s="1329" t="s">
        <v>5405</v>
      </c>
      <c r="E37" s="1329" t="s">
        <v>5422</v>
      </c>
      <c r="F37" s="1331">
        <v>62.1</v>
      </c>
      <c r="G37" s="1330">
        <v>1</v>
      </c>
      <c r="H37" s="1331">
        <v>0</v>
      </c>
      <c r="I37" s="1332">
        <f t="shared" si="10"/>
        <v>62.1</v>
      </c>
      <c r="J37" s="1331" t="s">
        <v>788</v>
      </c>
      <c r="K37" s="1333">
        <v>16.66</v>
      </c>
      <c r="L37" s="1334">
        <f>IF(SUM(F37:K37)=0,SUMIFS($L38:$L$403,$B38:$B$403,$B37,$A38:$A$403,$A37),I37*K37)</f>
        <v>1034.586</v>
      </c>
      <c r="N37" s="1129"/>
      <c r="O37" s="1129"/>
      <c r="P37" s="1131"/>
      <c r="Q37" s="1131"/>
      <c r="R37" s="1129"/>
      <c r="S37" s="1131"/>
      <c r="V37" s="1390" t="s">
        <v>2440</v>
      </c>
      <c r="W37" s="1384">
        <f t="shared" si="12"/>
        <v>303.57</v>
      </c>
      <c r="X37" s="1385">
        <f t="shared" si="6"/>
        <v>9953.596116533512</v>
      </c>
      <c r="Y37" s="1385">
        <f t="shared" si="6"/>
        <v>2965.5246589794115</v>
      </c>
      <c r="Z37" s="1385">
        <f t="shared" si="6"/>
        <v>755.28385012062108</v>
      </c>
      <c r="AA37" s="1385">
        <f t="shared" si="6"/>
        <v>47.814587344797857</v>
      </c>
      <c r="AB37" s="1385">
        <f t="shared" si="6"/>
        <v>5275.4059417627614</v>
      </c>
      <c r="AC37" s="1385">
        <f t="shared" si="6"/>
        <v>2364.0786136378742</v>
      </c>
      <c r="AD37" s="1385">
        <f t="shared" si="6"/>
        <v>1149.6403514596207</v>
      </c>
      <c r="AE37" s="1391">
        <f t="shared" si="6"/>
        <v>716.65892039041285</v>
      </c>
      <c r="AG37"/>
      <c r="AH37"/>
      <c r="AI37"/>
      <c r="AJ37"/>
      <c r="AK37"/>
      <c r="AL37"/>
    </row>
    <row r="38" spans="1:38" x14ac:dyDescent="0.2">
      <c r="A38" s="1329" t="str">
        <f t="shared" si="13"/>
        <v>TORRE</v>
      </c>
      <c r="B38" s="1329" t="str">
        <f t="shared" si="14"/>
        <v>LAZER</v>
      </c>
      <c r="C38" s="1329" t="s">
        <v>5391</v>
      </c>
      <c r="D38" s="1329" t="s">
        <v>5405</v>
      </c>
      <c r="E38" s="1329" t="s">
        <v>5406</v>
      </c>
      <c r="F38" s="1331">
        <v>129.85</v>
      </c>
      <c r="G38" s="1330">
        <v>1</v>
      </c>
      <c r="H38" s="1331">
        <v>0</v>
      </c>
      <c r="I38" s="1332">
        <f t="shared" si="10"/>
        <v>129.85</v>
      </c>
      <c r="J38" s="1331" t="s">
        <v>788</v>
      </c>
      <c r="K38" s="1333">
        <v>28.71</v>
      </c>
      <c r="L38" s="1334">
        <f>IF(SUM(F38:K38)=0,SUMIFS($L39:$L$403,$B39:$B$403,$B38,$A39:$A$403,$A38),I38*K38)</f>
        <v>3727.9935</v>
      </c>
      <c r="N38" s="1129"/>
      <c r="O38" s="1129"/>
      <c r="P38" s="1131"/>
      <c r="Q38" s="1131"/>
      <c r="R38" s="1129"/>
      <c r="S38" s="1131"/>
      <c r="V38" s="1390" t="s">
        <v>2440</v>
      </c>
      <c r="W38" s="1384">
        <f t="shared" si="12"/>
        <v>303.57</v>
      </c>
      <c r="X38" s="1385">
        <f t="shared" si="6"/>
        <v>9953.596116533512</v>
      </c>
      <c r="Y38" s="1385">
        <f t="shared" si="6"/>
        <v>2965.5246589794115</v>
      </c>
      <c r="Z38" s="1385">
        <f t="shared" si="6"/>
        <v>755.28385012062108</v>
      </c>
      <c r="AA38" s="1385">
        <f t="shared" si="6"/>
        <v>47.814587344797857</v>
      </c>
      <c r="AB38" s="1385">
        <f t="shared" si="6"/>
        <v>5275.4059417627614</v>
      </c>
      <c r="AC38" s="1385">
        <f t="shared" si="6"/>
        <v>2364.0786136378742</v>
      </c>
      <c r="AD38" s="1385">
        <f t="shared" si="6"/>
        <v>1149.6403514596207</v>
      </c>
      <c r="AE38" s="1391">
        <f t="shared" si="6"/>
        <v>716.65892039041285</v>
      </c>
      <c r="AG38"/>
      <c r="AH38"/>
      <c r="AI38"/>
      <c r="AJ38"/>
      <c r="AK38"/>
      <c r="AL38"/>
    </row>
    <row r="39" spans="1:38" x14ac:dyDescent="0.2">
      <c r="A39" s="1329" t="str">
        <f t="shared" si="13"/>
        <v>TORRE</v>
      </c>
      <c r="B39" s="1329" t="str">
        <f t="shared" si="14"/>
        <v>LAZER</v>
      </c>
      <c r="C39" s="1329" t="s">
        <v>5391</v>
      </c>
      <c r="D39" s="1329" t="s">
        <v>5405</v>
      </c>
      <c r="E39" s="1329" t="s">
        <v>5407</v>
      </c>
      <c r="F39" s="1331">
        <v>44.19</v>
      </c>
      <c r="G39" s="1330">
        <v>1</v>
      </c>
      <c r="H39" s="1331">
        <v>0</v>
      </c>
      <c r="I39" s="1332">
        <f t="shared" si="10"/>
        <v>44.19</v>
      </c>
      <c r="J39" s="1331" t="s">
        <v>788</v>
      </c>
      <c r="K39" s="1333">
        <v>33</v>
      </c>
      <c r="L39" s="1334">
        <f>IF(SUM(F39:K39)=0,SUMIFS($L40:$L$403,$B40:$B$403,$B39,$A40:$A$403,$A39),I39*K39)</f>
        <v>1458.27</v>
      </c>
      <c r="N39" s="1129"/>
      <c r="O39" s="1129"/>
      <c r="P39" s="1131"/>
      <c r="Q39" s="1131"/>
      <c r="R39" s="1129"/>
      <c r="S39" s="1131"/>
      <c r="V39" s="1390" t="s">
        <v>2440</v>
      </c>
      <c r="W39" s="1384">
        <f t="shared" si="12"/>
        <v>303.57</v>
      </c>
      <c r="X39" s="1385">
        <f t="shared" si="6"/>
        <v>9953.596116533512</v>
      </c>
      <c r="Y39" s="1385">
        <f t="shared" si="6"/>
        <v>2965.5246589794115</v>
      </c>
      <c r="Z39" s="1385">
        <f t="shared" si="6"/>
        <v>755.28385012062108</v>
      </c>
      <c r="AA39" s="1385">
        <f t="shared" si="6"/>
        <v>47.814587344797857</v>
      </c>
      <c r="AB39" s="1385">
        <f t="shared" si="6"/>
        <v>5275.4059417627614</v>
      </c>
      <c r="AC39" s="1385">
        <f t="shared" si="6"/>
        <v>2364.0786136378742</v>
      </c>
      <c r="AD39" s="1385">
        <f t="shared" si="6"/>
        <v>1149.6403514596207</v>
      </c>
      <c r="AE39" s="1391">
        <f t="shared" si="6"/>
        <v>716.65892039041285</v>
      </c>
      <c r="AG39"/>
      <c r="AH39"/>
      <c r="AI39"/>
      <c r="AJ39"/>
      <c r="AK39"/>
      <c r="AL39"/>
    </row>
    <row r="40" spans="1:38" x14ac:dyDescent="0.2">
      <c r="A40" s="1329" t="str">
        <f t="shared" si="13"/>
        <v>TORRE</v>
      </c>
      <c r="B40" s="1329" t="str">
        <f t="shared" si="14"/>
        <v>LAZER</v>
      </c>
      <c r="C40" s="1329" t="s">
        <v>5391</v>
      </c>
      <c r="D40" s="1329" t="s">
        <v>5405</v>
      </c>
      <c r="E40" s="1329" t="s">
        <v>5423</v>
      </c>
      <c r="F40" s="1331">
        <v>111.76</v>
      </c>
      <c r="G40" s="1330">
        <v>1</v>
      </c>
      <c r="H40" s="1331">
        <v>0</v>
      </c>
      <c r="I40" s="1332">
        <f t="shared" si="10"/>
        <v>111.76</v>
      </c>
      <c r="J40" s="1331" t="s">
        <v>788</v>
      </c>
      <c r="K40" s="1333">
        <v>38</v>
      </c>
      <c r="L40" s="1334">
        <f>IF(SUM(F40:K40)=0,SUMIFS($L41:$L$403,$B41:$B$403,$B40,$A41:$A$403,$A40),I40*K40)</f>
        <v>4246.88</v>
      </c>
      <c r="N40" s="1129"/>
      <c r="O40" s="1129"/>
      <c r="P40" s="1131"/>
      <c r="Q40" s="1131"/>
      <c r="R40" s="1129"/>
      <c r="S40" s="1131"/>
      <c r="V40" s="1390" t="s">
        <v>2440</v>
      </c>
      <c r="W40" s="1384">
        <f t="shared" si="12"/>
        <v>303.57</v>
      </c>
      <c r="X40" s="1385">
        <f t="shared" si="6"/>
        <v>9953.596116533512</v>
      </c>
      <c r="Y40" s="1385">
        <f t="shared" si="6"/>
        <v>2965.5246589794115</v>
      </c>
      <c r="Z40" s="1385">
        <f t="shared" si="6"/>
        <v>755.28385012062108</v>
      </c>
      <c r="AA40" s="1385">
        <f t="shared" si="6"/>
        <v>47.814587344797857</v>
      </c>
      <c r="AB40" s="1385">
        <f t="shared" si="6"/>
        <v>5275.4059417627614</v>
      </c>
      <c r="AC40" s="1385">
        <f t="shared" si="6"/>
        <v>2364.0786136378742</v>
      </c>
      <c r="AD40" s="1385">
        <f t="shared" si="6"/>
        <v>1149.6403514596207</v>
      </c>
      <c r="AE40" s="1391">
        <f t="shared" si="6"/>
        <v>716.65892039041285</v>
      </c>
      <c r="AG40"/>
      <c r="AH40"/>
      <c r="AI40"/>
      <c r="AJ40"/>
      <c r="AK40"/>
      <c r="AL40"/>
    </row>
    <row r="41" spans="1:38" x14ac:dyDescent="0.2">
      <c r="A41" s="1329" t="str">
        <f t="shared" si="13"/>
        <v>TORRE</v>
      </c>
      <c r="B41" s="1329" t="str">
        <f t="shared" si="14"/>
        <v>LAZER</v>
      </c>
      <c r="C41" s="1329" t="s">
        <v>5391</v>
      </c>
      <c r="D41" s="1329" t="s">
        <v>5405</v>
      </c>
      <c r="E41" s="1329" t="s">
        <v>5410</v>
      </c>
      <c r="F41" s="1331">
        <v>12.69</v>
      </c>
      <c r="G41" s="1330">
        <v>1</v>
      </c>
      <c r="H41" s="1331">
        <v>0</v>
      </c>
      <c r="I41" s="1332">
        <f t="shared" si="10"/>
        <v>12.69</v>
      </c>
      <c r="J41" s="1331" t="s">
        <v>788</v>
      </c>
      <c r="K41" s="1333">
        <v>36.33</v>
      </c>
      <c r="L41" s="1334">
        <f>IF(SUM(F41:K41)=0,SUMIFS($L42:$L$403,$B42:$B$403,$B41,$A42:$A$403,$A41),I41*K41)</f>
        <v>461.02769999999998</v>
      </c>
      <c r="N41" s="1129"/>
      <c r="O41" s="1129"/>
      <c r="P41" s="1131"/>
      <c r="Q41" s="1131"/>
      <c r="R41" s="1129"/>
      <c r="S41" s="1131"/>
      <c r="V41" s="1390" t="s">
        <v>2440</v>
      </c>
      <c r="W41" s="1384">
        <f t="shared" si="12"/>
        <v>303.57</v>
      </c>
      <c r="X41" s="1385">
        <f t="shared" si="6"/>
        <v>9953.596116533512</v>
      </c>
      <c r="Y41" s="1385">
        <f t="shared" si="6"/>
        <v>2965.5246589794115</v>
      </c>
      <c r="Z41" s="1385">
        <f t="shared" si="6"/>
        <v>755.28385012062108</v>
      </c>
      <c r="AA41" s="1385">
        <f t="shared" si="6"/>
        <v>47.814587344797857</v>
      </c>
      <c r="AB41" s="1385">
        <f t="shared" si="6"/>
        <v>5275.4059417627614</v>
      </c>
      <c r="AC41" s="1385">
        <f t="shared" si="6"/>
        <v>2364.0786136378742</v>
      </c>
      <c r="AD41" s="1385">
        <f t="shared" si="6"/>
        <v>1149.6403514596207</v>
      </c>
      <c r="AE41" s="1391">
        <f t="shared" si="6"/>
        <v>716.65892039041285</v>
      </c>
      <c r="AG41"/>
      <c r="AH41"/>
      <c r="AI41"/>
      <c r="AJ41"/>
      <c r="AK41"/>
      <c r="AL41"/>
    </row>
    <row r="42" spans="1:38" ht="15" thickBot="1" x14ac:dyDescent="0.25">
      <c r="A42" s="1329" t="str">
        <f t="shared" si="13"/>
        <v>TORRE</v>
      </c>
      <c r="B42" s="1329" t="str">
        <f t="shared" si="14"/>
        <v>LAZER</v>
      </c>
      <c r="C42" s="1329" t="s">
        <v>5391</v>
      </c>
      <c r="D42" s="1329" t="s">
        <v>5405</v>
      </c>
      <c r="E42" s="1329" t="s">
        <v>5424</v>
      </c>
      <c r="F42" s="1331">
        <v>5.31</v>
      </c>
      <c r="G42" s="1330">
        <v>1</v>
      </c>
      <c r="H42" s="1331">
        <v>0</v>
      </c>
      <c r="I42" s="1332">
        <f t="shared" si="10"/>
        <v>5.31</v>
      </c>
      <c r="J42" s="1331" t="s">
        <v>788</v>
      </c>
      <c r="K42" s="1333">
        <v>60</v>
      </c>
      <c r="L42" s="1334">
        <f>IF(SUM(F42:K42)=0,SUMIFS($L43:$L$403,$B43:$B$403,$B42,$A43:$A$403,$A42),I42*K42)</f>
        <v>318.59999999999997</v>
      </c>
      <c r="N42" s="1129"/>
      <c r="O42" s="1129"/>
      <c r="P42" s="1131"/>
      <c r="Q42" s="1131"/>
      <c r="R42" s="1129"/>
      <c r="S42" s="1131"/>
      <c r="V42" s="1390" t="s">
        <v>2440</v>
      </c>
      <c r="W42" s="1384">
        <f t="shared" si="12"/>
        <v>303.57</v>
      </c>
      <c r="X42" s="1385">
        <f t="shared" si="6"/>
        <v>9953.596116533512</v>
      </c>
      <c r="Y42" s="1385">
        <f t="shared" si="6"/>
        <v>2965.5246589794115</v>
      </c>
      <c r="Z42" s="1385">
        <f t="shared" si="6"/>
        <v>755.28385012062108</v>
      </c>
      <c r="AA42" s="1385">
        <f t="shared" si="6"/>
        <v>47.814587344797857</v>
      </c>
      <c r="AB42" s="1385">
        <f t="shared" si="6"/>
        <v>5275.4059417627614</v>
      </c>
      <c r="AC42" s="1385">
        <f t="shared" si="6"/>
        <v>2364.0786136378742</v>
      </c>
      <c r="AD42" s="1385">
        <f t="shared" si="6"/>
        <v>1149.6403514596207</v>
      </c>
      <c r="AE42" s="1391">
        <f t="shared" si="6"/>
        <v>716.65892039041285</v>
      </c>
      <c r="AG42"/>
      <c r="AH42"/>
      <c r="AI42"/>
      <c r="AJ42"/>
      <c r="AK42"/>
      <c r="AL42"/>
    </row>
    <row r="43" spans="1:38" ht="15" thickTop="1" x14ac:dyDescent="0.2">
      <c r="A43" s="1341" t="s">
        <v>4229</v>
      </c>
      <c r="B43" s="1341" t="s">
        <v>4229</v>
      </c>
      <c r="C43" s="1342"/>
      <c r="D43" s="1343"/>
      <c r="E43" s="1343"/>
      <c r="F43" s="1344"/>
      <c r="G43" s="1344"/>
      <c r="H43" s="1344"/>
      <c r="I43" s="1345"/>
      <c r="J43" s="1344"/>
      <c r="K43" s="1346"/>
      <c r="L43" s="1346">
        <f>IF(SUM(F43:K43)=0,SUMIFS($L44:$L$403,$B44:$B$403,$B43,$A44:$A$403,$A43),I43*K43)</f>
        <v>260249.66119999997</v>
      </c>
      <c r="N43" s="1129"/>
      <c r="O43" s="1129"/>
      <c r="P43" s="1131"/>
      <c r="Q43" s="1131"/>
      <c r="R43" s="1129"/>
      <c r="S43" s="1131"/>
      <c r="V43" s="1390" t="s">
        <v>2440</v>
      </c>
      <c r="W43" s="1384">
        <f t="shared" si="12"/>
        <v>303.57</v>
      </c>
      <c r="X43" s="1385">
        <f t="shared" si="6"/>
        <v>9953.596116533512</v>
      </c>
      <c r="Y43" s="1385">
        <f t="shared" si="6"/>
        <v>2965.5246589794115</v>
      </c>
      <c r="Z43" s="1385">
        <f t="shared" si="6"/>
        <v>755.28385012062108</v>
      </c>
      <c r="AA43" s="1385">
        <f t="shared" si="6"/>
        <v>47.814587344797857</v>
      </c>
      <c r="AB43" s="1385">
        <f t="shared" si="6"/>
        <v>5275.4059417627614</v>
      </c>
      <c r="AC43" s="1385">
        <f t="shared" si="6"/>
        <v>2364.0786136378742</v>
      </c>
      <c r="AD43" s="1385">
        <f t="shared" si="6"/>
        <v>1149.6403514596207</v>
      </c>
      <c r="AE43" s="1391">
        <f t="shared" si="6"/>
        <v>716.65892039041285</v>
      </c>
      <c r="AG43"/>
      <c r="AH43"/>
      <c r="AI43"/>
      <c r="AJ43"/>
      <c r="AK43"/>
      <c r="AL43"/>
    </row>
    <row r="44" spans="1:38" x14ac:dyDescent="0.2">
      <c r="A44" s="1329" t="str">
        <f t="shared" ref="A44:B59" si="15">A43</f>
        <v>TORRE</v>
      </c>
      <c r="B44" s="1329" t="str">
        <f t="shared" si="15"/>
        <v>TORRE</v>
      </c>
      <c r="C44" s="1329" t="s">
        <v>5391</v>
      </c>
      <c r="D44" s="1329" t="s">
        <v>5425</v>
      </c>
      <c r="E44" s="1329" t="s">
        <v>5426</v>
      </c>
      <c r="F44" s="1330">
        <v>42</v>
      </c>
      <c r="G44" s="1330">
        <v>1</v>
      </c>
      <c r="H44" s="1330">
        <v>0</v>
      </c>
      <c r="I44" s="1332"/>
      <c r="J44" s="1330" t="s">
        <v>2382</v>
      </c>
      <c r="K44" s="1333">
        <v>9450</v>
      </c>
      <c r="L44" s="1334">
        <f>IF(SUM(F44:K44)=0,SUMIFS($L45:$L$403,$B45:$B$403,$B44,$A45:$A$403,$A44),I44*K44)</f>
        <v>0</v>
      </c>
      <c r="M44" s="1315" t="s">
        <v>5427</v>
      </c>
      <c r="N44" s="1129"/>
      <c r="O44" s="1129"/>
      <c r="P44" s="1131"/>
      <c r="Q44" s="1131"/>
      <c r="R44" s="1129"/>
      <c r="S44" s="1131"/>
      <c r="V44" s="1390" t="s">
        <v>2440</v>
      </c>
      <c r="W44" s="1384">
        <f t="shared" si="12"/>
        <v>303.57</v>
      </c>
      <c r="X44" s="1385">
        <f t="shared" si="6"/>
        <v>9953.596116533512</v>
      </c>
      <c r="Y44" s="1385">
        <f t="shared" si="6"/>
        <v>2965.5246589794115</v>
      </c>
      <c r="Z44" s="1385">
        <f t="shared" si="6"/>
        <v>755.28385012062108</v>
      </c>
      <c r="AA44" s="1385">
        <f t="shared" si="6"/>
        <v>47.814587344797857</v>
      </c>
      <c r="AB44" s="1385">
        <f t="shared" si="6"/>
        <v>5275.4059417627614</v>
      </c>
      <c r="AC44" s="1385">
        <f t="shared" si="6"/>
        <v>2364.0786136378742</v>
      </c>
      <c r="AD44" s="1385">
        <f t="shared" si="6"/>
        <v>1149.6403514596207</v>
      </c>
      <c r="AE44" s="1391">
        <f t="shared" si="6"/>
        <v>716.65892039041285</v>
      </c>
      <c r="AG44"/>
      <c r="AH44"/>
      <c r="AI44"/>
      <c r="AJ44"/>
      <c r="AK44"/>
      <c r="AL44"/>
    </row>
    <row r="45" spans="1:38" x14ac:dyDescent="0.2">
      <c r="A45" s="1329" t="str">
        <f t="shared" si="15"/>
        <v>TORRE</v>
      </c>
      <c r="B45" s="1329" t="str">
        <f t="shared" si="15"/>
        <v>TORRE</v>
      </c>
      <c r="C45" s="1329" t="s">
        <v>5391</v>
      </c>
      <c r="D45" s="1329" t="s">
        <v>9</v>
      </c>
      <c r="E45" s="1329" t="s">
        <v>5392</v>
      </c>
      <c r="F45" s="1330">
        <v>205</v>
      </c>
      <c r="G45" s="1330">
        <v>1</v>
      </c>
      <c r="H45" s="1330">
        <v>0</v>
      </c>
      <c r="I45" s="1332">
        <f t="shared" ref="I45:I70" si="16">(F45+H45*F45)*G45</f>
        <v>205</v>
      </c>
      <c r="J45" s="1330" t="s">
        <v>2382</v>
      </c>
      <c r="K45" s="1333">
        <v>28</v>
      </c>
      <c r="L45" s="1334">
        <f>IF(SUM(F45:K45)=0,SUMIFS($L46:$L$403,$B46:$B$403,$B45,$A46:$A$403,$A45),I45*K45)</f>
        <v>5740</v>
      </c>
      <c r="N45" s="1129"/>
      <c r="O45" s="1129"/>
      <c r="P45" s="1131"/>
      <c r="Q45" s="1131"/>
      <c r="R45" s="1129"/>
      <c r="S45" s="1131"/>
      <c r="V45" s="1390" t="s">
        <v>2440</v>
      </c>
      <c r="W45" s="1384">
        <f t="shared" si="12"/>
        <v>303.57</v>
      </c>
      <c r="X45" s="1385">
        <f t="shared" si="6"/>
        <v>9953.596116533512</v>
      </c>
      <c r="Y45" s="1385">
        <f t="shared" si="6"/>
        <v>2965.5246589794115</v>
      </c>
      <c r="Z45" s="1385">
        <f t="shared" si="6"/>
        <v>755.28385012062108</v>
      </c>
      <c r="AA45" s="1385">
        <f t="shared" si="6"/>
        <v>47.814587344797857</v>
      </c>
      <c r="AB45" s="1385">
        <f t="shared" si="6"/>
        <v>5275.4059417627614</v>
      </c>
      <c r="AC45" s="1385">
        <f t="shared" si="6"/>
        <v>2364.0786136378742</v>
      </c>
      <c r="AD45" s="1385">
        <f t="shared" si="6"/>
        <v>1149.6403514596207</v>
      </c>
      <c r="AE45" s="1391">
        <f t="shared" si="6"/>
        <v>716.65892039041285</v>
      </c>
      <c r="AG45"/>
      <c r="AH45"/>
      <c r="AI45"/>
      <c r="AJ45"/>
      <c r="AK45"/>
      <c r="AL45"/>
    </row>
    <row r="46" spans="1:38" x14ac:dyDescent="0.2">
      <c r="A46" s="1329" t="str">
        <f t="shared" si="15"/>
        <v>TORRE</v>
      </c>
      <c r="B46" s="1329" t="str">
        <f t="shared" si="15"/>
        <v>TORRE</v>
      </c>
      <c r="C46" s="1329" t="s">
        <v>5391</v>
      </c>
      <c r="D46" s="1329" t="s">
        <v>9</v>
      </c>
      <c r="E46" s="1329" t="s">
        <v>5428</v>
      </c>
      <c r="F46" s="1330">
        <v>54</v>
      </c>
      <c r="G46" s="1330">
        <v>1</v>
      </c>
      <c r="H46" s="1330">
        <v>0</v>
      </c>
      <c r="I46" s="1332">
        <f t="shared" si="16"/>
        <v>54</v>
      </c>
      <c r="J46" s="1330" t="s">
        <v>2382</v>
      </c>
      <c r="K46" s="1333"/>
      <c r="L46" s="1334">
        <f>IF(SUM(F46:K46)=0,SUMIFS($L47:$L$403,$B47:$B$403,$B46,$A47:$A$403,$A46),I46*K46)</f>
        <v>0</v>
      </c>
      <c r="M46" s="1315" t="s">
        <v>5427</v>
      </c>
      <c r="N46" s="1129"/>
      <c r="O46" s="1129"/>
      <c r="P46" s="1131"/>
      <c r="Q46" s="1131"/>
      <c r="R46" s="1129"/>
      <c r="S46" s="1131"/>
      <c r="V46" s="1390" t="s">
        <v>2440</v>
      </c>
      <c r="W46" s="1384">
        <f t="shared" si="12"/>
        <v>303.57</v>
      </c>
      <c r="X46" s="1385">
        <f t="shared" si="6"/>
        <v>9953.596116533512</v>
      </c>
      <c r="Y46" s="1385">
        <f t="shared" si="6"/>
        <v>2965.5246589794115</v>
      </c>
      <c r="Z46" s="1385">
        <f t="shared" si="6"/>
        <v>755.28385012062108</v>
      </c>
      <c r="AA46" s="1385">
        <f t="shared" si="6"/>
        <v>47.814587344797857</v>
      </c>
      <c r="AB46" s="1385">
        <f t="shared" si="6"/>
        <v>5275.4059417627614</v>
      </c>
      <c r="AC46" s="1385">
        <f t="shared" si="6"/>
        <v>2364.0786136378742</v>
      </c>
      <c r="AD46" s="1385">
        <f t="shared" si="6"/>
        <v>1149.6403514596207</v>
      </c>
      <c r="AE46" s="1391">
        <f t="shared" si="6"/>
        <v>716.65892039041285</v>
      </c>
      <c r="AG46"/>
      <c r="AH46"/>
      <c r="AI46"/>
      <c r="AJ46"/>
      <c r="AK46"/>
      <c r="AL46"/>
    </row>
    <row r="47" spans="1:38" x14ac:dyDescent="0.2">
      <c r="A47" s="1329" t="str">
        <f t="shared" si="15"/>
        <v>TORRE</v>
      </c>
      <c r="B47" s="1329" t="str">
        <f t="shared" si="15"/>
        <v>TORRE</v>
      </c>
      <c r="C47" s="1329" t="s">
        <v>5391</v>
      </c>
      <c r="D47" s="1329" t="s">
        <v>9</v>
      </c>
      <c r="E47" s="1329" t="s">
        <v>5429</v>
      </c>
      <c r="F47" s="1330">
        <v>9</v>
      </c>
      <c r="G47" s="1330">
        <v>1</v>
      </c>
      <c r="H47" s="1330">
        <v>0</v>
      </c>
      <c r="I47" s="1332">
        <f t="shared" si="16"/>
        <v>9</v>
      </c>
      <c r="J47" s="1330" t="s">
        <v>2382</v>
      </c>
      <c r="K47" s="1333"/>
      <c r="L47" s="1334">
        <f>IF(SUM(F47:K47)=0,SUMIFS($L48:$L$403,$B48:$B$403,$B47,$A48:$A$403,$A47),I47*K47)</f>
        <v>0</v>
      </c>
      <c r="M47" s="1315" t="s">
        <v>5427</v>
      </c>
      <c r="N47" s="1129"/>
      <c r="O47" s="1129"/>
      <c r="P47" s="1131"/>
      <c r="Q47" s="1131"/>
      <c r="R47" s="1129"/>
      <c r="S47" s="1131"/>
      <c r="V47" s="1390" t="s">
        <v>2440</v>
      </c>
      <c r="W47" s="1384">
        <f t="shared" si="12"/>
        <v>303.57</v>
      </c>
      <c r="X47" s="1385">
        <f t="shared" si="6"/>
        <v>9953.596116533512</v>
      </c>
      <c r="Y47" s="1385">
        <f t="shared" si="6"/>
        <v>2965.5246589794115</v>
      </c>
      <c r="Z47" s="1385">
        <f t="shared" si="6"/>
        <v>755.28385012062108</v>
      </c>
      <c r="AA47" s="1385">
        <f t="shared" si="6"/>
        <v>47.814587344797857</v>
      </c>
      <c r="AB47" s="1385">
        <f t="shared" si="6"/>
        <v>5275.4059417627614</v>
      </c>
      <c r="AC47" s="1385">
        <f t="shared" si="6"/>
        <v>2364.0786136378742</v>
      </c>
      <c r="AD47" s="1385">
        <f t="shared" si="6"/>
        <v>1149.6403514596207</v>
      </c>
      <c r="AE47" s="1391">
        <f t="shared" si="6"/>
        <v>716.65892039041285</v>
      </c>
      <c r="AG47"/>
      <c r="AH47"/>
      <c r="AI47"/>
      <c r="AJ47"/>
      <c r="AK47"/>
      <c r="AL47"/>
    </row>
    <row r="48" spans="1:38" x14ac:dyDescent="0.2">
      <c r="A48" s="1329" t="str">
        <f t="shared" si="15"/>
        <v>TORRE</v>
      </c>
      <c r="B48" s="1329" t="str">
        <f t="shared" si="15"/>
        <v>TORRE</v>
      </c>
      <c r="C48" s="1329" t="s">
        <v>5391</v>
      </c>
      <c r="D48" s="1329" t="s">
        <v>9</v>
      </c>
      <c r="E48" s="1329" t="s">
        <v>5430</v>
      </c>
      <c r="F48" s="1330">
        <v>1</v>
      </c>
      <c r="G48" s="1330">
        <v>1</v>
      </c>
      <c r="H48" s="1330">
        <v>0</v>
      </c>
      <c r="I48" s="1332">
        <f t="shared" si="16"/>
        <v>1</v>
      </c>
      <c r="J48" s="1330" t="s">
        <v>2382</v>
      </c>
      <c r="K48" s="1333"/>
      <c r="L48" s="1334">
        <f>IF(SUM(F48:K48)=0,SUMIFS($L49:$L$403,$B49:$B$403,$B48,$A49:$A$403,$A48),I48*K48)</f>
        <v>0</v>
      </c>
      <c r="M48" s="1315" t="s">
        <v>5427</v>
      </c>
      <c r="N48" s="1129"/>
      <c r="O48" s="1129"/>
      <c r="P48" s="1131"/>
      <c r="Q48" s="1131"/>
      <c r="R48" s="1129"/>
      <c r="S48" s="1131"/>
      <c r="V48" s="1390" t="s">
        <v>2440</v>
      </c>
      <c r="W48" s="1384">
        <f t="shared" si="12"/>
        <v>303.57</v>
      </c>
      <c r="X48" s="1385">
        <f t="shared" si="6"/>
        <v>9953.596116533512</v>
      </c>
      <c r="Y48" s="1385">
        <f t="shared" si="6"/>
        <v>2965.5246589794115</v>
      </c>
      <c r="Z48" s="1385">
        <f t="shared" si="6"/>
        <v>755.28385012062108</v>
      </c>
      <c r="AA48" s="1385">
        <f t="shared" si="6"/>
        <v>47.814587344797857</v>
      </c>
      <c r="AB48" s="1385">
        <f t="shared" si="6"/>
        <v>5275.4059417627614</v>
      </c>
      <c r="AC48" s="1385">
        <f t="shared" si="6"/>
        <v>2364.0786136378742</v>
      </c>
      <c r="AD48" s="1385">
        <f t="shared" si="6"/>
        <v>1149.6403514596207</v>
      </c>
      <c r="AE48" s="1391">
        <f t="shared" si="6"/>
        <v>716.65892039041285</v>
      </c>
      <c r="AG48"/>
      <c r="AH48"/>
      <c r="AI48"/>
      <c r="AJ48"/>
      <c r="AK48"/>
      <c r="AL48"/>
    </row>
    <row r="49" spans="1:38" x14ac:dyDescent="0.2">
      <c r="A49" s="1329" t="str">
        <f t="shared" si="15"/>
        <v>TORRE</v>
      </c>
      <c r="B49" s="1329" t="str">
        <f t="shared" si="15"/>
        <v>TORRE</v>
      </c>
      <c r="C49" s="1329" t="s">
        <v>5391</v>
      </c>
      <c r="D49" s="1329" t="s">
        <v>9</v>
      </c>
      <c r="E49" s="1329" t="s">
        <v>5431</v>
      </c>
      <c r="F49" s="1330">
        <v>10</v>
      </c>
      <c r="G49" s="1330">
        <v>1</v>
      </c>
      <c r="H49" s="1330">
        <v>0</v>
      </c>
      <c r="I49" s="1332">
        <f t="shared" si="16"/>
        <v>10</v>
      </c>
      <c r="J49" s="1330" t="s">
        <v>2382</v>
      </c>
      <c r="K49" s="1333"/>
      <c r="L49" s="1334">
        <f>IF(SUM(F49:K49)=0,SUMIFS($L50:$L$403,$B50:$B$403,$B49,$A50:$A$403,$A49),I49*K49)</f>
        <v>0</v>
      </c>
      <c r="M49" s="1315" t="s">
        <v>5427</v>
      </c>
      <c r="N49" s="1129"/>
      <c r="O49" s="1129"/>
      <c r="P49" s="1131"/>
      <c r="Q49" s="1131"/>
      <c r="R49" s="1129"/>
      <c r="S49" s="1131"/>
      <c r="V49" s="1390" t="s">
        <v>2440</v>
      </c>
      <c r="W49" s="1384">
        <f t="shared" si="12"/>
        <v>303.57</v>
      </c>
      <c r="X49" s="1385">
        <f t="shared" si="6"/>
        <v>9953.596116533512</v>
      </c>
      <c r="Y49" s="1385">
        <f t="shared" si="6"/>
        <v>2965.5246589794115</v>
      </c>
      <c r="Z49" s="1385">
        <f t="shared" si="6"/>
        <v>755.28385012062108</v>
      </c>
      <c r="AA49" s="1385">
        <f t="shared" si="6"/>
        <v>47.814587344797857</v>
      </c>
      <c r="AB49" s="1385">
        <f t="shared" si="6"/>
        <v>5275.4059417627614</v>
      </c>
      <c r="AC49" s="1385">
        <f t="shared" si="6"/>
        <v>2364.0786136378742</v>
      </c>
      <c r="AD49" s="1385">
        <f t="shared" si="6"/>
        <v>1149.6403514596207</v>
      </c>
      <c r="AE49" s="1391">
        <f t="shared" si="6"/>
        <v>716.65892039041285</v>
      </c>
      <c r="AG49"/>
      <c r="AH49"/>
      <c r="AI49"/>
      <c r="AJ49"/>
      <c r="AK49"/>
      <c r="AL49"/>
    </row>
    <row r="50" spans="1:38" x14ac:dyDescent="0.2">
      <c r="A50" s="1329" t="str">
        <f t="shared" si="15"/>
        <v>TORRE</v>
      </c>
      <c r="B50" s="1329" t="str">
        <f t="shared" si="15"/>
        <v>TORRE</v>
      </c>
      <c r="C50" s="1329" t="s">
        <v>5391</v>
      </c>
      <c r="D50" s="1329" t="s">
        <v>9</v>
      </c>
      <c r="E50" s="1329" t="s">
        <v>5415</v>
      </c>
      <c r="F50" s="1330">
        <v>20</v>
      </c>
      <c r="G50" s="1330">
        <v>1</v>
      </c>
      <c r="H50" s="1330">
        <v>0</v>
      </c>
      <c r="I50" s="1332">
        <f t="shared" si="16"/>
        <v>20</v>
      </c>
      <c r="J50" s="1330" t="s">
        <v>2382</v>
      </c>
      <c r="K50" s="1333"/>
      <c r="L50" s="1334">
        <f>IF(SUM(F50:K50)=0,SUMIFS($L51:$L$403,$B51:$B$403,$B50,$A51:$A$403,$A50),I50*K50)</f>
        <v>0</v>
      </c>
      <c r="M50" s="1315" t="s">
        <v>5427</v>
      </c>
      <c r="N50" s="1129"/>
      <c r="O50" s="1129"/>
      <c r="P50" s="1131"/>
      <c r="Q50" s="1131"/>
      <c r="R50" s="1129"/>
      <c r="S50" s="1131"/>
      <c r="V50" s="1390" t="s">
        <v>2440</v>
      </c>
      <c r="W50" s="1384">
        <f t="shared" si="12"/>
        <v>303.57</v>
      </c>
      <c r="X50" s="1385">
        <f t="shared" si="6"/>
        <v>9953.596116533512</v>
      </c>
      <c r="Y50" s="1385">
        <f t="shared" si="6"/>
        <v>2965.5246589794115</v>
      </c>
      <c r="Z50" s="1385">
        <f t="shared" si="6"/>
        <v>755.28385012062108</v>
      </c>
      <c r="AA50" s="1385">
        <f t="shared" si="6"/>
        <v>47.814587344797857</v>
      </c>
      <c r="AB50" s="1385">
        <f t="shared" si="6"/>
        <v>5275.4059417627614</v>
      </c>
      <c r="AC50" s="1385">
        <f t="shared" si="6"/>
        <v>2364.0786136378742</v>
      </c>
      <c r="AD50" s="1385">
        <f t="shared" si="6"/>
        <v>1149.6403514596207</v>
      </c>
      <c r="AE50" s="1391">
        <f t="shared" si="6"/>
        <v>716.65892039041285</v>
      </c>
      <c r="AG50"/>
      <c r="AH50"/>
      <c r="AI50"/>
      <c r="AJ50"/>
      <c r="AK50"/>
      <c r="AL50"/>
    </row>
    <row r="51" spans="1:38" x14ac:dyDescent="0.2">
      <c r="A51" s="1329" t="str">
        <f t="shared" si="15"/>
        <v>TORRE</v>
      </c>
      <c r="B51" s="1329" t="str">
        <f t="shared" si="15"/>
        <v>TORRE</v>
      </c>
      <c r="C51" s="1329" t="s">
        <v>5391</v>
      </c>
      <c r="D51" s="1329" t="s">
        <v>9</v>
      </c>
      <c r="E51" s="1329" t="s">
        <v>5432</v>
      </c>
      <c r="F51" s="1330">
        <v>46</v>
      </c>
      <c r="G51" s="1330">
        <v>1</v>
      </c>
      <c r="H51" s="1330">
        <v>0</v>
      </c>
      <c r="I51" s="1332">
        <f t="shared" si="16"/>
        <v>46</v>
      </c>
      <c r="J51" s="1330" t="s">
        <v>2382</v>
      </c>
      <c r="K51" s="1333"/>
      <c r="L51" s="1334">
        <f>IF(SUM(F51:K51)=0,SUMIFS($L52:$L$403,$B52:$B$403,$B51,$A52:$A$403,$A51),I51*K51)</f>
        <v>0</v>
      </c>
      <c r="M51" s="1315" t="s">
        <v>5427</v>
      </c>
      <c r="N51" s="1129"/>
      <c r="O51" s="1129"/>
      <c r="P51" s="1131"/>
      <c r="Q51" s="1131"/>
      <c r="R51" s="1129"/>
      <c r="S51" s="1131"/>
      <c r="V51" s="1390" t="s">
        <v>2440</v>
      </c>
      <c r="W51" s="1384">
        <f t="shared" si="12"/>
        <v>303.57</v>
      </c>
      <c r="X51" s="1385">
        <f t="shared" si="6"/>
        <v>9953.596116533512</v>
      </c>
      <c r="Y51" s="1385">
        <f t="shared" si="6"/>
        <v>2965.5246589794115</v>
      </c>
      <c r="Z51" s="1385">
        <f t="shared" si="6"/>
        <v>755.28385012062108</v>
      </c>
      <c r="AA51" s="1385">
        <f t="shared" si="6"/>
        <v>47.814587344797857</v>
      </c>
      <c r="AB51" s="1385">
        <f t="shared" si="6"/>
        <v>5275.4059417627614</v>
      </c>
      <c r="AC51" s="1385">
        <f t="shared" si="6"/>
        <v>2364.0786136378742</v>
      </c>
      <c r="AD51" s="1385">
        <f t="shared" si="6"/>
        <v>1149.6403514596207</v>
      </c>
      <c r="AE51" s="1391">
        <f t="shared" si="6"/>
        <v>716.65892039041285</v>
      </c>
      <c r="AG51"/>
      <c r="AH51"/>
      <c r="AI51"/>
      <c r="AJ51"/>
      <c r="AK51"/>
      <c r="AL51"/>
    </row>
    <row r="52" spans="1:38" x14ac:dyDescent="0.2">
      <c r="A52" s="1329" t="str">
        <f t="shared" si="15"/>
        <v>TORRE</v>
      </c>
      <c r="B52" s="1329" t="str">
        <f t="shared" si="15"/>
        <v>TORRE</v>
      </c>
      <c r="C52" s="1329" t="s">
        <v>5391</v>
      </c>
      <c r="D52" s="1329" t="s">
        <v>9</v>
      </c>
      <c r="E52" s="1329" t="s">
        <v>5433</v>
      </c>
      <c r="F52" s="1330">
        <v>1</v>
      </c>
      <c r="G52" s="1330">
        <v>1</v>
      </c>
      <c r="H52" s="1330">
        <v>0</v>
      </c>
      <c r="I52" s="1332">
        <f t="shared" si="16"/>
        <v>1</v>
      </c>
      <c r="J52" s="1330" t="s">
        <v>2382</v>
      </c>
      <c r="K52" s="1333"/>
      <c r="L52" s="1334">
        <f>IF(SUM(F52:K52)=0,SUMIFS($L53:$L$403,$B53:$B$403,$B52,$A53:$A$403,$A52),I52*K52)</f>
        <v>0</v>
      </c>
      <c r="M52" s="1315" t="s">
        <v>5427</v>
      </c>
      <c r="N52" s="1129"/>
      <c r="O52" s="1129"/>
      <c r="P52" s="1131"/>
      <c r="Q52" s="1131"/>
      <c r="R52" s="1129"/>
      <c r="S52" s="1131"/>
      <c r="V52" s="1390" t="s">
        <v>2440</v>
      </c>
      <c r="W52" s="1384">
        <f>6374.97/21</f>
        <v>303.57</v>
      </c>
      <c r="X52" s="1385">
        <f t="shared" si="6"/>
        <v>9953.596116533512</v>
      </c>
      <c r="Y52" s="1385">
        <f t="shared" si="6"/>
        <v>2965.5246589794115</v>
      </c>
      <c r="Z52" s="1385">
        <f t="shared" si="6"/>
        <v>755.28385012062108</v>
      </c>
      <c r="AA52" s="1385">
        <f t="shared" si="6"/>
        <v>47.814587344797857</v>
      </c>
      <c r="AB52" s="1385">
        <f t="shared" si="6"/>
        <v>5275.4059417627614</v>
      </c>
      <c r="AC52" s="1385">
        <f t="shared" si="6"/>
        <v>2364.0786136378742</v>
      </c>
      <c r="AD52" s="1385">
        <f t="shared" si="6"/>
        <v>1149.6403514596207</v>
      </c>
      <c r="AE52" s="1391">
        <f t="shared" si="6"/>
        <v>716.65892039041285</v>
      </c>
      <c r="AG52"/>
      <c r="AH52"/>
      <c r="AI52"/>
      <c r="AJ52"/>
      <c r="AK52"/>
      <c r="AL52"/>
    </row>
    <row r="53" spans="1:38" x14ac:dyDescent="0.2">
      <c r="A53" s="1329" t="str">
        <f t="shared" si="15"/>
        <v>TORRE</v>
      </c>
      <c r="B53" s="1329" t="str">
        <f t="shared" si="15"/>
        <v>TORRE</v>
      </c>
      <c r="C53" s="1329" t="s">
        <v>5391</v>
      </c>
      <c r="D53" s="1329" t="s">
        <v>9</v>
      </c>
      <c r="E53" s="1329" t="s">
        <v>5434</v>
      </c>
      <c r="F53" s="1330">
        <v>46</v>
      </c>
      <c r="G53" s="1330">
        <v>1</v>
      </c>
      <c r="H53" s="1330">
        <v>0</v>
      </c>
      <c r="I53" s="1332">
        <f t="shared" si="16"/>
        <v>46</v>
      </c>
      <c r="J53" s="1330" t="s">
        <v>2382</v>
      </c>
      <c r="K53" s="1333"/>
      <c r="L53" s="1334">
        <f>IF(SUM(F53:K53)=0,SUMIFS($L54:$L$403,$B54:$B$403,$B53,$A54:$A$403,$A53),I53*K53)</f>
        <v>0</v>
      </c>
      <c r="M53" s="1315" t="s">
        <v>5427</v>
      </c>
      <c r="N53" s="1129"/>
      <c r="O53" s="1129"/>
      <c r="P53" s="1131"/>
      <c r="Q53" s="1131"/>
      <c r="R53" s="1129"/>
      <c r="S53" s="1131"/>
      <c r="V53" s="1390" t="s">
        <v>2419</v>
      </c>
      <c r="W53" s="1384">
        <v>303.57</v>
      </c>
      <c r="X53" s="1385">
        <f t="shared" si="6"/>
        <v>9953.596116533512</v>
      </c>
      <c r="Y53" s="1385">
        <f t="shared" si="6"/>
        <v>2965.5246589794115</v>
      </c>
      <c r="Z53" s="1385">
        <f t="shared" si="6"/>
        <v>755.28385012062108</v>
      </c>
      <c r="AA53" s="1385">
        <f t="shared" si="6"/>
        <v>47.814587344797857</v>
      </c>
      <c r="AB53" s="1385">
        <f t="shared" si="6"/>
        <v>5275.4059417627614</v>
      </c>
      <c r="AC53" s="1385">
        <f t="shared" si="6"/>
        <v>2364.0786136378742</v>
      </c>
      <c r="AD53" s="1385">
        <f t="shared" si="6"/>
        <v>1149.6403514596207</v>
      </c>
      <c r="AE53" s="1391">
        <f t="shared" si="6"/>
        <v>716.65892039041285</v>
      </c>
      <c r="AG53"/>
      <c r="AH53"/>
      <c r="AI53"/>
      <c r="AJ53"/>
      <c r="AK53"/>
      <c r="AL53"/>
    </row>
    <row r="54" spans="1:38" x14ac:dyDescent="0.2">
      <c r="A54" s="1329" t="str">
        <f t="shared" si="15"/>
        <v>TORRE</v>
      </c>
      <c r="B54" s="1329" t="str">
        <f t="shared" si="15"/>
        <v>TORRE</v>
      </c>
      <c r="C54" s="1329" t="s">
        <v>5391</v>
      </c>
      <c r="D54" s="1329" t="s">
        <v>9</v>
      </c>
      <c r="E54" s="1329" t="s">
        <v>5435</v>
      </c>
      <c r="F54" s="1330">
        <v>1</v>
      </c>
      <c r="G54" s="1330">
        <v>1</v>
      </c>
      <c r="H54" s="1330">
        <v>0</v>
      </c>
      <c r="I54" s="1332">
        <f t="shared" si="16"/>
        <v>1</v>
      </c>
      <c r="J54" s="1330" t="s">
        <v>2382</v>
      </c>
      <c r="K54" s="1333"/>
      <c r="L54" s="1334">
        <f>IF(SUM(F54:K54)=0,SUMIFS($L55:$L$403,$B55:$B$403,$B54,$A55:$A$403,$A54),I54*K54)</f>
        <v>0</v>
      </c>
      <c r="M54" s="1315" t="s">
        <v>5427</v>
      </c>
      <c r="N54" s="1129"/>
      <c r="O54" s="1129"/>
      <c r="P54" s="1131"/>
      <c r="Q54" s="1131"/>
      <c r="R54" s="1129"/>
      <c r="S54" s="1131"/>
      <c r="V54" s="1390" t="s">
        <v>2441</v>
      </c>
      <c r="W54" s="1384">
        <v>292.95999999999998</v>
      </c>
      <c r="X54" s="1385">
        <f t="shared" si="6"/>
        <v>9605.7104400950611</v>
      </c>
      <c r="Y54" s="1385">
        <f t="shared" si="6"/>
        <v>2861.877339969722</v>
      </c>
      <c r="Z54" s="1385">
        <f t="shared" si="6"/>
        <v>728.88611104963331</v>
      </c>
      <c r="AA54" s="1385">
        <f t="shared" si="6"/>
        <v>46.143431526606648</v>
      </c>
      <c r="AB54" s="1385">
        <f t="shared" si="6"/>
        <v>5091.0265332503823</v>
      </c>
      <c r="AC54" s="1385">
        <f t="shared" si="6"/>
        <v>2281.4522866269781</v>
      </c>
      <c r="AD54" s="1385">
        <f t="shared" si="6"/>
        <v>1109.4595558309795</v>
      </c>
      <c r="AE54" s="1391">
        <f t="shared" si="6"/>
        <v>691.61115168684444</v>
      </c>
      <c r="AG54"/>
      <c r="AH54"/>
      <c r="AI54"/>
      <c r="AJ54"/>
      <c r="AK54"/>
      <c r="AL54"/>
    </row>
    <row r="55" spans="1:38" ht="15" thickBot="1" x14ac:dyDescent="0.25">
      <c r="A55" s="1329" t="str">
        <f t="shared" si="15"/>
        <v>TORRE</v>
      </c>
      <c r="B55" s="1329" t="str">
        <f t="shared" si="15"/>
        <v>TORRE</v>
      </c>
      <c r="C55" s="1329" t="s">
        <v>5391</v>
      </c>
      <c r="D55" s="1329" t="s">
        <v>9</v>
      </c>
      <c r="E55" s="1329" t="s">
        <v>5436</v>
      </c>
      <c r="F55" s="1330">
        <v>2</v>
      </c>
      <c r="G55" s="1330">
        <v>1</v>
      </c>
      <c r="H55" s="1330">
        <v>0</v>
      </c>
      <c r="I55" s="1332">
        <f t="shared" si="16"/>
        <v>2</v>
      </c>
      <c r="J55" s="1330" t="s">
        <v>2382</v>
      </c>
      <c r="K55" s="1333"/>
      <c r="L55" s="1334">
        <f>IF(SUM(F55:K55)=0,SUMIFS($L56:$L$403,$B56:$B$403,$B55,$A56:$A$403,$A55),I55*K55)</f>
        <v>0</v>
      </c>
      <c r="M55" s="1315" t="s">
        <v>5427</v>
      </c>
      <c r="N55" s="1129"/>
      <c r="O55" s="1129"/>
      <c r="P55" s="1131"/>
      <c r="Q55" s="1131"/>
      <c r="R55" s="1129"/>
      <c r="S55" s="1131"/>
      <c r="V55" s="1392" t="s">
        <v>2442</v>
      </c>
      <c r="W55" s="1393">
        <v>278.8</v>
      </c>
      <c r="X55" s="1394">
        <f t="shared" si="6"/>
        <v>9141.4256918982228</v>
      </c>
      <c r="Y55" s="1394">
        <f t="shared" si="6"/>
        <v>2723.5506635156967</v>
      </c>
      <c r="Z55" s="1394">
        <f t="shared" si="6"/>
        <v>693.65595221408307</v>
      </c>
      <c r="AA55" s="1394">
        <f t="shared" si="6"/>
        <v>43.913123667456084</v>
      </c>
      <c r="AB55" s="1394">
        <f t="shared" si="6"/>
        <v>4844.9556167060582</v>
      </c>
      <c r="AC55" s="1394">
        <f t="shared" si="6"/>
        <v>2171.180016082747</v>
      </c>
      <c r="AD55" s="1394">
        <f t="shared" si="6"/>
        <v>1055.8346674142447</v>
      </c>
      <c r="AE55" s="1395">
        <f t="shared" si="6"/>
        <v>658.18264981667198</v>
      </c>
      <c r="AG55"/>
      <c r="AH55"/>
      <c r="AI55"/>
      <c r="AJ55"/>
      <c r="AK55"/>
      <c r="AL55"/>
    </row>
    <row r="56" spans="1:38" x14ac:dyDescent="0.2">
      <c r="A56" s="1329" t="str">
        <f t="shared" si="15"/>
        <v>TORRE</v>
      </c>
      <c r="B56" s="1329" t="str">
        <f t="shared" si="15"/>
        <v>TORRE</v>
      </c>
      <c r="C56" s="1329" t="s">
        <v>5391</v>
      </c>
      <c r="D56" s="1329" t="s">
        <v>9</v>
      </c>
      <c r="E56" s="1329" t="s">
        <v>5437</v>
      </c>
      <c r="F56" s="1330">
        <v>36</v>
      </c>
      <c r="G56" s="1330">
        <v>1</v>
      </c>
      <c r="H56" s="1330">
        <v>0</v>
      </c>
      <c r="I56" s="1332">
        <f t="shared" si="16"/>
        <v>36</v>
      </c>
      <c r="J56" s="1330" t="s">
        <v>2382</v>
      </c>
      <c r="K56" s="1333"/>
      <c r="L56" s="1334">
        <f>IF(SUM(F56:K56)=0,SUMIFS($L57:$L$403,$B57:$B$403,$B56,$A57:$A$403,$A56),I56*K56)</f>
        <v>0</v>
      </c>
      <c r="M56" s="1315" t="s">
        <v>5427</v>
      </c>
      <c r="N56" s="1129"/>
      <c r="O56" s="1129"/>
      <c r="P56" s="1131"/>
      <c r="Q56" s="1131"/>
      <c r="R56" s="1129"/>
      <c r="S56" s="1131"/>
      <c r="X56" s="1383"/>
      <c r="Y56" s="1383"/>
      <c r="Z56" s="1383"/>
      <c r="AA56" s="1383"/>
      <c r="AB56" s="1383"/>
      <c r="AC56" s="1383"/>
      <c r="AD56" s="1383"/>
      <c r="AE56" s="1383"/>
      <c r="AG56"/>
      <c r="AH56"/>
      <c r="AI56"/>
      <c r="AJ56"/>
      <c r="AK56"/>
      <c r="AL56"/>
    </row>
    <row r="57" spans="1:38" x14ac:dyDescent="0.2">
      <c r="A57" s="1329" t="str">
        <f t="shared" si="15"/>
        <v>TORRE</v>
      </c>
      <c r="B57" s="1329" t="str">
        <f t="shared" si="15"/>
        <v>TORRE</v>
      </c>
      <c r="C57" s="1329" t="s">
        <v>5391</v>
      </c>
      <c r="D57" s="1329" t="s">
        <v>9</v>
      </c>
      <c r="E57" s="1329" t="s">
        <v>5438</v>
      </c>
      <c r="F57" s="1330">
        <v>144</v>
      </c>
      <c r="G57" s="1330">
        <v>1</v>
      </c>
      <c r="H57" s="1330">
        <v>0</v>
      </c>
      <c r="I57" s="1332">
        <f t="shared" si="16"/>
        <v>144</v>
      </c>
      <c r="J57" s="1330" t="s">
        <v>2382</v>
      </c>
      <c r="K57" s="1333"/>
      <c r="L57" s="1334">
        <f>IF(SUM(F57:K57)=0,SUMIFS($L58:$L$403,$B58:$B$403,$B57,$A58:$A$403,$A57),I57*K57)</f>
        <v>0</v>
      </c>
      <c r="M57" s="1315" t="s">
        <v>5427</v>
      </c>
      <c r="N57" s="1129"/>
      <c r="O57" s="1129"/>
      <c r="P57" s="1131"/>
      <c r="Q57" s="1131"/>
      <c r="R57" s="1129"/>
      <c r="S57" s="1131"/>
      <c r="X57" s="1383"/>
      <c r="Y57" s="1383"/>
      <c r="Z57" s="1383"/>
      <c r="AA57" s="1383"/>
      <c r="AB57" s="1383"/>
      <c r="AC57" s="1383"/>
      <c r="AD57" s="1383"/>
      <c r="AE57" s="1383"/>
      <c r="AG57"/>
      <c r="AH57"/>
      <c r="AI57"/>
      <c r="AJ57"/>
      <c r="AK57"/>
      <c r="AL57"/>
    </row>
    <row r="58" spans="1:38" x14ac:dyDescent="0.2">
      <c r="A58" s="1329" t="str">
        <f t="shared" si="15"/>
        <v>TORRE</v>
      </c>
      <c r="B58" s="1329" t="str">
        <f t="shared" si="15"/>
        <v>TORRE</v>
      </c>
      <c r="C58" s="1329" t="s">
        <v>5391</v>
      </c>
      <c r="D58" s="1329" t="s">
        <v>9</v>
      </c>
      <c r="E58" s="1329" t="s">
        <v>5439</v>
      </c>
      <c r="F58" s="1330">
        <v>3</v>
      </c>
      <c r="G58" s="1330">
        <v>1</v>
      </c>
      <c r="H58" s="1330">
        <v>0</v>
      </c>
      <c r="I58" s="1332">
        <f t="shared" si="16"/>
        <v>3</v>
      </c>
      <c r="J58" s="1330" t="s">
        <v>2382</v>
      </c>
      <c r="K58" s="1333"/>
      <c r="L58" s="1334">
        <f>IF(SUM(F58:K58)=0,SUMIFS($L59:$L$403,$B59:$B$403,$B58,$A59:$A$403,$A58),I58*K58)</f>
        <v>0</v>
      </c>
      <c r="M58" s="1315" t="s">
        <v>5427</v>
      </c>
      <c r="N58" s="1129"/>
      <c r="O58" s="1129"/>
      <c r="P58" s="1131"/>
      <c r="Q58" s="1131"/>
      <c r="R58" s="1129"/>
      <c r="S58" s="1131"/>
      <c r="X58" s="1383"/>
      <c r="Y58" s="1383"/>
      <c r="Z58" s="1383"/>
      <c r="AA58" s="1383"/>
      <c r="AB58" s="1383"/>
      <c r="AC58" s="1383"/>
      <c r="AD58" s="1383"/>
      <c r="AE58" s="1383"/>
      <c r="AG58"/>
      <c r="AH58"/>
      <c r="AI58"/>
      <c r="AJ58"/>
      <c r="AK58"/>
      <c r="AL58"/>
    </row>
    <row r="59" spans="1:38" x14ac:dyDescent="0.2">
      <c r="A59" s="1329" t="str">
        <f t="shared" si="15"/>
        <v>TORRE</v>
      </c>
      <c r="B59" s="1329" t="str">
        <f t="shared" si="15"/>
        <v>TORRE</v>
      </c>
      <c r="C59" s="1329" t="s">
        <v>5391</v>
      </c>
      <c r="D59" s="1329" t="s">
        <v>9</v>
      </c>
      <c r="E59" s="1329" t="s">
        <v>5440</v>
      </c>
      <c r="F59" s="1330">
        <v>22</v>
      </c>
      <c r="G59" s="1330">
        <v>1</v>
      </c>
      <c r="H59" s="1330">
        <v>0</v>
      </c>
      <c r="I59" s="1332">
        <f t="shared" si="16"/>
        <v>22</v>
      </c>
      <c r="J59" s="1330" t="s">
        <v>2382</v>
      </c>
      <c r="K59" s="1333"/>
      <c r="L59" s="1334">
        <f>IF(SUM(F59:K59)=0,SUMIFS($L60:$L$403,$B60:$B$403,$B59,$A60:$A$403,$A59),I59*K59)</f>
        <v>0</v>
      </c>
      <c r="M59" s="1315" t="s">
        <v>5427</v>
      </c>
      <c r="N59" s="1129"/>
      <c r="O59" s="1129"/>
      <c r="P59" s="1131"/>
      <c r="Q59" s="1131"/>
      <c r="R59" s="1129"/>
      <c r="S59" s="1131"/>
      <c r="W59" s="1315">
        <f>SUM(W15:W58)</f>
        <v>12199.409999999991</v>
      </c>
      <c r="AG59"/>
      <c r="AH59"/>
      <c r="AI59"/>
      <c r="AJ59"/>
      <c r="AK59"/>
      <c r="AL59"/>
    </row>
    <row r="60" spans="1:38" x14ac:dyDescent="0.2">
      <c r="A60" s="1329" t="str">
        <f t="shared" ref="A60:B70" si="17">A59</f>
        <v>TORRE</v>
      </c>
      <c r="B60" s="1329" t="str">
        <f t="shared" si="17"/>
        <v>TORRE</v>
      </c>
      <c r="C60" s="1329" t="s">
        <v>5391</v>
      </c>
      <c r="D60" s="1329" t="s">
        <v>5400</v>
      </c>
      <c r="E60" s="1329" t="s">
        <v>5441</v>
      </c>
      <c r="F60" s="1330">
        <v>18</v>
      </c>
      <c r="G60" s="1330">
        <v>1</v>
      </c>
      <c r="H60" s="1330">
        <v>0</v>
      </c>
      <c r="I60" s="1332">
        <f t="shared" si="16"/>
        <v>18</v>
      </c>
      <c r="J60" s="1330" t="s">
        <v>2382</v>
      </c>
      <c r="K60" s="1333">
        <v>10.61</v>
      </c>
      <c r="L60" s="1334">
        <f>IF(SUM(F60:K60)=0,SUMIFS($L61:$L$403,$B61:$B$403,$B60,$A61:$A$403,$A60),I60*K60)</f>
        <v>190.98</v>
      </c>
      <c r="N60" s="1129"/>
      <c r="O60" s="1129"/>
      <c r="P60" s="1131"/>
      <c r="Q60" s="1131"/>
      <c r="R60" s="1129"/>
      <c r="S60" s="1131"/>
      <c r="AG60"/>
      <c r="AH60"/>
      <c r="AI60"/>
      <c r="AJ60"/>
      <c r="AK60"/>
      <c r="AL60"/>
    </row>
    <row r="61" spans="1:38" x14ac:dyDescent="0.2">
      <c r="A61" s="1329" t="str">
        <f t="shared" si="17"/>
        <v>TORRE</v>
      </c>
      <c r="B61" s="1329" t="str">
        <f t="shared" si="17"/>
        <v>TORRE</v>
      </c>
      <c r="C61" s="1329" t="s">
        <v>5391</v>
      </c>
      <c r="D61" s="1329" t="s">
        <v>5400</v>
      </c>
      <c r="E61" s="1329" t="s">
        <v>5403</v>
      </c>
      <c r="F61" s="1330">
        <v>43</v>
      </c>
      <c r="G61" s="1330">
        <v>1</v>
      </c>
      <c r="H61" s="1330">
        <v>0</v>
      </c>
      <c r="I61" s="1332">
        <f t="shared" si="16"/>
        <v>43</v>
      </c>
      <c r="J61" s="1330" t="s">
        <v>2382</v>
      </c>
      <c r="K61" s="1333">
        <v>29.5</v>
      </c>
      <c r="L61" s="1334">
        <f>IF(SUM(F61:K61)=0,SUMIFS($L62:$L$403,$B62:$B$403,$B61,$A62:$A$403,$A61),I61*K61)</f>
        <v>1268.5</v>
      </c>
      <c r="N61" s="1129"/>
      <c r="O61" s="1129"/>
      <c r="P61" s="1131"/>
      <c r="Q61" s="1131"/>
      <c r="R61" s="1129"/>
      <c r="S61" s="1131"/>
      <c r="AG61"/>
      <c r="AH61"/>
      <c r="AI61"/>
      <c r="AJ61"/>
      <c r="AK61"/>
      <c r="AL61"/>
    </row>
    <row r="62" spans="1:38" x14ac:dyDescent="0.2">
      <c r="A62" s="1329" t="str">
        <f t="shared" si="17"/>
        <v>TORRE</v>
      </c>
      <c r="B62" s="1329" t="str">
        <f t="shared" si="17"/>
        <v>TORRE</v>
      </c>
      <c r="C62" s="1329" t="s">
        <v>5391</v>
      </c>
      <c r="D62" s="1329" t="s">
        <v>5400</v>
      </c>
      <c r="E62" s="1329" t="s">
        <v>5442</v>
      </c>
      <c r="F62" s="1330">
        <v>18</v>
      </c>
      <c r="G62" s="1330">
        <v>1</v>
      </c>
      <c r="H62" s="1330">
        <v>0</v>
      </c>
      <c r="I62" s="1332">
        <f t="shared" si="16"/>
        <v>18</v>
      </c>
      <c r="J62" s="1330" t="s">
        <v>2382</v>
      </c>
      <c r="K62" s="1333">
        <v>139.9</v>
      </c>
      <c r="L62" s="1334">
        <f>IF(SUM(F62:K62)=0,SUMIFS($L63:$L$403,$B63:$B$403,$B62,$A63:$A$403,$A62),I62*K62)</f>
        <v>2518.2000000000003</v>
      </c>
      <c r="N62" s="1129"/>
      <c r="O62" s="1129"/>
      <c r="P62" s="1131"/>
      <c r="Q62" s="1131"/>
      <c r="R62" s="1129"/>
      <c r="S62" s="1131"/>
      <c r="V62" s="1315">
        <v>400000</v>
      </c>
      <c r="AG62"/>
      <c r="AH62"/>
      <c r="AI62"/>
      <c r="AJ62"/>
      <c r="AK62"/>
      <c r="AL62"/>
    </row>
    <row r="63" spans="1:38" x14ac:dyDescent="0.2">
      <c r="A63" s="1329" t="str">
        <f t="shared" si="17"/>
        <v>TORRE</v>
      </c>
      <c r="B63" s="1329" t="str">
        <f t="shared" si="17"/>
        <v>TORRE</v>
      </c>
      <c r="C63" s="1329" t="s">
        <v>5391</v>
      </c>
      <c r="D63" s="1329" t="s">
        <v>9</v>
      </c>
      <c r="E63" s="1329" t="s">
        <v>5443</v>
      </c>
      <c r="F63" s="1330">
        <v>170</v>
      </c>
      <c r="G63" s="1330">
        <v>1</v>
      </c>
      <c r="H63" s="1330">
        <v>0</v>
      </c>
      <c r="I63" s="1332">
        <f t="shared" si="16"/>
        <v>170</v>
      </c>
      <c r="J63" s="1330" t="s">
        <v>2382</v>
      </c>
      <c r="K63" s="1333">
        <v>150</v>
      </c>
      <c r="L63" s="1334">
        <f>IF(SUM(F63:K63)=0,SUMIFS($L64:$L$403,$B64:$B$403,$B63,$A64:$A$403,$A63),I63*K63)</f>
        <v>25500</v>
      </c>
      <c r="N63" s="1129"/>
      <c r="O63" s="1129"/>
      <c r="P63" s="1131"/>
      <c r="Q63" s="1131"/>
      <c r="R63" s="1129"/>
      <c r="S63" s="1131"/>
      <c r="V63" s="1315">
        <v>119174</v>
      </c>
      <c r="AG63"/>
      <c r="AH63"/>
      <c r="AI63"/>
      <c r="AJ63"/>
      <c r="AK63"/>
      <c r="AL63"/>
    </row>
    <row r="64" spans="1:38" x14ac:dyDescent="0.2">
      <c r="A64" s="1329" t="str">
        <f t="shared" si="17"/>
        <v>TORRE</v>
      </c>
      <c r="B64" s="1329" t="str">
        <f t="shared" si="17"/>
        <v>TORRE</v>
      </c>
      <c r="C64" s="1329" t="s">
        <v>5391</v>
      </c>
      <c r="D64" s="1329" t="s">
        <v>5405</v>
      </c>
      <c r="E64" s="1329" t="s">
        <v>5422</v>
      </c>
      <c r="F64" s="1330">
        <v>2820.53</v>
      </c>
      <c r="G64" s="1330">
        <v>1</v>
      </c>
      <c r="H64" s="1330">
        <v>0</v>
      </c>
      <c r="I64" s="1332">
        <f t="shared" si="16"/>
        <v>2820.53</v>
      </c>
      <c r="J64" s="1330" t="s">
        <v>788</v>
      </c>
      <c r="K64" s="1333">
        <v>16.66</v>
      </c>
      <c r="L64" s="1334">
        <f>IF(SUM(F64:K64)=0,SUMIFS($L65:$L$403,$B65:$B$403,$B64,$A65:$A$403,$A64),I64*K64)</f>
        <v>46990.029800000004</v>
      </c>
      <c r="N64" s="1129"/>
      <c r="O64" s="1129"/>
      <c r="P64" s="1131"/>
      <c r="Q64" s="1131"/>
      <c r="R64" s="1129"/>
      <c r="S64" s="1131"/>
      <c r="V64" s="1315">
        <v>30352.2</v>
      </c>
      <c r="AG64"/>
      <c r="AH64"/>
      <c r="AI64"/>
      <c r="AJ64"/>
      <c r="AK64"/>
      <c r="AL64"/>
    </row>
    <row r="65" spans="1:38" x14ac:dyDescent="0.2">
      <c r="A65" s="1329" t="str">
        <f t="shared" si="17"/>
        <v>TORRE</v>
      </c>
      <c r="B65" s="1329" t="str">
        <f t="shared" si="17"/>
        <v>TORRE</v>
      </c>
      <c r="C65" s="1329" t="s">
        <v>5391</v>
      </c>
      <c r="D65" s="1329" t="s">
        <v>5405</v>
      </c>
      <c r="E65" s="1329" t="s">
        <v>5406</v>
      </c>
      <c r="F65" s="1330">
        <v>2983.4</v>
      </c>
      <c r="G65" s="1330">
        <v>1</v>
      </c>
      <c r="H65" s="1330">
        <v>0</v>
      </c>
      <c r="I65" s="1332">
        <f t="shared" si="16"/>
        <v>2983.4</v>
      </c>
      <c r="J65" s="1330" t="s">
        <v>788</v>
      </c>
      <c r="K65" s="1333">
        <v>28.71</v>
      </c>
      <c r="L65" s="1334">
        <f>IF(SUM(F65:K65)=0,SUMIFS($L66:$L$403,$B66:$B$403,$B65,$A66:$A$403,$A65),I65*K65)</f>
        <v>85653.414000000004</v>
      </c>
      <c r="N65" s="1129"/>
      <c r="O65" s="1129"/>
      <c r="P65" s="1131"/>
      <c r="Q65" s="1131"/>
      <c r="R65" s="1129"/>
      <c r="S65" s="1131"/>
      <c r="V65" s="1315">
        <v>1921.5</v>
      </c>
      <c r="AG65"/>
      <c r="AH65"/>
      <c r="AI65"/>
      <c r="AJ65"/>
      <c r="AK65"/>
      <c r="AL65"/>
    </row>
    <row r="66" spans="1:38" x14ac:dyDescent="0.2">
      <c r="A66" s="1329" t="str">
        <f t="shared" si="17"/>
        <v>TORRE</v>
      </c>
      <c r="B66" s="1329" t="str">
        <f t="shared" si="17"/>
        <v>TORRE</v>
      </c>
      <c r="C66" s="1329" t="s">
        <v>5391</v>
      </c>
      <c r="D66" s="1329" t="s">
        <v>5405</v>
      </c>
      <c r="E66" s="1329" t="s">
        <v>5407</v>
      </c>
      <c r="F66" s="1330">
        <v>766.39</v>
      </c>
      <c r="G66" s="1330">
        <v>1</v>
      </c>
      <c r="H66" s="1330">
        <v>0</v>
      </c>
      <c r="I66" s="1332">
        <f t="shared" si="16"/>
        <v>766.39</v>
      </c>
      <c r="J66" s="1330" t="s">
        <v>788</v>
      </c>
      <c r="K66" s="1333">
        <v>33</v>
      </c>
      <c r="L66" s="1334">
        <f>IF(SUM(F66:K66)=0,SUMIFS($L67:$L$403,$B67:$B$403,$B66,$A67:$A$403,$A66),I66*K66)</f>
        <v>25290.87</v>
      </c>
      <c r="N66" s="1129"/>
      <c r="O66" s="1129"/>
      <c r="P66" s="1131"/>
      <c r="Q66" s="1131"/>
      <c r="R66" s="1129"/>
      <c r="S66" s="1131"/>
      <c r="V66" s="1315">
        <v>212000</v>
      </c>
      <c r="AG66"/>
      <c r="AH66"/>
      <c r="AI66"/>
      <c r="AJ66"/>
      <c r="AK66"/>
      <c r="AL66"/>
    </row>
    <row r="67" spans="1:38" x14ac:dyDescent="0.2">
      <c r="A67" s="1329" t="str">
        <f t="shared" si="17"/>
        <v>TORRE</v>
      </c>
      <c r="B67" s="1329" t="str">
        <f t="shared" si="17"/>
        <v>TORRE</v>
      </c>
      <c r="C67" s="1329" t="s">
        <v>5391</v>
      </c>
      <c r="D67" s="1329" t="s">
        <v>5405</v>
      </c>
      <c r="E67" s="1329" t="s">
        <v>5423</v>
      </c>
      <c r="F67" s="1330">
        <v>920.75</v>
      </c>
      <c r="G67" s="1330">
        <v>1</v>
      </c>
      <c r="H67" s="1330">
        <v>0</v>
      </c>
      <c r="I67" s="1332">
        <f t="shared" si="16"/>
        <v>920.75</v>
      </c>
      <c r="J67" s="1330" t="s">
        <v>788</v>
      </c>
      <c r="K67" s="1333">
        <v>38</v>
      </c>
      <c r="L67" s="1334">
        <f>IF(SUM(F67:K67)=0,SUMIFS($L68:$L$403,$B68:$B$403,$B67,$A68:$A$403,$A67),I67*K67)</f>
        <v>34988.5</v>
      </c>
      <c r="N67" s="1129"/>
      <c r="O67" s="1129"/>
      <c r="P67" s="1131"/>
      <c r="Q67" s="1131"/>
      <c r="R67" s="1129"/>
      <c r="S67" s="1131"/>
      <c r="V67" s="1315">
        <v>95004</v>
      </c>
      <c r="AG67"/>
      <c r="AH67"/>
      <c r="AI67"/>
      <c r="AJ67"/>
      <c r="AK67"/>
      <c r="AL67"/>
    </row>
    <row r="68" spans="1:38" x14ac:dyDescent="0.2">
      <c r="A68" s="1329" t="str">
        <f t="shared" si="17"/>
        <v>TORRE</v>
      </c>
      <c r="B68" s="1329" t="str">
        <f t="shared" si="17"/>
        <v>TORRE</v>
      </c>
      <c r="C68" s="1329" t="s">
        <v>5391</v>
      </c>
      <c r="D68" s="1329" t="s">
        <v>5405</v>
      </c>
      <c r="E68" s="1329" t="s">
        <v>5444</v>
      </c>
      <c r="F68" s="1330">
        <v>1862.22</v>
      </c>
      <c r="G68" s="1330">
        <v>1</v>
      </c>
      <c r="H68" s="1330">
        <v>0</v>
      </c>
      <c r="I68" s="1332">
        <f t="shared" si="16"/>
        <v>1862.22</v>
      </c>
      <c r="J68" s="1330" t="s">
        <v>788</v>
      </c>
      <c r="K68" s="1333">
        <v>14.5</v>
      </c>
      <c r="L68" s="1334">
        <f>IF(SUM(F68:K68)=0,SUMIFS($L69:$L$403,$B69:$B$403,$B68,$A69:$A$403,$A68),I68*K68)</f>
        <v>27002.19</v>
      </c>
      <c r="N68" s="1129"/>
      <c r="O68" s="1129"/>
      <c r="P68" s="1131"/>
      <c r="Q68" s="1131"/>
      <c r="R68" s="1129"/>
      <c r="S68" s="1131"/>
      <c r="V68" s="1315">
        <v>46200</v>
      </c>
      <c r="AG68"/>
      <c r="AH68"/>
      <c r="AI68"/>
      <c r="AJ68"/>
      <c r="AK68"/>
      <c r="AL68"/>
    </row>
    <row r="69" spans="1:38" x14ac:dyDescent="0.2">
      <c r="A69" s="1329" t="str">
        <f t="shared" si="17"/>
        <v>TORRE</v>
      </c>
      <c r="B69" s="1329" t="str">
        <f t="shared" si="17"/>
        <v>TORRE</v>
      </c>
      <c r="C69" s="1329" t="s">
        <v>5391</v>
      </c>
      <c r="D69" s="1329" t="s">
        <v>5405</v>
      </c>
      <c r="E69" s="1329" t="s">
        <v>5410</v>
      </c>
      <c r="F69" s="1330">
        <v>48.78</v>
      </c>
      <c r="G69" s="1330">
        <v>1</v>
      </c>
      <c r="H69" s="1330">
        <v>0</v>
      </c>
      <c r="I69" s="1332">
        <f t="shared" si="16"/>
        <v>48.78</v>
      </c>
      <c r="J69" s="1330" t="s">
        <v>788</v>
      </c>
      <c r="K69" s="1333">
        <v>36.33</v>
      </c>
      <c r="L69" s="1334">
        <f>IF(SUM(F69:K69)=0,SUMIFS($L70:$L$403,$B70:$B$403,$B69,$A70:$A$403,$A69),I69*K69)</f>
        <v>1772.1774</v>
      </c>
      <c r="N69" s="1129"/>
      <c r="O69" s="1129"/>
      <c r="P69" s="1131"/>
      <c r="Q69" s="1131"/>
      <c r="R69" s="1129"/>
      <c r="S69" s="1131"/>
      <c r="V69" s="1315">
        <v>28800</v>
      </c>
      <c r="AG69"/>
      <c r="AH69"/>
      <c r="AI69"/>
      <c r="AJ69"/>
      <c r="AK69"/>
      <c r="AL69"/>
    </row>
    <row r="70" spans="1:38" x14ac:dyDescent="0.2">
      <c r="A70" s="1329" t="str">
        <f t="shared" si="17"/>
        <v>TORRE</v>
      </c>
      <c r="B70" s="1329" t="str">
        <f t="shared" si="17"/>
        <v>TORRE</v>
      </c>
      <c r="C70" s="1329" t="s">
        <v>5391</v>
      </c>
      <c r="D70" s="1329" t="s">
        <v>5405</v>
      </c>
      <c r="E70" s="1329" t="s">
        <v>5424</v>
      </c>
      <c r="F70" s="1330">
        <v>55.58</v>
      </c>
      <c r="G70" s="1330">
        <v>1</v>
      </c>
      <c r="H70" s="1330">
        <v>0</v>
      </c>
      <c r="I70" s="1332">
        <f t="shared" si="16"/>
        <v>55.58</v>
      </c>
      <c r="J70" s="1330" t="s">
        <v>788</v>
      </c>
      <c r="K70" s="1333">
        <v>60</v>
      </c>
      <c r="L70" s="1334">
        <f>IF(SUM(F70:K70)=0,SUMIFS($L71:$L$403,$B71:$B$403,$B70,$A71:$A$403,$A70),I70*K70)</f>
        <v>3334.7999999999997</v>
      </c>
      <c r="N70" s="1129"/>
      <c r="O70" s="1129"/>
      <c r="P70" s="1131"/>
      <c r="Q70" s="1131"/>
      <c r="R70" s="1129"/>
      <c r="S70" s="1131"/>
      <c r="AG70"/>
      <c r="AH70"/>
      <c r="AI70"/>
      <c r="AJ70"/>
      <c r="AK70"/>
      <c r="AL70"/>
    </row>
    <row r="71" spans="1:38" ht="15" x14ac:dyDescent="0.2">
      <c r="A71" s="1347"/>
      <c r="B71" s="1347"/>
      <c r="C71" s="1347"/>
      <c r="D71" s="1347"/>
      <c r="E71" s="1347"/>
      <c r="F71" s="1347"/>
      <c r="G71" s="1347"/>
      <c r="H71" s="1347"/>
      <c r="I71" s="1347"/>
      <c r="J71" s="1347"/>
      <c r="K71" s="1348" t="s">
        <v>4240</v>
      </c>
      <c r="L71" s="1349">
        <f>SUMPRODUCT(I6:I70,K6:K70)</f>
        <v>398305.23499999999</v>
      </c>
      <c r="N71" s="1129"/>
      <c r="R71" s="1129"/>
      <c r="AG71"/>
      <c r="AH71"/>
      <c r="AI71"/>
      <c r="AJ71"/>
      <c r="AK71"/>
      <c r="AL71"/>
    </row>
    <row r="72" spans="1:38" x14ac:dyDescent="0.2">
      <c r="L72" s="1350">
        <f>SUM(L6:L70)/2</f>
        <v>398305.23499999999</v>
      </c>
      <c r="N72" s="1129"/>
      <c r="R72" s="1129"/>
      <c r="AG72"/>
      <c r="AH72"/>
      <c r="AI72"/>
      <c r="AJ72"/>
      <c r="AK72"/>
      <c r="AL72"/>
    </row>
    <row r="73" spans="1:38" x14ac:dyDescent="0.2">
      <c r="N73" s="1129"/>
      <c r="R73" s="1129"/>
      <c r="AG73"/>
      <c r="AH73"/>
      <c r="AI73"/>
      <c r="AJ73"/>
      <c r="AK73"/>
      <c r="AL73"/>
    </row>
    <row r="74" spans="1:38" x14ac:dyDescent="0.2">
      <c r="N74" s="1129"/>
      <c r="R74" s="1129"/>
      <c r="AG74"/>
      <c r="AH74"/>
      <c r="AI74"/>
      <c r="AJ74"/>
      <c r="AK74"/>
      <c r="AL74"/>
    </row>
    <row r="75" spans="1:38" x14ac:dyDescent="0.2">
      <c r="N75" s="1129"/>
      <c r="R75" s="1129"/>
      <c r="AG75"/>
      <c r="AH75"/>
      <c r="AI75"/>
      <c r="AJ75"/>
      <c r="AK75"/>
      <c r="AL75"/>
    </row>
    <row r="76" spans="1:38" x14ac:dyDescent="0.2">
      <c r="R76" s="1129"/>
      <c r="AG76"/>
      <c r="AH76"/>
      <c r="AI76"/>
      <c r="AJ76"/>
      <c r="AK76"/>
      <c r="AL76"/>
    </row>
    <row r="77" spans="1:38" x14ac:dyDescent="0.2">
      <c r="R77" s="1129"/>
      <c r="AG77"/>
      <c r="AH77"/>
      <c r="AI77"/>
      <c r="AJ77"/>
      <c r="AK77"/>
      <c r="AL77"/>
    </row>
    <row r="78" spans="1:38" x14ac:dyDescent="0.2">
      <c r="R78" s="1129"/>
      <c r="AG78"/>
      <c r="AH78"/>
      <c r="AI78"/>
      <c r="AJ78"/>
      <c r="AK78"/>
      <c r="AL78"/>
    </row>
    <row r="79" spans="1:38" x14ac:dyDescent="0.2">
      <c r="R79" s="1129"/>
      <c r="AG79"/>
      <c r="AH79"/>
      <c r="AI79"/>
      <c r="AJ79"/>
      <c r="AK79"/>
      <c r="AL79"/>
    </row>
    <row r="80" spans="1:38" ht="12.75"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row>
  </sheetData>
  <autoFilter ref="A6:L72" xr:uid="{C1CB23AC-E1EC-4E62-80B1-DF5421E7F0F4}"/>
  <mergeCells count="2">
    <mergeCell ref="D3:E3"/>
    <mergeCell ref="A5:T5"/>
  </mergeCells>
  <pageMargins left="0.511811024" right="0.511811024" top="0.78740157499999996" bottom="0.78740157499999996" header="0.31496062000000002" footer="0.31496062000000002"/>
  <pageSetup paperSize="9" scale="14"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