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Cont.Tecnol." sheetId="81" r:id="rId13"/>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9" authorId="0" shapeId="0" xr:uid="{3D64DF9B-D405-4CB3-98CF-46ED4BB66E08}">
      <text>
        <r>
          <rPr>
            <sz val="10"/>
            <rFont val="Arial"/>
            <family val="2"/>
          </rPr>
          <t>======
ID#AAABZ1zVs9Y
Valquiria Vansquelhe    (2024-12-02 17:20:17)
Área de Embasamento x Inice</t>
        </r>
      </text>
    </comment>
    <comment ref="D39" authorId="0" shapeId="0" xr:uid="{789E5A21-8BD4-409D-B36A-06552E2AF5EC}">
      <text>
        <r>
          <rPr>
            <sz val="10"/>
            <rFont val="Arial"/>
            <family val="2"/>
          </rPr>
          <t>======
ID#AAABZ1zVs9U
Valquiria Vansquelhe    (2024-12-02 17:20:17)
0,15 índice
30m Profundidade
1,3 Preda volume concreto</t>
        </r>
      </text>
    </comment>
    <comment ref="C40" authorId="0" shapeId="0" xr:uid="{0F1F8133-D814-45A4-A9ED-5F54907706BF}">
      <text>
        <r>
          <rPr>
            <sz val="10"/>
            <rFont val="Arial"/>
            <family val="2"/>
          </rPr>
          <t>======
ID#AAABZ1zVs9Q
Valquiria Vansquelhe    (2024-12-02 17:20:17)
Área de Embasamento x Inice</t>
        </r>
      </text>
    </comment>
    <comment ref="D40" authorId="0" shapeId="0" xr:uid="{060EAB25-4D94-48C5-AF28-D65ABD2E8FDF}">
      <text>
        <r>
          <rPr>
            <sz val="10"/>
            <rFont val="Arial"/>
            <family val="2"/>
          </rPr>
          <t>======
ID#AAABZ1zVs9c
Valquiria Vansquelhe    (2024-12-02 17:20:17)
0,65 índice</t>
        </r>
      </text>
    </comment>
    <comment ref="C41" authorId="0" shapeId="0" xr:uid="{2B3BB1C5-E02F-4BAA-9CBE-40944826DC56}">
      <text>
        <r>
          <rPr>
            <sz val="10"/>
            <rFont val="Arial"/>
            <family val="2"/>
          </rPr>
          <t>======
ID#AAABZ1zVs9A
Valquiria Vansquelhe    (2024-12-02 17:20:17)
Perímetro de Embasamento x Altura x Espessura</t>
        </r>
      </text>
    </comment>
    <comment ref="C42" authorId="0" shapeId="0" xr:uid="{AE952255-BEEC-4C09-B1F9-B5E5EE3683FB}">
      <text>
        <r>
          <rPr>
            <sz val="10"/>
            <rFont val="Arial"/>
            <family val="2"/>
          </rPr>
          <t>======
ID#AAABZ1zVs9A
Valquiria Vansquelhe    (2024-12-02 17:20:17)
Perímetro de Embasamento x Altura x Espessura</t>
        </r>
      </text>
    </comment>
    <comment ref="C43" authorId="0" shapeId="0" xr:uid="{9C5D2614-8C5F-4652-A7FE-40F2E4223B71}">
      <text>
        <r>
          <rPr>
            <sz val="10"/>
            <rFont val="Arial"/>
            <family val="2"/>
          </rPr>
          <t>======
ID#AAABZ1zVs9M
Valquiria Vansquelhe    (2024-12-02 17:20:17)
Área Construída x Inice</t>
        </r>
      </text>
    </comment>
    <comment ref="D43" authorId="0" shapeId="0" xr:uid="{6DF9FC2B-1B97-46BA-A70A-6D7BD2BBE5F9}">
      <text>
        <r>
          <rPr>
            <sz val="10"/>
            <rFont val="Arial"/>
            <family val="2"/>
          </rPr>
          <t>======
ID#AAABZ1zVs9I
Valquiria Vansquelhe    (2024-12-02 17:20:17)
0,22 índice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<sst xmlns="http://schemas.openxmlformats.org/spreadsheetml/2006/main" count="76186" uniqueCount="11265">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</sst>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7.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6</xdr:col>
      <xdr:colOff>866775</xdr:colOff>
      <xdr:row>0</xdr:row>
      <xdr:rowOff>180975</xdr:rowOff>
    </xdr:from>
    <xdr:ext cx="1837615" cy="369794"/>
    <xdr:pic>
      <xdr:nvPicPr>
        <xdr:cNvPr id="2" name="image3.png">
          <a:extLst>
            <a:ext uri="{FF2B5EF4-FFF2-40B4-BE49-F238E27FC236}">
              <a16:creationId xmlns:a16="http://schemas.microsoft.com/office/drawing/2014/main" id="{AD1B1536-694F-4587-B73B-731F4E98D45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9677400" y="182880"/>
          <a:ext cx="1837615" cy="369794"/>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A46F7-B326-4270-8463-22E803328C2D}">
  <sheetPr>
    <tabColor rgb="FF0000FF"/>
    <outlinePr summaryBelow="0"/>
    <pageSetUpPr fitToPage="1"/>
  </sheetPr>
  <dimension ref="A1:AL48"/>
  <sheetViews>
    <sheetView showGridLines="0" zoomScale="85" zoomScaleNormal="85" workbookViewId="0">
      <pane ySplit="4" topLeftCell="A5" activePane="bottomLeft" state="frozen"/>
      <selection activeCell="L5" sqref="L5:N48"/>
      <selection pane="bottomLeft" activeCell="H46" sqref="H46"/>
    </sheetView>
  </sheetViews>
  <sheetFormatPr defaultColWidth="14.42578125" defaultRowHeight="15" customHeight="1" outlineLevelRow="1" x14ac:dyDescent="0.2"/>
  <cols>
    <col min="1" max="1" width="9.85546875" style="800" bestFit="1" customWidth="1"/>
    <col min="2" max="2" width="60.28515625" style="800" customWidth="1"/>
    <col min="3" max="3" width="11" style="1052" customWidth="1"/>
    <col min="4" max="4" width="14.5703125" style="800" customWidth="1"/>
    <col min="5" max="5" width="15.7109375" style="800" customWidth="1"/>
    <col min="6" max="6" width="20.5703125" style="800" customWidth="1"/>
    <col min="7" max="7" width="54.7109375" style="800" customWidth="1"/>
    <col min="8" max="8" width="22.140625" style="800" customWidth="1"/>
    <col min="9" max="9" width="12.42578125" style="800" customWidth="1"/>
    <col min="10" max="10" width="29" style="800" customWidth="1"/>
    <col min="11" max="11" width="20.5703125" style="800" customWidth="1"/>
    <col min="12" max="12" width="6.28515625" style="800" customWidth="1"/>
    <col min="13" max="13" width="18.28515625" style="800" customWidth="1"/>
    <col min="14" max="14" width="26.28515625" style="800" customWidth="1"/>
    <col min="15" max="26" width="9.140625" style="800" customWidth="1"/>
    <col min="27" max="38" width="14.42578125" style="800"/>
  </cols>
  <sheetData>
    <row r="1" spans="1:38" ht="19.5" x14ac:dyDescent="0.55000000000000004">
      <c r="A1" s="982" t="s">
        <v>1277</v>
      </c>
      <c r="B1" s="983" t="str">
        <f>CAPA!C2</f>
        <v>Elizabeth II Royal Home</v>
      </c>
      <c r="C1" s="984"/>
      <c r="D1" s="985"/>
      <c r="E1" s="986"/>
      <c r="F1" s="987"/>
      <c r="G1" s="988"/>
      <c r="H1" s="989"/>
      <c r="I1" s="989"/>
      <c r="J1" s="888"/>
      <c r="K1" s="888"/>
      <c r="L1" s="888"/>
      <c r="M1" s="888"/>
      <c r="N1" s="888"/>
      <c r="O1" s="888"/>
      <c r="P1" s="889"/>
      <c r="Q1" s="889"/>
      <c r="R1" s="888"/>
      <c r="S1" s="888"/>
      <c r="T1"/>
      <c r="U1"/>
      <c r="V1"/>
      <c r="W1"/>
      <c r="X1"/>
      <c r="Y1"/>
      <c r="Z1"/>
      <c r="AA1"/>
      <c r="AB1"/>
      <c r="AC1"/>
      <c r="AD1"/>
      <c r="AE1"/>
      <c r="AF1"/>
      <c r="AG1"/>
      <c r="AH1"/>
      <c r="AI1"/>
      <c r="AJ1"/>
      <c r="AK1"/>
      <c r="AL1"/>
    </row>
    <row r="2" spans="1:38" ht="19.5" x14ac:dyDescent="0.55000000000000004">
      <c r="A2" s="990" t="s">
        <v>1</v>
      </c>
      <c r="B2" s="991" t="str">
        <f>CAPA!C3</f>
        <v>Gessele</v>
      </c>
      <c r="C2" s="992"/>
      <c r="D2" s="993"/>
      <c r="E2" s="994"/>
      <c r="F2" s="995"/>
      <c r="G2" s="996"/>
      <c r="H2" s="989"/>
      <c r="I2" s="989"/>
      <c r="J2" s="888"/>
      <c r="K2" s="888"/>
      <c r="L2" s="888"/>
      <c r="M2" s="888"/>
      <c r="N2" s="888"/>
      <c r="O2" s="888"/>
      <c r="P2" s="889"/>
      <c r="Q2" s="889"/>
      <c r="R2" s="888"/>
      <c r="S2" s="888"/>
      <c r="T2"/>
      <c r="U2"/>
      <c r="V2"/>
      <c r="W2"/>
      <c r="X2"/>
      <c r="Y2"/>
      <c r="Z2"/>
      <c r="AA2"/>
      <c r="AB2"/>
      <c r="AC2"/>
      <c r="AD2"/>
      <c r="AE2"/>
      <c r="AF2"/>
      <c r="AG2"/>
      <c r="AH2"/>
      <c r="AI2"/>
      <c r="AJ2"/>
      <c r="AK2"/>
      <c r="AL2"/>
    </row>
    <row r="3" spans="1:38" ht="20.25" thickBot="1" x14ac:dyDescent="0.6">
      <c r="A3" s="990" t="s">
        <v>2</v>
      </c>
      <c r="B3" s="991" t="str">
        <f>CAPA!C4</f>
        <v xml:space="preserve">R00 </v>
      </c>
      <c r="C3" s="992"/>
      <c r="D3" s="993"/>
      <c r="E3" s="994"/>
      <c r="F3" s="995"/>
      <c r="G3" s="997"/>
      <c r="H3" s="989"/>
      <c r="I3" s="989"/>
      <c r="J3" s="888"/>
      <c r="K3" s="888"/>
      <c r="L3" s="888"/>
      <c r="M3" s="888"/>
      <c r="N3" s="888"/>
      <c r="O3" s="1960" t="s">
        <v>2116</v>
      </c>
      <c r="P3" s="1961"/>
      <c r="Q3" s="1961"/>
      <c r="R3" s="888"/>
      <c r="S3" s="1706" t="s">
        <v>2117</v>
      </c>
      <c r="T3"/>
      <c r="U3"/>
      <c r="V3"/>
      <c r="W3"/>
      <c r="X3"/>
      <c r="Y3"/>
      <c r="Z3"/>
      <c r="AA3"/>
      <c r="AB3"/>
      <c r="AC3"/>
      <c r="AD3"/>
      <c r="AE3"/>
      <c r="AF3"/>
      <c r="AG3"/>
      <c r="AH3"/>
      <c r="AI3"/>
      <c r="AJ3"/>
      <c r="AK3"/>
      <c r="AL3"/>
    </row>
    <row r="4" spans="1:38" ht="18.75" customHeight="1" thickBot="1" x14ac:dyDescent="0.6">
      <c r="A4" s="1969" t="s">
        <v>2209</v>
      </c>
      <c r="B4" s="1970"/>
      <c r="C4" s="1970"/>
      <c r="D4" s="1970"/>
      <c r="E4" s="1970"/>
      <c r="F4" s="1970"/>
      <c r="G4" s="1971"/>
      <c r="H4" s="989"/>
      <c r="I4" s="989"/>
      <c r="J4" s="989"/>
      <c r="K4" s="989"/>
      <c r="L4" s="989"/>
      <c r="M4" s="989"/>
      <c r="N4" s="989"/>
      <c r="O4" s="989"/>
      <c r="P4" s="989"/>
      <c r="Q4" s="989"/>
      <c r="R4" s="989"/>
      <c r="S4" s="989"/>
      <c r="T4"/>
      <c r="U4"/>
      <c r="V4"/>
      <c r="W4"/>
      <c r="X4"/>
      <c r="Y4"/>
      <c r="Z4"/>
      <c r="AA4"/>
      <c r="AB4"/>
      <c r="AC4"/>
      <c r="AD4"/>
      <c r="AE4"/>
      <c r="AF4"/>
      <c r="AG4"/>
      <c r="AH4"/>
      <c r="AI4"/>
      <c r="AJ4"/>
      <c r="AK4"/>
      <c r="AL4"/>
    </row>
    <row r="5" spans="1:38" ht="18.75" customHeight="1" x14ac:dyDescent="0.2">
      <c r="A5" s="998" t="s">
        <v>1231</v>
      </c>
      <c r="B5" s="999" t="s">
        <v>2139</v>
      </c>
      <c r="C5" s="999" t="s">
        <v>1278</v>
      </c>
      <c r="D5" s="1000" t="s">
        <v>2141</v>
      </c>
      <c r="E5" s="1001" t="s">
        <v>2140</v>
      </c>
      <c r="F5" s="1002" t="s">
        <v>2142</v>
      </c>
      <c r="G5" s="1003" t="s">
        <v>65</v>
      </c>
      <c r="H5" s="1004"/>
      <c r="I5" s="1005"/>
      <c r="J5" s="1005"/>
      <c r="K5" s="1005"/>
      <c r="L5" s="1005"/>
      <c r="M5" s="1005"/>
      <c r="N5" s="1005"/>
      <c r="O5" s="1005"/>
      <c r="P5" s="1005"/>
      <c r="Q5" s="1005"/>
      <c r="R5" s="1005"/>
      <c r="S5" s="1005"/>
      <c r="T5"/>
      <c r="U5"/>
      <c r="V5"/>
      <c r="W5"/>
      <c r="X5"/>
      <c r="Y5"/>
      <c r="Z5"/>
      <c r="AA5"/>
      <c r="AB5"/>
      <c r="AC5"/>
      <c r="AD5"/>
      <c r="AE5"/>
      <c r="AF5"/>
      <c r="AG5"/>
      <c r="AH5"/>
      <c r="AI5"/>
      <c r="AJ5"/>
      <c r="AK5"/>
      <c r="AL5"/>
    </row>
    <row r="6" spans="1:38" ht="16.5" customHeight="1" x14ac:dyDescent="0.2">
      <c r="A6" s="1967" t="s">
        <v>11</v>
      </c>
      <c r="B6" s="1968"/>
      <c r="C6" s="1006" t="s">
        <v>1251</v>
      </c>
      <c r="D6" s="1007">
        <f>Ger_Executivo_Cartesian!L67</f>
        <v>1903.4281569569839</v>
      </c>
      <c r="E6" s="1008"/>
      <c r="F6" s="1009">
        <f>SUM(F7:F10)</f>
        <v>33350</v>
      </c>
      <c r="G6" s="1010"/>
      <c r="H6" s="1011"/>
      <c r="I6" s="1005"/>
      <c r="J6" s="1005"/>
      <c r="K6" s="1005"/>
      <c r="L6" s="1005"/>
      <c r="M6" s="1005"/>
      <c r="N6" s="1005"/>
      <c r="O6" s="1005"/>
      <c r="P6" s="1005"/>
      <c r="Q6" s="1005"/>
      <c r="R6" s="1005"/>
      <c r="S6" s="1005"/>
      <c r="T6"/>
      <c r="U6"/>
      <c r="V6"/>
      <c r="W6"/>
      <c r="X6"/>
      <c r="Y6"/>
      <c r="Z6"/>
      <c r="AA6"/>
      <c r="AB6"/>
      <c r="AC6"/>
      <c r="AD6"/>
      <c r="AE6"/>
      <c r="AF6"/>
      <c r="AG6"/>
      <c r="AH6"/>
      <c r="AI6"/>
      <c r="AJ6"/>
      <c r="AK6"/>
      <c r="AL6"/>
    </row>
    <row r="7" spans="1:38" ht="16.5" customHeight="1" outlineLevel="1" x14ac:dyDescent="0.2">
      <c r="A7" s="1012">
        <v>1</v>
      </c>
      <c r="B7" s="1013" t="s">
        <v>2143</v>
      </c>
      <c r="C7" s="1012" t="s">
        <v>1130</v>
      </c>
      <c r="D7" s="1014">
        <v>1</v>
      </c>
      <c r="E7" s="1015">
        <v>1450</v>
      </c>
      <c r="F7" s="1016">
        <f>$E7*D7</f>
        <v>1450</v>
      </c>
      <c r="G7" s="1017"/>
      <c r="H7" s="1004"/>
      <c r="I7" s="1018"/>
      <c r="J7" s="1005"/>
      <c r="K7" s="1005"/>
      <c r="L7" s="1005"/>
      <c r="M7" s="1005"/>
      <c r="N7" s="1005"/>
      <c r="O7" s="1005"/>
      <c r="P7" s="1005"/>
      <c r="Q7" s="1005"/>
      <c r="R7" s="1005"/>
      <c r="S7" s="1005"/>
      <c r="T7"/>
      <c r="U7"/>
      <c r="V7"/>
      <c r="W7"/>
      <c r="X7"/>
      <c r="Y7"/>
      <c r="Z7"/>
      <c r="AA7"/>
      <c r="AB7"/>
      <c r="AC7"/>
      <c r="AD7"/>
      <c r="AE7"/>
      <c r="AF7"/>
      <c r="AG7"/>
      <c r="AH7"/>
      <c r="AI7"/>
      <c r="AJ7"/>
      <c r="AK7"/>
      <c r="AL7"/>
    </row>
    <row r="8" spans="1:38" ht="16.5" customHeight="1" outlineLevel="1" x14ac:dyDescent="0.2">
      <c r="A8" s="1012">
        <f>A7+1</f>
        <v>2</v>
      </c>
      <c r="B8" s="1013" t="s">
        <v>2144</v>
      </c>
      <c r="C8" s="1012" t="s">
        <v>2145</v>
      </c>
      <c r="D8" s="1014">
        <f>ROUNDUP(((D6)/8)*4,0)</f>
        <v>952</v>
      </c>
      <c r="E8" s="1015">
        <v>20</v>
      </c>
      <c r="F8" s="1016">
        <f>$E8*D8</f>
        <v>19040</v>
      </c>
      <c r="G8" s="1017" t="s">
        <v>2146</v>
      </c>
      <c r="H8" s="1004"/>
      <c r="I8" s="1018"/>
      <c r="J8" s="1005"/>
      <c r="K8" s="1005"/>
      <c r="L8" s="1019"/>
      <c r="M8" s="1005"/>
      <c r="N8" s="1005"/>
      <c r="O8" s="1005"/>
      <c r="P8" s="1005"/>
      <c r="Q8" s="1005"/>
      <c r="R8" s="1005"/>
      <c r="S8" s="1005"/>
      <c r="T8"/>
      <c r="U8"/>
      <c r="V8"/>
      <c r="W8"/>
      <c r="X8"/>
      <c r="Y8"/>
      <c r="Z8"/>
      <c r="AA8"/>
      <c r="AB8"/>
      <c r="AC8"/>
      <c r="AD8"/>
      <c r="AE8"/>
      <c r="AF8"/>
      <c r="AG8"/>
      <c r="AH8"/>
      <c r="AI8"/>
      <c r="AJ8"/>
      <c r="AK8"/>
      <c r="AL8"/>
    </row>
    <row r="9" spans="1:38" ht="18.75" customHeight="1" outlineLevel="1" x14ac:dyDescent="0.2">
      <c r="A9" s="1012">
        <f>A8+1</f>
        <v>3</v>
      </c>
      <c r="B9" s="1013" t="s">
        <v>2147</v>
      </c>
      <c r="C9" s="1012" t="s">
        <v>2148</v>
      </c>
      <c r="D9" s="1014">
        <f>D8</f>
        <v>952</v>
      </c>
      <c r="E9" s="1015">
        <v>12.5</v>
      </c>
      <c r="F9" s="1016">
        <f>$E9*D9</f>
        <v>11900</v>
      </c>
      <c r="G9" s="1017" t="s">
        <v>2146</v>
      </c>
      <c r="H9" s="1004"/>
      <c r="I9" s="1018"/>
      <c r="J9" s="1005"/>
      <c r="K9" s="1005"/>
      <c r="L9" s="1005"/>
      <c r="M9" s="1005"/>
      <c r="N9" s="1005"/>
      <c r="O9" s="1005"/>
      <c r="P9" s="1005"/>
      <c r="Q9" s="1005"/>
      <c r="R9" s="1005"/>
      <c r="S9" s="1005"/>
      <c r="T9"/>
      <c r="U9"/>
      <c r="V9"/>
      <c r="W9"/>
      <c r="X9"/>
      <c r="Y9"/>
      <c r="Z9"/>
      <c r="AA9"/>
      <c r="AB9"/>
      <c r="AC9"/>
      <c r="AD9"/>
      <c r="AE9"/>
      <c r="AF9"/>
      <c r="AG9"/>
      <c r="AH9"/>
      <c r="AI9"/>
      <c r="AJ9"/>
      <c r="AK9"/>
      <c r="AL9"/>
    </row>
    <row r="10" spans="1:38" ht="18.75" customHeight="1" outlineLevel="1" x14ac:dyDescent="0.2">
      <c r="A10" s="1012">
        <f>A9+1</f>
        <v>4</v>
      </c>
      <c r="B10" s="1013" t="s">
        <v>2149</v>
      </c>
      <c r="C10" s="1020" t="s">
        <v>2150</v>
      </c>
      <c r="D10" s="1014">
        <v>2</v>
      </c>
      <c r="E10" s="1021">
        <v>480</v>
      </c>
      <c r="F10" s="1022">
        <f>$E10*D10</f>
        <v>960</v>
      </c>
      <c r="G10" s="1023" t="s">
        <v>2151</v>
      </c>
      <c r="H10" s="1004"/>
      <c r="I10" s="1018"/>
      <c r="J10" s="1005"/>
      <c r="K10" s="1024"/>
      <c r="L10" s="1005"/>
      <c r="M10" s="1005"/>
      <c r="N10" s="1005"/>
      <c r="O10" s="1005"/>
      <c r="P10" s="1005"/>
      <c r="Q10" s="1005"/>
      <c r="R10" s="1005"/>
      <c r="S10" s="1005"/>
      <c r="T10"/>
      <c r="U10"/>
      <c r="V10"/>
      <c r="W10"/>
      <c r="X10"/>
      <c r="Y10"/>
      <c r="Z10"/>
      <c r="AA10"/>
      <c r="AB10"/>
      <c r="AC10"/>
      <c r="AD10"/>
      <c r="AE10"/>
      <c r="AF10"/>
      <c r="AG10"/>
      <c r="AH10"/>
      <c r="AI10"/>
      <c r="AJ10"/>
      <c r="AK10"/>
      <c r="AL10"/>
    </row>
    <row r="11" spans="1:38" ht="16.5" customHeight="1" x14ac:dyDescent="0.2">
      <c r="A11" s="1967" t="s">
        <v>230</v>
      </c>
      <c r="B11" s="1968"/>
      <c r="C11" s="1006" t="s">
        <v>1251</v>
      </c>
      <c r="D11" s="1007">
        <f>Ger_Executivo_Cartesian!L94+Ger_Executivo_Cartesian!L78</f>
        <v>709.54720999999995</v>
      </c>
      <c r="E11" s="1008"/>
      <c r="F11" s="1009">
        <f>SUM(F12:F15)</f>
        <v>13947.5</v>
      </c>
      <c r="G11" s="1010"/>
      <c r="H11" s="1011"/>
      <c r="I11" s="1005"/>
      <c r="J11" s="1005"/>
      <c r="K11" s="1005"/>
      <c r="L11" s="1005"/>
      <c r="M11" s="1005"/>
      <c r="N11" s="1005"/>
      <c r="O11" s="1005"/>
      <c r="P11" s="1005"/>
      <c r="Q11" s="1005"/>
      <c r="R11" s="1005"/>
      <c r="S11" s="1005"/>
      <c r="T11"/>
      <c r="U11"/>
      <c r="V11"/>
      <c r="W11"/>
      <c r="X11"/>
      <c r="Y11"/>
      <c r="Z11"/>
      <c r="AA11"/>
      <c r="AB11"/>
      <c r="AC11"/>
      <c r="AD11"/>
      <c r="AE11"/>
      <c r="AF11"/>
      <c r="AG11"/>
      <c r="AH11"/>
      <c r="AI11"/>
      <c r="AJ11"/>
      <c r="AK11"/>
      <c r="AL11"/>
    </row>
    <row r="12" spans="1:38" ht="16.5" customHeight="1" outlineLevel="1" x14ac:dyDescent="0.2">
      <c r="A12" s="1012">
        <v>1</v>
      </c>
      <c r="B12" s="1013" t="s">
        <v>2143</v>
      </c>
      <c r="C12" s="1012" t="s">
        <v>1130</v>
      </c>
      <c r="D12" s="1014">
        <v>1</v>
      </c>
      <c r="E12" s="1015">
        <v>1450</v>
      </c>
      <c r="F12" s="1016">
        <f>$E12*D12</f>
        <v>1450</v>
      </c>
      <c r="G12" s="1017"/>
      <c r="H12" s="1004"/>
      <c r="I12" s="1018"/>
      <c r="J12" s="1005"/>
      <c r="K12" s="1024"/>
      <c r="L12" s="1005"/>
      <c r="M12" s="1005"/>
      <c r="N12" s="1005"/>
      <c r="O12" s="1005"/>
      <c r="P12" s="1005"/>
      <c r="Q12" s="1005"/>
      <c r="R12" s="1005"/>
      <c r="S12" s="1005"/>
      <c r="T12"/>
      <c r="U12"/>
      <c r="V12"/>
      <c r="W12"/>
      <c r="X12"/>
      <c r="Y12"/>
      <c r="Z12"/>
      <c r="AA12"/>
      <c r="AB12"/>
      <c r="AC12"/>
      <c r="AD12"/>
      <c r="AE12"/>
      <c r="AF12"/>
      <c r="AG12"/>
      <c r="AH12"/>
      <c r="AI12"/>
      <c r="AJ12"/>
      <c r="AK12"/>
      <c r="AL12"/>
    </row>
    <row r="13" spans="1:38" ht="16.5" customHeight="1" outlineLevel="1" x14ac:dyDescent="0.2">
      <c r="A13" s="1012">
        <f>A12+1</f>
        <v>2</v>
      </c>
      <c r="B13" s="1013" t="s">
        <v>2144</v>
      </c>
      <c r="C13" s="1012" t="s">
        <v>2145</v>
      </c>
      <c r="D13" s="1014">
        <f>ROUNDUP(((D11)/8)*4,0)</f>
        <v>355</v>
      </c>
      <c r="E13" s="1015">
        <v>20</v>
      </c>
      <c r="F13" s="1016">
        <f>$E13*D13</f>
        <v>7100</v>
      </c>
      <c r="G13" s="1017" t="s">
        <v>2146</v>
      </c>
      <c r="H13" s="1004"/>
      <c r="I13" s="1018"/>
      <c r="J13" s="1005"/>
      <c r="K13" s="1024"/>
      <c r="L13" s="1019"/>
      <c r="M13" s="1005"/>
      <c r="N13" s="1005"/>
      <c r="O13" s="1005"/>
      <c r="P13" s="1005"/>
      <c r="Q13" s="1005"/>
      <c r="R13" s="1005"/>
      <c r="S13" s="1005"/>
      <c r="T13"/>
      <c r="U13"/>
      <c r="V13"/>
      <c r="W13"/>
      <c r="X13"/>
      <c r="Y13"/>
      <c r="Z13"/>
      <c r="AA13"/>
      <c r="AB13"/>
      <c r="AC13"/>
      <c r="AD13"/>
      <c r="AE13"/>
      <c r="AF13"/>
      <c r="AG13"/>
      <c r="AH13"/>
      <c r="AI13"/>
      <c r="AJ13"/>
      <c r="AK13"/>
      <c r="AL13"/>
    </row>
    <row r="14" spans="1:38" ht="18.75" customHeight="1" outlineLevel="1" x14ac:dyDescent="0.2">
      <c r="A14" s="1012">
        <f>A13+1</f>
        <v>3</v>
      </c>
      <c r="B14" s="1013" t="s">
        <v>2147</v>
      </c>
      <c r="C14" s="1012" t="s">
        <v>2148</v>
      </c>
      <c r="D14" s="1014">
        <f>D13</f>
        <v>355</v>
      </c>
      <c r="E14" s="1015">
        <v>12.5</v>
      </c>
      <c r="F14" s="1016">
        <f>$E14*D14</f>
        <v>4437.5</v>
      </c>
      <c r="G14" s="1017" t="s">
        <v>2146</v>
      </c>
      <c r="H14" s="1004"/>
      <c r="I14" s="1018"/>
      <c r="J14" s="1005"/>
      <c r="K14" s="1024"/>
      <c r="L14" s="1005"/>
      <c r="M14" s="1005"/>
      <c r="N14" s="1005"/>
      <c r="O14" s="1005"/>
      <c r="P14" s="1005"/>
      <c r="Q14" s="1005"/>
      <c r="R14" s="1005"/>
      <c r="S14" s="1005"/>
      <c r="T14"/>
      <c r="U14"/>
      <c r="V14"/>
      <c r="W14"/>
      <c r="X14"/>
      <c r="Y14"/>
      <c r="Z14"/>
      <c r="AA14"/>
      <c r="AB14"/>
      <c r="AC14"/>
      <c r="AD14"/>
      <c r="AE14"/>
      <c r="AF14"/>
      <c r="AG14"/>
      <c r="AH14"/>
      <c r="AI14"/>
      <c r="AJ14"/>
      <c r="AK14"/>
      <c r="AL14"/>
    </row>
    <row r="15" spans="1:38" ht="18.75" customHeight="1" outlineLevel="1" x14ac:dyDescent="0.2">
      <c r="A15" s="1012">
        <f>A14+1</f>
        <v>4</v>
      </c>
      <c r="B15" s="1013" t="s">
        <v>2149</v>
      </c>
      <c r="C15" s="1020" t="s">
        <v>2150</v>
      </c>
      <c r="D15" s="1014">
        <v>2</v>
      </c>
      <c r="E15" s="1021">
        <v>480</v>
      </c>
      <c r="F15" s="1022">
        <f>$E15*D15</f>
        <v>960</v>
      </c>
      <c r="G15" s="1023" t="s">
        <v>2151</v>
      </c>
      <c r="H15" s="1004"/>
      <c r="I15" s="1018"/>
      <c r="J15" s="1005"/>
      <c r="K15" s="1024"/>
      <c r="L15" s="1005"/>
      <c r="M15" s="1005"/>
      <c r="N15" s="1005"/>
      <c r="O15" s="1005"/>
      <c r="P15" s="1005"/>
      <c r="Q15" s="1005"/>
      <c r="R15" s="1005"/>
      <c r="S15" s="1005"/>
      <c r="T15"/>
      <c r="U15"/>
      <c r="V15"/>
      <c r="W15"/>
      <c r="X15"/>
      <c r="Y15"/>
      <c r="Z15"/>
      <c r="AA15"/>
      <c r="AB15"/>
      <c r="AC15"/>
      <c r="AD15"/>
      <c r="AE15"/>
      <c r="AF15"/>
      <c r="AG15"/>
      <c r="AH15"/>
      <c r="AI15"/>
      <c r="AJ15"/>
      <c r="AK15"/>
      <c r="AL15"/>
    </row>
    <row r="16" spans="1:38" ht="16.5" customHeight="1" x14ac:dyDescent="0.2">
      <c r="A16" s="1967" t="s">
        <v>2152</v>
      </c>
      <c r="B16" s="1968"/>
      <c r="C16" s="1006" t="s">
        <v>1251</v>
      </c>
      <c r="D16" s="1007">
        <f>Ger_Executivo_Cartesian!L50+Ger_Executivo_Cartesian!L40+Ger_Executivo_Cartesian!L32</f>
        <v>239.19045200000002</v>
      </c>
      <c r="E16" s="1008"/>
      <c r="F16" s="1009">
        <f>SUM(F17:F20)</f>
        <v>6310</v>
      </c>
      <c r="G16" s="1010"/>
      <c r="H16" s="1011"/>
      <c r="I16" s="1005"/>
      <c r="J16" s="1005"/>
      <c r="K16" s="1005"/>
      <c r="L16" s="1005"/>
      <c r="M16" s="1005"/>
      <c r="N16" s="1005"/>
      <c r="O16" s="1005"/>
      <c r="P16" s="1005"/>
      <c r="Q16" s="1005"/>
      <c r="R16" s="1005"/>
      <c r="S16" s="1005"/>
      <c r="T16"/>
      <c r="U16"/>
      <c r="V16"/>
      <c r="W16"/>
      <c r="X16"/>
      <c r="Y16"/>
      <c r="Z16"/>
      <c r="AA16"/>
      <c r="AB16"/>
      <c r="AC16"/>
      <c r="AD16"/>
      <c r="AE16"/>
      <c r="AF16"/>
      <c r="AG16"/>
      <c r="AH16"/>
      <c r="AI16"/>
      <c r="AJ16"/>
      <c r="AK16"/>
      <c r="AL16"/>
    </row>
    <row r="17" spans="1:38" ht="16.5" customHeight="1" outlineLevel="1" x14ac:dyDescent="0.2">
      <c r="A17" s="1012">
        <v>1</v>
      </c>
      <c r="B17" s="1013" t="s">
        <v>2143</v>
      </c>
      <c r="C17" s="1012" t="s">
        <v>1130</v>
      </c>
      <c r="D17" s="1014">
        <v>1</v>
      </c>
      <c r="E17" s="1015">
        <v>1450</v>
      </c>
      <c r="F17" s="1016">
        <f>$E17*D17</f>
        <v>1450</v>
      </c>
      <c r="G17" s="1017"/>
      <c r="H17" s="1004"/>
      <c r="I17" s="1018"/>
      <c r="J17" s="1005"/>
      <c r="K17" s="1024"/>
      <c r="L17" s="1005"/>
      <c r="M17" s="1005"/>
      <c r="N17" s="1005"/>
      <c r="O17" s="1005"/>
      <c r="P17" s="1005"/>
      <c r="Q17" s="1005"/>
      <c r="R17" s="1005"/>
      <c r="S17" s="1005"/>
      <c r="T17"/>
      <c r="U17"/>
      <c r="V17"/>
      <c r="W17"/>
      <c r="X17"/>
      <c r="Y17"/>
      <c r="Z17"/>
      <c r="AA17"/>
      <c r="AB17"/>
      <c r="AC17"/>
      <c r="AD17"/>
      <c r="AE17"/>
      <c r="AF17"/>
      <c r="AG17"/>
      <c r="AH17"/>
      <c r="AI17"/>
      <c r="AJ17"/>
      <c r="AK17"/>
      <c r="AL17"/>
    </row>
    <row r="18" spans="1:38" ht="16.5" customHeight="1" outlineLevel="1" x14ac:dyDescent="0.2">
      <c r="A18" s="1012">
        <f>A17+1</f>
        <v>2</v>
      </c>
      <c r="B18" s="1013" t="s">
        <v>2144</v>
      </c>
      <c r="C18" s="1012" t="s">
        <v>2145</v>
      </c>
      <c r="D18" s="1014">
        <f>ROUNDUP(((D16)/8)*4,0)</f>
        <v>120</v>
      </c>
      <c r="E18" s="1015">
        <v>20</v>
      </c>
      <c r="F18" s="1016">
        <f>$E18*D18</f>
        <v>2400</v>
      </c>
      <c r="G18" s="1017" t="s">
        <v>2146</v>
      </c>
      <c r="H18" s="1004"/>
      <c r="I18" s="1018"/>
      <c r="J18" s="1005"/>
      <c r="K18" s="1024"/>
      <c r="L18" s="1019"/>
      <c r="M18" s="1005"/>
      <c r="N18" s="1005"/>
      <c r="O18" s="1005"/>
      <c r="P18" s="1005"/>
      <c r="Q18" s="1005"/>
      <c r="R18" s="1005"/>
      <c r="S18" s="1005"/>
      <c r="T18"/>
      <c r="U18"/>
      <c r="V18"/>
      <c r="W18"/>
      <c r="X18"/>
      <c r="Y18"/>
      <c r="Z18"/>
      <c r="AA18"/>
      <c r="AB18"/>
      <c r="AC18"/>
      <c r="AD18"/>
      <c r="AE18"/>
      <c r="AF18"/>
      <c r="AG18"/>
      <c r="AH18"/>
      <c r="AI18"/>
      <c r="AJ18"/>
      <c r="AK18"/>
      <c r="AL18"/>
    </row>
    <row r="19" spans="1:38" ht="18.75" customHeight="1" outlineLevel="1" x14ac:dyDescent="0.2">
      <c r="A19" s="1012">
        <f>A18+1</f>
        <v>3</v>
      </c>
      <c r="B19" s="1013" t="s">
        <v>2147</v>
      </c>
      <c r="C19" s="1012" t="s">
        <v>2148</v>
      </c>
      <c r="D19" s="1014">
        <f>D18</f>
        <v>120</v>
      </c>
      <c r="E19" s="1015">
        <v>12.5</v>
      </c>
      <c r="F19" s="1016">
        <f>$E19*D19</f>
        <v>1500</v>
      </c>
      <c r="G19" s="1017" t="s">
        <v>2146</v>
      </c>
      <c r="H19" s="1004"/>
      <c r="I19" s="1018"/>
      <c r="J19" s="1005"/>
      <c r="K19" s="1024"/>
      <c r="L19" s="1005"/>
      <c r="M19" s="1005"/>
      <c r="N19" s="1005"/>
      <c r="O19" s="1005"/>
      <c r="P19" s="1005"/>
      <c r="Q19" s="1005"/>
      <c r="R19" s="1005"/>
      <c r="S19" s="1005"/>
      <c r="T19"/>
      <c r="U19"/>
      <c r="V19"/>
      <c r="W19"/>
      <c r="X19"/>
      <c r="Y19"/>
      <c r="Z19"/>
      <c r="AA19"/>
      <c r="AB19"/>
      <c r="AC19"/>
      <c r="AD19"/>
      <c r="AE19"/>
      <c r="AF19"/>
      <c r="AG19"/>
      <c r="AH19"/>
      <c r="AI19"/>
      <c r="AJ19"/>
      <c r="AK19"/>
      <c r="AL19"/>
    </row>
    <row r="20" spans="1:38" ht="18.75" customHeight="1" outlineLevel="1" x14ac:dyDescent="0.2">
      <c r="A20" s="1012">
        <f>A19+1</f>
        <v>4</v>
      </c>
      <c r="B20" s="1013" t="s">
        <v>2149</v>
      </c>
      <c r="C20" s="1020" t="s">
        <v>2150</v>
      </c>
      <c r="D20" s="1014">
        <v>2</v>
      </c>
      <c r="E20" s="1021">
        <v>480</v>
      </c>
      <c r="F20" s="1022">
        <f>$E20*D20</f>
        <v>960</v>
      </c>
      <c r="G20" s="1023" t="s">
        <v>2151</v>
      </c>
      <c r="H20" s="1004"/>
      <c r="I20" s="1018"/>
      <c r="J20" s="1005"/>
      <c r="K20" s="1024"/>
      <c r="L20" s="1005"/>
      <c r="M20" s="1005"/>
      <c r="N20" s="1005"/>
      <c r="O20" s="1005"/>
      <c r="P20" s="1005"/>
      <c r="Q20" s="1005"/>
      <c r="R20" s="1005"/>
      <c r="S20" s="1005"/>
      <c r="T20"/>
      <c r="U20"/>
      <c r="V20"/>
      <c r="W20"/>
      <c r="X20"/>
      <c r="Y20"/>
      <c r="Z20"/>
      <c r="AA20"/>
      <c r="AB20"/>
      <c r="AC20"/>
      <c r="AD20"/>
      <c r="AE20"/>
      <c r="AF20"/>
      <c r="AG20"/>
      <c r="AH20"/>
      <c r="AI20"/>
      <c r="AJ20"/>
      <c r="AK20"/>
      <c r="AL20"/>
    </row>
    <row r="21" spans="1:38" ht="16.5" hidden="1" customHeight="1" collapsed="1" x14ac:dyDescent="0.2">
      <c r="A21" s="1967" t="s">
        <v>2153</v>
      </c>
      <c r="B21" s="1968"/>
      <c r="C21" s="1006" t="s">
        <v>1251</v>
      </c>
      <c r="D21" s="1007">
        <f>$C$42</f>
        <v>0</v>
      </c>
      <c r="E21" s="1008"/>
      <c r="F21" s="1009">
        <f>SUM(F22:F25)</f>
        <v>2410</v>
      </c>
      <c r="G21" s="1010"/>
      <c r="H21" s="1011"/>
      <c r="I21" s="1005"/>
      <c r="J21" s="1005"/>
      <c r="K21" s="1005"/>
      <c r="L21" s="1005"/>
      <c r="M21" s="1005"/>
      <c r="N21" s="1005"/>
      <c r="O21" s="1005"/>
      <c r="P21" s="1005"/>
      <c r="Q21" s="1005"/>
      <c r="R21" s="1005"/>
      <c r="S21" s="1005"/>
      <c r="T21"/>
      <c r="U21"/>
      <c r="V21"/>
      <c r="W21"/>
      <c r="X21"/>
      <c r="Y21"/>
      <c r="Z21"/>
      <c r="AA21"/>
      <c r="AB21"/>
      <c r="AC21"/>
      <c r="AD21"/>
      <c r="AE21"/>
      <c r="AF21"/>
      <c r="AG21"/>
      <c r="AH21"/>
      <c r="AI21"/>
      <c r="AJ21"/>
      <c r="AK21"/>
      <c r="AL21"/>
    </row>
    <row r="22" spans="1:38" ht="16.5" hidden="1" customHeight="1" outlineLevel="1" x14ac:dyDescent="0.2">
      <c r="A22" s="1012">
        <v>1</v>
      </c>
      <c r="B22" s="1013" t="s">
        <v>2143</v>
      </c>
      <c r="C22" s="1012" t="s">
        <v>1130</v>
      </c>
      <c r="D22" s="1014">
        <v>1</v>
      </c>
      <c r="E22" s="1015">
        <v>1450</v>
      </c>
      <c r="F22" s="1016">
        <f>$E22*D22</f>
        <v>1450</v>
      </c>
      <c r="G22" s="1017"/>
      <c r="H22" s="1004"/>
      <c r="I22" s="1018"/>
      <c r="J22" s="1005"/>
      <c r="K22" s="1024"/>
      <c r="L22" s="1005"/>
      <c r="M22" s="1005"/>
      <c r="N22" s="1005"/>
      <c r="O22" s="1005"/>
      <c r="P22" s="1005"/>
      <c r="Q22" s="1005"/>
      <c r="R22" s="1005"/>
      <c r="S22" s="1005"/>
      <c r="T22"/>
      <c r="U22"/>
      <c r="V22"/>
      <c r="W22"/>
      <c r="X22"/>
      <c r="Y22"/>
      <c r="Z22"/>
      <c r="AA22"/>
      <c r="AB22"/>
      <c r="AC22"/>
      <c r="AD22"/>
      <c r="AE22"/>
      <c r="AF22"/>
      <c r="AG22"/>
      <c r="AH22"/>
      <c r="AI22"/>
      <c r="AJ22"/>
      <c r="AK22"/>
      <c r="AL22"/>
    </row>
    <row r="23" spans="1:38" ht="16.5" hidden="1" customHeight="1" outlineLevel="1" x14ac:dyDescent="0.2">
      <c r="A23" s="1012">
        <f>A22+1</f>
        <v>2</v>
      </c>
      <c r="B23" s="1013" t="s">
        <v>2144</v>
      </c>
      <c r="C23" s="1012" t="s">
        <v>2145</v>
      </c>
      <c r="D23" s="1014">
        <f>ROUNDUP(((D21)/8)*4,0)</f>
        <v>0</v>
      </c>
      <c r="E23" s="1015">
        <v>20</v>
      </c>
      <c r="F23" s="1016">
        <f>$E23*D23</f>
        <v>0</v>
      </c>
      <c r="G23" s="1017" t="s">
        <v>2146</v>
      </c>
      <c r="H23" s="1004"/>
      <c r="I23" s="1018"/>
      <c r="J23" s="1005"/>
      <c r="K23" s="1024"/>
      <c r="L23" s="1019"/>
      <c r="M23" s="1005"/>
      <c r="N23" s="1005"/>
      <c r="O23" s="1005"/>
      <c r="P23" s="1005"/>
      <c r="Q23" s="1005"/>
      <c r="R23" s="1005"/>
      <c r="S23" s="1005"/>
      <c r="T23"/>
      <c r="U23"/>
      <c r="V23"/>
      <c r="W23"/>
      <c r="X23"/>
      <c r="Y23"/>
      <c r="Z23"/>
      <c r="AA23"/>
      <c r="AB23"/>
      <c r="AC23"/>
      <c r="AD23"/>
      <c r="AE23"/>
      <c r="AF23"/>
      <c r="AG23"/>
      <c r="AH23"/>
      <c r="AI23"/>
      <c r="AJ23"/>
      <c r="AK23"/>
      <c r="AL23"/>
    </row>
    <row r="24" spans="1:38" ht="18.75" hidden="1" customHeight="1" outlineLevel="1" x14ac:dyDescent="0.2">
      <c r="A24" s="1012">
        <f>A23+1</f>
        <v>3</v>
      </c>
      <c r="B24" s="1013" t="s">
        <v>2147</v>
      </c>
      <c r="C24" s="1012" t="s">
        <v>2148</v>
      </c>
      <c r="D24" s="1014">
        <f>D23</f>
        <v>0</v>
      </c>
      <c r="E24" s="1015">
        <v>12.5</v>
      </c>
      <c r="F24" s="1016">
        <f>$E24*D24</f>
        <v>0</v>
      </c>
      <c r="G24" s="1017" t="s">
        <v>2146</v>
      </c>
      <c r="H24" s="1004"/>
      <c r="I24" s="1018"/>
      <c r="J24" s="1005"/>
      <c r="K24" s="1024"/>
      <c r="L24" s="1005"/>
      <c r="M24" s="1005"/>
      <c r="N24" s="1005"/>
      <c r="O24" s="1005"/>
      <c r="P24" s="1005"/>
      <c r="Q24" s="1005"/>
      <c r="R24" s="1005"/>
      <c r="S24" s="1005"/>
      <c r="T24"/>
      <c r="U24"/>
      <c r="V24"/>
      <c r="W24"/>
      <c r="X24"/>
      <c r="Y24"/>
      <c r="Z24"/>
      <c r="AA24"/>
      <c r="AB24"/>
      <c r="AC24"/>
      <c r="AD24"/>
      <c r="AE24"/>
      <c r="AF24"/>
      <c r="AG24"/>
      <c r="AH24"/>
      <c r="AI24"/>
      <c r="AJ24"/>
      <c r="AK24"/>
      <c r="AL24"/>
    </row>
    <row r="25" spans="1:38" ht="18.75" hidden="1" customHeight="1" outlineLevel="1" x14ac:dyDescent="0.2">
      <c r="A25" s="1012">
        <f>A24+1</f>
        <v>4</v>
      </c>
      <c r="B25" s="1013" t="s">
        <v>2149</v>
      </c>
      <c r="C25" s="1020" t="s">
        <v>2150</v>
      </c>
      <c r="D25" s="1014">
        <v>2</v>
      </c>
      <c r="E25" s="1021">
        <v>480</v>
      </c>
      <c r="F25" s="1022">
        <f>$E25*D25</f>
        <v>960</v>
      </c>
      <c r="G25" s="1023" t="s">
        <v>2151</v>
      </c>
      <c r="H25" s="1004"/>
      <c r="I25" s="1018"/>
      <c r="J25" s="1005"/>
      <c r="K25" s="1024"/>
      <c r="L25" s="1005"/>
      <c r="M25" s="1005"/>
      <c r="N25" s="1005"/>
      <c r="O25" s="1005"/>
      <c r="P25" s="1005"/>
      <c r="Q25" s="1005"/>
      <c r="R25" s="1005"/>
      <c r="S25" s="1005"/>
      <c r="T25"/>
      <c r="U25"/>
      <c r="V25"/>
      <c r="W25"/>
      <c r="X25"/>
      <c r="Y25"/>
      <c r="Z25"/>
      <c r="AA25"/>
      <c r="AB25"/>
      <c r="AC25"/>
      <c r="AD25"/>
      <c r="AE25"/>
      <c r="AF25"/>
      <c r="AG25"/>
      <c r="AH25"/>
      <c r="AI25"/>
      <c r="AJ25"/>
      <c r="AK25"/>
      <c r="AL25"/>
    </row>
    <row r="26" spans="1:38" ht="16.5" customHeight="1" x14ac:dyDescent="0.2">
      <c r="A26" s="1967" t="s">
        <v>42</v>
      </c>
      <c r="B26" s="1968"/>
      <c r="C26" s="1006" t="s">
        <v>1251</v>
      </c>
      <c r="D26" s="1007">
        <f>SUM('Resumo Estrutura'!$I$22:$I$286)/2</f>
        <v>6565.8070880000141</v>
      </c>
      <c r="E26" s="1008"/>
      <c r="F26" s="1009">
        <f>SUM(F27:F30)</f>
        <v>109107.5</v>
      </c>
      <c r="G26" s="1010"/>
      <c r="H26" s="1011"/>
      <c r="I26" s="1005"/>
      <c r="J26" s="1005"/>
      <c r="K26" s="1005"/>
      <c r="L26" s="1005"/>
      <c r="M26" s="1005"/>
      <c r="N26" s="1005"/>
      <c r="O26" s="1005"/>
      <c r="P26" s="1005"/>
      <c r="Q26" s="1005"/>
      <c r="R26" s="1005"/>
      <c r="S26" s="1005"/>
      <c r="T26"/>
      <c r="U26"/>
      <c r="V26"/>
      <c r="W26"/>
      <c r="X26"/>
      <c r="Y26"/>
      <c r="Z26"/>
      <c r="AA26"/>
      <c r="AB26"/>
      <c r="AC26"/>
      <c r="AD26"/>
      <c r="AE26"/>
      <c r="AF26"/>
      <c r="AG26"/>
      <c r="AH26"/>
      <c r="AI26"/>
      <c r="AJ26"/>
      <c r="AK26"/>
      <c r="AL26"/>
    </row>
    <row r="27" spans="1:38" ht="16.5" customHeight="1" outlineLevel="1" x14ac:dyDescent="0.2">
      <c r="A27" s="1012">
        <v>1</v>
      </c>
      <c r="B27" s="1013" t="s">
        <v>2143</v>
      </c>
      <c r="C27" s="1012" t="s">
        <v>1130</v>
      </c>
      <c r="D27" s="1014">
        <v>1</v>
      </c>
      <c r="E27" s="1015">
        <v>1450</v>
      </c>
      <c r="F27" s="1016">
        <f>$E27*D27</f>
        <v>1450</v>
      </c>
      <c r="G27" s="1017"/>
      <c r="H27" s="1004"/>
      <c r="I27" s="1018"/>
      <c r="J27" s="1005"/>
      <c r="K27" s="1024"/>
      <c r="L27" s="1005"/>
      <c r="M27" s="1005"/>
      <c r="N27" s="1005"/>
      <c r="O27" s="1005"/>
      <c r="P27" s="1005"/>
      <c r="Q27" s="1005"/>
      <c r="R27" s="1005"/>
      <c r="S27" s="1005"/>
      <c r="T27"/>
      <c r="U27"/>
      <c r="V27"/>
      <c r="W27"/>
      <c r="X27"/>
      <c r="Y27"/>
      <c r="Z27"/>
      <c r="AA27"/>
      <c r="AB27"/>
      <c r="AC27"/>
      <c r="AD27"/>
      <c r="AE27"/>
      <c r="AF27"/>
      <c r="AG27"/>
      <c r="AH27"/>
      <c r="AI27"/>
      <c r="AJ27"/>
      <c r="AK27"/>
      <c r="AL27"/>
    </row>
    <row r="28" spans="1:38" ht="16.5" customHeight="1" outlineLevel="1" x14ac:dyDescent="0.2">
      <c r="A28" s="1012">
        <f>A27+1</f>
        <v>2</v>
      </c>
      <c r="B28" s="1013" t="s">
        <v>2144</v>
      </c>
      <c r="C28" s="1012" t="s">
        <v>2145</v>
      </c>
      <c r="D28" s="1014">
        <f>ROUNDUP(((D26)/8)*4,0)</f>
        <v>3283</v>
      </c>
      <c r="E28" s="1015">
        <v>20</v>
      </c>
      <c r="F28" s="1016">
        <f>$E28*D28</f>
        <v>65660</v>
      </c>
      <c r="G28" s="1017" t="s">
        <v>2146</v>
      </c>
      <c r="H28" s="1004"/>
      <c r="I28" s="1018"/>
      <c r="J28" s="1005"/>
      <c r="K28" s="1024"/>
      <c r="L28" s="1019"/>
      <c r="M28" s="1005"/>
      <c r="N28" s="1005"/>
      <c r="O28" s="1005"/>
      <c r="P28" s="1005"/>
      <c r="Q28" s="1005"/>
      <c r="R28" s="1005"/>
      <c r="S28" s="1005"/>
      <c r="T28"/>
      <c r="U28"/>
      <c r="V28"/>
      <c r="W28"/>
      <c r="X28"/>
      <c r="Y28"/>
      <c r="Z28"/>
      <c r="AA28"/>
      <c r="AB28"/>
      <c r="AC28"/>
      <c r="AD28"/>
      <c r="AE28"/>
      <c r="AF28"/>
      <c r="AG28"/>
      <c r="AH28"/>
      <c r="AI28"/>
      <c r="AJ28"/>
      <c r="AK28"/>
      <c r="AL28"/>
    </row>
    <row r="29" spans="1:38" ht="18.75" customHeight="1" outlineLevel="1" x14ac:dyDescent="0.2">
      <c r="A29" s="1012">
        <f>A28+1</f>
        <v>3</v>
      </c>
      <c r="B29" s="1013" t="s">
        <v>2147</v>
      </c>
      <c r="C29" s="1012" t="s">
        <v>2148</v>
      </c>
      <c r="D29" s="1014">
        <f>D28</f>
        <v>3283</v>
      </c>
      <c r="E29" s="1015">
        <v>12.5</v>
      </c>
      <c r="F29" s="1016">
        <f>$E29*D29</f>
        <v>41037.5</v>
      </c>
      <c r="G29" s="1017" t="s">
        <v>2146</v>
      </c>
      <c r="H29" s="1004"/>
      <c r="I29" s="1018"/>
      <c r="J29" s="1005"/>
      <c r="K29" s="1024"/>
      <c r="L29" s="1005"/>
      <c r="M29" s="1005"/>
      <c r="N29" s="1005"/>
      <c r="O29" s="1005"/>
      <c r="P29" s="1005"/>
      <c r="Q29" s="1005"/>
      <c r="R29" s="1005"/>
      <c r="S29" s="1005"/>
      <c r="T29"/>
      <c r="U29"/>
      <c r="V29"/>
      <c r="W29"/>
      <c r="X29"/>
      <c r="Y29"/>
      <c r="Z29"/>
      <c r="AA29"/>
      <c r="AB29"/>
      <c r="AC29"/>
      <c r="AD29"/>
      <c r="AE29"/>
      <c r="AF29"/>
      <c r="AG29"/>
      <c r="AH29"/>
      <c r="AI29"/>
      <c r="AJ29"/>
      <c r="AK29"/>
      <c r="AL29"/>
    </row>
    <row r="30" spans="1:38" ht="18.75" customHeight="1" outlineLevel="1" x14ac:dyDescent="0.2">
      <c r="A30" s="1012">
        <f>A29+1</f>
        <v>4</v>
      </c>
      <c r="B30" s="1013" t="s">
        <v>2149</v>
      </c>
      <c r="C30" s="1020" t="s">
        <v>2150</v>
      </c>
      <c r="D30" s="1014">
        <v>2</v>
      </c>
      <c r="E30" s="1021">
        <v>480</v>
      </c>
      <c r="F30" s="1022">
        <f>$E30*D30</f>
        <v>960</v>
      </c>
      <c r="G30" s="1023" t="s">
        <v>2151</v>
      </c>
      <c r="H30" s="1004"/>
      <c r="I30" s="1018"/>
      <c r="J30" s="1005"/>
      <c r="K30" s="1024"/>
      <c r="L30" s="1005"/>
      <c r="M30" s="1005"/>
      <c r="N30" s="1005"/>
      <c r="O30" s="1005"/>
      <c r="P30" s="1005"/>
      <c r="Q30" s="1005"/>
      <c r="R30" s="1005"/>
      <c r="S30" s="1005"/>
      <c r="T30"/>
      <c r="U30"/>
      <c r="V30"/>
      <c r="W30"/>
      <c r="X30"/>
      <c r="Y30"/>
      <c r="Z30"/>
      <c r="AA30"/>
      <c r="AB30"/>
      <c r="AC30"/>
      <c r="AD30"/>
      <c r="AE30"/>
      <c r="AF30"/>
      <c r="AG30"/>
      <c r="AH30"/>
      <c r="AI30"/>
      <c r="AJ30"/>
      <c r="AK30"/>
      <c r="AL30"/>
    </row>
    <row r="31" spans="1:38" ht="16.5" customHeight="1" x14ac:dyDescent="0.2">
      <c r="A31" s="1967" t="s">
        <v>2154</v>
      </c>
      <c r="B31" s="1968"/>
      <c r="C31" s="1006"/>
      <c r="D31" s="1007"/>
      <c r="E31" s="1008"/>
      <c r="F31" s="1009">
        <f>SUM(F32)</f>
        <v>5360</v>
      </c>
      <c r="G31" s="1010"/>
      <c r="H31" s="1011"/>
      <c r="I31" s="1005"/>
      <c r="J31" s="1005"/>
      <c r="K31" s="1005"/>
      <c r="L31" s="1005"/>
      <c r="M31" s="1005"/>
      <c r="N31" s="1005"/>
      <c r="O31" s="1005"/>
      <c r="P31" s="1005"/>
      <c r="Q31" s="1005"/>
      <c r="R31" s="1005"/>
      <c r="S31" s="1005"/>
      <c r="T31"/>
      <c r="U31"/>
      <c r="V31"/>
      <c r="W31"/>
      <c r="X31"/>
      <c r="Y31"/>
      <c r="Z31"/>
      <c r="AA31"/>
      <c r="AB31"/>
      <c r="AC31"/>
      <c r="AD31"/>
      <c r="AE31"/>
      <c r="AF31"/>
      <c r="AG31"/>
      <c r="AH31"/>
      <c r="AI31"/>
      <c r="AJ31"/>
      <c r="AK31"/>
      <c r="AL31"/>
    </row>
    <row r="32" spans="1:38" ht="18.75" customHeight="1" outlineLevel="1" x14ac:dyDescent="0.2">
      <c r="A32" s="1025">
        <v>1</v>
      </c>
      <c r="B32" s="1026" t="s">
        <v>2155</v>
      </c>
      <c r="C32" s="1025" t="s">
        <v>2156</v>
      </c>
      <c r="D32" s="1027">
        <v>2</v>
      </c>
      <c r="E32" s="1028">
        <f>980+1700</f>
        <v>2680</v>
      </c>
      <c r="F32" s="1029">
        <f>$E32*D32</f>
        <v>5360</v>
      </c>
      <c r="G32" s="1030" t="s">
        <v>2174</v>
      </c>
      <c r="H32" s="1005"/>
      <c r="I32" s="1005"/>
      <c r="J32" s="1005"/>
      <c r="K32" s="1005"/>
      <c r="L32" s="1005"/>
      <c r="M32" s="1005"/>
      <c r="N32" s="1005"/>
      <c r="O32" s="1005"/>
      <c r="P32" s="1005"/>
      <c r="Q32" s="1005"/>
      <c r="R32" s="1005"/>
      <c r="S32" s="1005"/>
      <c r="T32"/>
      <c r="U32"/>
      <c r="V32"/>
      <c r="W32"/>
      <c r="X32"/>
      <c r="Y32"/>
      <c r="Z32"/>
      <c r="AA32"/>
      <c r="AB32"/>
      <c r="AC32"/>
      <c r="AD32"/>
      <c r="AE32"/>
      <c r="AF32"/>
      <c r="AG32"/>
      <c r="AH32"/>
      <c r="AI32"/>
      <c r="AJ32"/>
      <c r="AK32"/>
      <c r="AL32"/>
    </row>
    <row r="33" spans="1:38" ht="16.5" customHeight="1" x14ac:dyDescent="0.2">
      <c r="A33" s="1967" t="s">
        <v>2157</v>
      </c>
      <c r="B33" s="1968"/>
      <c r="C33" s="1006"/>
      <c r="D33" s="1007"/>
      <c r="E33" s="1008"/>
      <c r="F33" s="1009">
        <f>SUM(F34)</f>
        <v>5360</v>
      </c>
      <c r="G33" s="1010"/>
      <c r="H33" s="1011"/>
      <c r="I33" s="1005"/>
      <c r="J33" s="1005"/>
      <c r="K33" s="1005"/>
      <c r="L33" s="1005"/>
      <c r="M33" s="1005"/>
      <c r="N33" s="1005"/>
      <c r="O33" s="1005"/>
      <c r="P33" s="1005"/>
      <c r="Q33" s="1005"/>
      <c r="R33" s="1005"/>
      <c r="S33" s="1005"/>
      <c r="T33"/>
      <c r="U33"/>
      <c r="V33"/>
      <c r="W33"/>
      <c r="X33"/>
      <c r="Y33"/>
      <c r="Z33"/>
      <c r="AA33"/>
      <c r="AB33"/>
      <c r="AC33"/>
      <c r="AD33"/>
      <c r="AE33"/>
      <c r="AF33"/>
      <c r="AG33"/>
      <c r="AH33"/>
      <c r="AI33"/>
      <c r="AJ33"/>
      <c r="AK33"/>
      <c r="AL33"/>
    </row>
    <row r="34" spans="1:38" ht="18.75" customHeight="1" outlineLevel="1" x14ac:dyDescent="0.2">
      <c r="A34" s="1012">
        <f>A32+1</f>
        <v>2</v>
      </c>
      <c r="B34" s="1013" t="s">
        <v>2158</v>
      </c>
      <c r="C34" s="1012" t="s">
        <v>2156</v>
      </c>
      <c r="D34" s="1031">
        <v>2</v>
      </c>
      <c r="E34" s="1028">
        <f>980+1700</f>
        <v>2680</v>
      </c>
      <c r="F34" s="1016">
        <f>$E34*D34</f>
        <v>5360</v>
      </c>
      <c r="G34" s="1017" t="s">
        <v>2159</v>
      </c>
      <c r="H34" s="1005"/>
      <c r="I34" s="1005"/>
      <c r="J34" s="1005"/>
      <c r="K34" s="1005"/>
      <c r="L34" s="1005"/>
      <c r="M34" s="1005"/>
      <c r="N34" s="1005"/>
      <c r="O34" s="1005"/>
      <c r="P34" s="1005"/>
      <c r="Q34" s="1005"/>
      <c r="R34" s="1005"/>
      <c r="S34" s="1005"/>
      <c r="T34"/>
      <c r="U34"/>
      <c r="V34"/>
      <c r="W34"/>
      <c r="X34"/>
      <c r="Y34"/>
      <c r="Z34"/>
      <c r="AA34"/>
      <c r="AB34"/>
      <c r="AC34"/>
      <c r="AD34"/>
      <c r="AE34"/>
      <c r="AF34"/>
      <c r="AG34"/>
      <c r="AH34"/>
      <c r="AI34"/>
      <c r="AJ34"/>
      <c r="AK34"/>
      <c r="AL34"/>
    </row>
    <row r="35" spans="1:38" ht="19.5" customHeight="1" x14ac:dyDescent="0.55000000000000004">
      <c r="A35" s="1032"/>
      <c r="B35" s="1005"/>
      <c r="C35" s="800"/>
      <c r="D35" s="1033"/>
      <c r="E35" s="1034" t="s">
        <v>2160</v>
      </c>
      <c r="F35" s="1035">
        <f>SUM(F6:F34)/2</f>
        <v>175845</v>
      </c>
      <c r="G35" s="1036"/>
      <c r="H35" s="1005"/>
      <c r="I35" s="1005"/>
      <c r="J35" s="1005"/>
      <c r="K35" s="1005"/>
      <c r="L35" s="1005"/>
      <c r="M35" s="1005"/>
      <c r="N35" s="1005"/>
      <c r="O35" s="1005"/>
      <c r="P35" s="1005"/>
      <c r="Q35" s="1005"/>
      <c r="R35" s="1005"/>
      <c r="S35" s="1005"/>
      <c r="T35"/>
      <c r="U35"/>
      <c r="V35"/>
      <c r="W35"/>
      <c r="X35"/>
      <c r="Y35"/>
      <c r="Z35"/>
      <c r="AA35"/>
      <c r="AB35"/>
      <c r="AC35"/>
      <c r="AD35"/>
      <c r="AE35"/>
      <c r="AF35"/>
      <c r="AG35"/>
      <c r="AH35"/>
      <c r="AI35"/>
      <c r="AJ35"/>
      <c r="AK35"/>
      <c r="AL35"/>
    </row>
    <row r="36" spans="1:38" ht="15.75" customHeight="1" x14ac:dyDescent="0.55000000000000004">
      <c r="A36" s="989"/>
      <c r="B36" s="1005"/>
      <c r="C36" s="800"/>
      <c r="D36" s="1033"/>
      <c r="E36" s="1037" t="s">
        <v>2161</v>
      </c>
      <c r="F36" s="1038">
        <f>F35/12.5</f>
        <v>14067.6</v>
      </c>
      <c r="G36" s="1036"/>
      <c r="H36" s="1005"/>
      <c r="I36" s="1005"/>
      <c r="J36" s="1005"/>
      <c r="K36" s="1005"/>
      <c r="L36" s="1005"/>
      <c r="M36" s="1005"/>
      <c r="N36" s="1005"/>
      <c r="O36" s="1005"/>
      <c r="P36" s="1005"/>
      <c r="Q36" s="1005"/>
      <c r="R36" s="1005"/>
      <c r="S36" s="1005"/>
      <c r="T36"/>
      <c r="U36"/>
      <c r="V36"/>
      <c r="W36"/>
      <c r="X36"/>
      <c r="Y36"/>
      <c r="Z36"/>
      <c r="AA36"/>
      <c r="AB36"/>
      <c r="AC36"/>
      <c r="AD36"/>
      <c r="AE36"/>
      <c r="AF36"/>
      <c r="AG36"/>
      <c r="AH36"/>
      <c r="AI36"/>
      <c r="AJ36"/>
      <c r="AK36"/>
      <c r="AL36"/>
    </row>
    <row r="37" spans="1:38" ht="31.5" customHeight="1" x14ac:dyDescent="0.55000000000000004">
      <c r="A37" s="989"/>
      <c r="B37" s="1005"/>
      <c r="C37" s="1039"/>
      <c r="D37" s="1040"/>
      <c r="E37" s="1005"/>
      <c r="F37" s="1024"/>
      <c r="G37" s="1041"/>
      <c r="H37" s="1005"/>
      <c r="I37" s="1005"/>
      <c r="J37" s="1005"/>
      <c r="K37" s="1005"/>
      <c r="L37" s="1005"/>
      <c r="M37" s="1005"/>
      <c r="N37" s="1005"/>
      <c r="O37" s="1005"/>
      <c r="P37" s="1005"/>
      <c r="Q37" s="1005"/>
      <c r="R37" s="1005"/>
      <c r="S37" s="1005"/>
      <c r="T37"/>
      <c r="U37"/>
      <c r="V37"/>
      <c r="W37"/>
      <c r="X37"/>
      <c r="Y37"/>
      <c r="Z37"/>
      <c r="AA37"/>
      <c r="AB37"/>
      <c r="AC37"/>
      <c r="AD37"/>
      <c r="AE37"/>
      <c r="AF37"/>
      <c r="AG37"/>
      <c r="AH37"/>
      <c r="AI37"/>
      <c r="AJ37"/>
      <c r="AK37"/>
      <c r="AL37"/>
    </row>
    <row r="38" spans="1:38" ht="31.5" customHeight="1" x14ac:dyDescent="0.55000000000000004">
      <c r="A38" s="989"/>
      <c r="B38" s="1042" t="s">
        <v>2162</v>
      </c>
      <c r="C38" s="1042" t="s">
        <v>2163</v>
      </c>
      <c r="D38" s="1043" t="s">
        <v>2164</v>
      </c>
      <c r="F38" s="1024"/>
      <c r="G38" s="1041"/>
      <c r="H38" s="1005"/>
      <c r="I38" s="1005"/>
      <c r="J38" s="1005"/>
      <c r="K38" s="1005"/>
      <c r="L38" s="1005"/>
      <c r="M38" s="1005"/>
      <c r="N38" s="1005"/>
      <c r="O38" s="1005"/>
      <c r="P38" s="1005"/>
      <c r="Q38" s="1005"/>
      <c r="R38" s="1005"/>
      <c r="S38" s="1005"/>
      <c r="T38"/>
      <c r="U38"/>
      <c r="V38"/>
      <c r="W38"/>
      <c r="X38"/>
      <c r="Y38"/>
      <c r="Z38"/>
      <c r="AA38"/>
      <c r="AB38"/>
      <c r="AC38"/>
      <c r="AD38"/>
      <c r="AE38"/>
      <c r="AF38"/>
      <c r="AG38"/>
      <c r="AH38"/>
      <c r="AI38"/>
      <c r="AJ38"/>
      <c r="AK38"/>
      <c r="AL38"/>
    </row>
    <row r="39" spans="1:38" ht="18.75" customHeight="1" x14ac:dyDescent="0.55000000000000004">
      <c r="A39" s="989"/>
      <c r="B39" s="1044" t="s">
        <v>11</v>
      </c>
      <c r="C39" s="1045">
        <f>$C$46*D39</f>
        <v>4589.7930000000006</v>
      </c>
      <c r="D39" s="1045">
        <f>0.15*30*1.3</f>
        <v>5.8500000000000005</v>
      </c>
      <c r="F39" s="1005"/>
      <c r="G39" s="1040"/>
      <c r="H39" s="1005"/>
      <c r="I39" s="1005"/>
      <c r="J39" s="1005"/>
      <c r="K39" s="1005"/>
      <c r="L39" s="1005"/>
      <c r="M39" s="1005"/>
      <c r="N39" s="1005"/>
      <c r="O39" s="1005"/>
      <c r="P39" s="1005"/>
      <c r="Q39" s="1005"/>
      <c r="R39" s="1005"/>
      <c r="S39" s="1005"/>
      <c r="T39"/>
      <c r="U39"/>
      <c r="V39"/>
      <c r="W39"/>
      <c r="X39"/>
      <c r="Y39"/>
      <c r="Z39"/>
      <c r="AA39"/>
      <c r="AB39"/>
      <c r="AC39"/>
      <c r="AD39"/>
      <c r="AE39"/>
      <c r="AF39"/>
      <c r="AG39"/>
      <c r="AH39"/>
      <c r="AI39"/>
      <c r="AJ39"/>
      <c r="AK39"/>
      <c r="AL39"/>
    </row>
    <row r="40" spans="1:38" ht="18.75" customHeight="1" x14ac:dyDescent="0.55000000000000004">
      <c r="A40" s="989"/>
      <c r="B40" s="1044" t="s">
        <v>230</v>
      </c>
      <c r="C40" s="1045">
        <f>$C$46*D40</f>
        <v>509.97700000000003</v>
      </c>
      <c r="D40" s="1046">
        <v>0.65</v>
      </c>
      <c r="F40" s="1005"/>
      <c r="G40" s="1040"/>
      <c r="H40" s="1005"/>
      <c r="I40" s="1005"/>
      <c r="J40" s="1005"/>
      <c r="K40" s="1005"/>
      <c r="L40" s="1005"/>
      <c r="M40" s="1005"/>
      <c r="N40" s="1005"/>
      <c r="O40" s="1005"/>
      <c r="P40" s="1005"/>
      <c r="Q40" s="1005"/>
      <c r="R40" s="1005"/>
      <c r="S40" s="1005"/>
      <c r="T40"/>
      <c r="U40"/>
      <c r="V40"/>
      <c r="W40"/>
      <c r="X40"/>
      <c r="Y40"/>
      <c r="Z40"/>
      <c r="AA40"/>
      <c r="AB40"/>
      <c r="AC40"/>
      <c r="AD40"/>
      <c r="AE40"/>
      <c r="AF40"/>
      <c r="AG40"/>
      <c r="AH40"/>
      <c r="AI40"/>
      <c r="AJ40"/>
      <c r="AK40"/>
      <c r="AL40"/>
    </row>
    <row r="41" spans="1:38" ht="18.75" customHeight="1" x14ac:dyDescent="0.55000000000000004">
      <c r="A41" s="989"/>
      <c r="B41" s="1044" t="s">
        <v>2152</v>
      </c>
      <c r="C41" s="1045"/>
      <c r="D41" s="1045"/>
      <c r="F41" s="1005"/>
      <c r="G41" s="1040"/>
      <c r="H41" s="1005"/>
      <c r="I41" s="1005"/>
      <c r="J41" s="1005"/>
      <c r="K41" s="1005"/>
      <c r="L41" s="1005"/>
      <c r="M41" s="1005"/>
      <c r="N41" s="1005"/>
      <c r="O41" s="1005"/>
      <c r="P41" s="1005"/>
      <c r="Q41" s="1005"/>
      <c r="R41" s="1005"/>
      <c r="S41" s="1005"/>
      <c r="T41"/>
      <c r="U41"/>
      <c r="V41"/>
      <c r="W41"/>
      <c r="X41"/>
      <c r="Y41"/>
      <c r="Z41"/>
      <c r="AA41"/>
      <c r="AB41"/>
      <c r="AC41"/>
      <c r="AD41"/>
      <c r="AE41"/>
      <c r="AF41"/>
      <c r="AG41"/>
      <c r="AH41"/>
      <c r="AI41"/>
      <c r="AJ41"/>
      <c r="AK41"/>
      <c r="AL41"/>
    </row>
    <row r="42" spans="1:38" ht="18.75" customHeight="1" x14ac:dyDescent="0.55000000000000004">
      <c r="A42" s="989"/>
      <c r="B42" s="1044" t="s">
        <v>2165</v>
      </c>
      <c r="C42" s="1045"/>
      <c r="D42" s="1045"/>
      <c r="F42" s="1024"/>
      <c r="G42" s="1040"/>
      <c r="H42" s="1005"/>
      <c r="I42" s="1005"/>
      <c r="J42" s="1005"/>
      <c r="K42" s="1005"/>
      <c r="L42" s="1005"/>
      <c r="M42" s="1005"/>
      <c r="N42" s="1005"/>
      <c r="O42" s="1005"/>
      <c r="P42" s="1005"/>
      <c r="Q42" s="1005"/>
      <c r="R42" s="1005"/>
      <c r="S42" s="1005"/>
      <c r="T42"/>
      <c r="U42"/>
      <c r="V42"/>
      <c r="W42"/>
      <c r="X42"/>
      <c r="Y42"/>
      <c r="Z42"/>
      <c r="AA42"/>
      <c r="AB42"/>
      <c r="AC42"/>
      <c r="AD42"/>
      <c r="AE42"/>
      <c r="AF42"/>
      <c r="AG42"/>
      <c r="AH42"/>
      <c r="AI42"/>
      <c r="AJ42"/>
      <c r="AK42"/>
      <c r="AL42"/>
    </row>
    <row r="43" spans="1:38" ht="18.75" customHeight="1" x14ac:dyDescent="0.55000000000000004">
      <c r="A43" s="989"/>
      <c r="B43" s="1047" t="s">
        <v>42</v>
      </c>
      <c r="C43" s="1045">
        <f>$C$48*D43</f>
        <v>3684.9274000000005</v>
      </c>
      <c r="D43" s="1045">
        <v>0.22</v>
      </c>
      <c r="F43" s="1041"/>
      <c r="G43" s="1048"/>
      <c r="H43" s="1005"/>
      <c r="I43" s="1005"/>
      <c r="J43" s="1005"/>
      <c r="K43" s="1005"/>
      <c r="L43" s="1005"/>
      <c r="M43" s="1005"/>
      <c r="N43" s="1005"/>
      <c r="O43" s="1005"/>
      <c r="P43" s="1005"/>
      <c r="Q43" s="1005"/>
      <c r="R43" s="1005"/>
      <c r="S43" s="1005"/>
      <c r="T43"/>
      <c r="U43"/>
      <c r="V43"/>
      <c r="W43"/>
      <c r="X43"/>
      <c r="Y43"/>
      <c r="Z43"/>
      <c r="AA43"/>
      <c r="AB43"/>
      <c r="AC43"/>
      <c r="AD43"/>
      <c r="AE43"/>
      <c r="AF43"/>
      <c r="AG43"/>
      <c r="AH43"/>
      <c r="AI43"/>
      <c r="AJ43"/>
      <c r="AK43"/>
      <c r="AL43"/>
    </row>
    <row r="44" spans="1:38" ht="18.75" customHeight="1" x14ac:dyDescent="0.55000000000000004">
      <c r="A44" s="989"/>
      <c r="B44" s="989"/>
      <c r="C44" s="1049"/>
      <c r="D44" s="1005"/>
      <c r="E44" s="989"/>
      <c r="F44" s="1041"/>
      <c r="G44" s="1048"/>
      <c r="H44" s="1005"/>
      <c r="I44" s="1005"/>
      <c r="J44" s="1005"/>
      <c r="K44" s="1005"/>
      <c r="L44" s="1005"/>
      <c r="M44" s="1005"/>
      <c r="N44" s="1005"/>
      <c r="O44" s="1005"/>
      <c r="P44" s="1005"/>
      <c r="Q44" s="1005"/>
      <c r="R44" s="1005"/>
      <c r="S44" s="1005"/>
      <c r="T44"/>
      <c r="U44"/>
      <c r="V44"/>
      <c r="W44"/>
      <c r="X44"/>
      <c r="Y44"/>
      <c r="Z44"/>
      <c r="AA44"/>
      <c r="AB44"/>
      <c r="AC44"/>
      <c r="AD44"/>
      <c r="AE44"/>
      <c r="AF44"/>
      <c r="AG44"/>
      <c r="AH44"/>
      <c r="AI44"/>
      <c r="AJ44"/>
      <c r="AK44"/>
      <c r="AL44"/>
    </row>
    <row r="45" spans="1:38" ht="27" customHeight="1" x14ac:dyDescent="0.55000000000000004">
      <c r="A45" s="989"/>
      <c r="B45" s="1050" t="s">
        <v>2166</v>
      </c>
      <c r="C45" s="1051"/>
      <c r="D45" s="1048"/>
      <c r="E45" s="989"/>
      <c r="F45" s="1041"/>
      <c r="G45" s="1048"/>
      <c r="H45" s="989"/>
      <c r="I45" s="1005"/>
      <c r="J45" s="1005"/>
      <c r="K45" s="1005"/>
      <c r="L45" s="989"/>
      <c r="M45" s="989"/>
      <c r="N45" s="989"/>
      <c r="O45" s="989"/>
      <c r="P45" s="989"/>
      <c r="Q45" s="989"/>
      <c r="R45" s="989"/>
      <c r="S45" s="1005"/>
      <c r="T45"/>
      <c r="U45"/>
      <c r="V45"/>
      <c r="W45"/>
      <c r="X45"/>
      <c r="Y45"/>
      <c r="Z45"/>
      <c r="AA45"/>
      <c r="AB45"/>
      <c r="AC45"/>
      <c r="AD45"/>
      <c r="AE45"/>
      <c r="AF45"/>
      <c r="AG45"/>
      <c r="AH45"/>
      <c r="AI45"/>
      <c r="AJ45"/>
      <c r="AK45"/>
      <c r="AL45"/>
    </row>
    <row r="46" spans="1:38" ht="18.75" customHeight="1" x14ac:dyDescent="0.55000000000000004">
      <c r="A46" s="989"/>
      <c r="B46" s="1047" t="s">
        <v>2167</v>
      </c>
      <c r="C46" s="1045">
        <f>CAPA!$D$19</f>
        <v>784.58</v>
      </c>
      <c r="D46" s="1048"/>
      <c r="E46" s="989"/>
      <c r="F46" s="1041"/>
      <c r="G46" s="1048"/>
      <c r="H46" s="989"/>
      <c r="I46" s="989"/>
      <c r="J46" s="989"/>
      <c r="K46" s="989"/>
      <c r="L46" s="989"/>
      <c r="M46" s="989"/>
      <c r="N46" s="989"/>
      <c r="O46" s="989"/>
      <c r="P46" s="989"/>
      <c r="Q46" s="989"/>
      <c r="R46" s="989"/>
      <c r="S46" s="989"/>
      <c r="T46"/>
      <c r="U46"/>
      <c r="V46"/>
      <c r="W46"/>
      <c r="X46"/>
      <c r="Y46"/>
      <c r="Z46"/>
      <c r="AA46"/>
      <c r="AB46"/>
      <c r="AC46"/>
      <c r="AD46"/>
      <c r="AE46"/>
      <c r="AF46"/>
      <c r="AG46"/>
      <c r="AH46"/>
      <c r="AI46"/>
      <c r="AJ46"/>
      <c r="AK46"/>
      <c r="AL46"/>
    </row>
    <row r="47" spans="1:38" ht="18.75" customHeight="1" x14ac:dyDescent="0.55000000000000004">
      <c r="A47" s="989"/>
      <c r="B47" s="1047" t="s">
        <v>2168</v>
      </c>
      <c r="C47" s="1045">
        <v>151.72</v>
      </c>
      <c r="D47" s="1048"/>
      <c r="E47" s="989"/>
      <c r="F47" s="1041"/>
      <c r="G47" s="1048"/>
      <c r="H47" s="989"/>
      <c r="I47" s="989"/>
      <c r="J47" s="989"/>
      <c r="K47" s="989"/>
      <c r="L47" s="989"/>
      <c r="M47" s="989"/>
      <c r="N47" s="989"/>
      <c r="O47" s="989"/>
      <c r="P47" s="989"/>
      <c r="Q47" s="989"/>
      <c r="R47" s="989"/>
      <c r="S47" s="989"/>
      <c r="T47"/>
      <c r="U47"/>
      <c r="V47"/>
      <c r="W47"/>
      <c r="X47"/>
      <c r="Y47"/>
      <c r="Z47"/>
      <c r="AA47"/>
      <c r="AB47"/>
      <c r="AC47"/>
      <c r="AD47"/>
      <c r="AE47"/>
      <c r="AF47"/>
      <c r="AG47"/>
      <c r="AH47"/>
      <c r="AI47"/>
      <c r="AJ47"/>
      <c r="AK47"/>
      <c r="AL47"/>
    </row>
    <row r="48" spans="1:38" ht="18.75" customHeight="1" x14ac:dyDescent="0.55000000000000004">
      <c r="A48" s="989"/>
      <c r="B48" s="1047" t="s">
        <v>2077</v>
      </c>
      <c r="C48" s="1045">
        <f>CAPA!$C$10</f>
        <v>16749.670000000002</v>
      </c>
      <c r="D48" s="1048"/>
      <c r="E48" s="989"/>
      <c r="F48" s="1041"/>
      <c r="G48" s="1048"/>
      <c r="H48" s="989"/>
      <c r="I48" s="989"/>
      <c r="J48" s="989"/>
      <c r="K48" s="989"/>
      <c r="L48" s="989"/>
      <c r="M48" s="989"/>
      <c r="N48" s="989"/>
      <c r="O48" s="989"/>
      <c r="P48" s="989"/>
      <c r="Q48" s="989"/>
      <c r="R48" s="989"/>
      <c r="S48" s="989"/>
      <c r="T48"/>
      <c r="U48"/>
      <c r="V48"/>
      <c r="W48"/>
      <c r="X48"/>
      <c r="Y48"/>
      <c r="Z48"/>
      <c r="AA48"/>
      <c r="AB48"/>
      <c r="AC48"/>
      <c r="AD48"/>
      <c r="AE48"/>
      <c r="AF48"/>
      <c r="AG48"/>
      <c r="AH48"/>
      <c r="AI48"/>
      <c r="AJ48"/>
      <c r="AK48"/>
      <c r="AL48"/>
    </row>
  </sheetData>
  <autoFilter ref="A5:G36" xr:uid="{232A5103-D139-47E8-9B62-E8D95AE6649B}"/>
  <mergeCells count="9">
    <mergeCell ref="A21:B21"/>
    <mergeCell ref="A26:B26"/>
    <mergeCell ref="A31:B31"/>
    <mergeCell ref="A33:B33"/>
    <mergeCell ref="O3:Q3"/>
    <mergeCell ref="A4:G4"/>
    <mergeCell ref="A6:B6"/>
    <mergeCell ref="A11:B11"/>
    <mergeCell ref="A16:B16"/>
  </mergeCells>
  <conditionalFormatting sqref="E7:E10">
    <cfRule type="cellIs" dxfId="9518" priority="2" operator="equal">
      <formula>#REF!</formula>
    </cfRule>
  </conditionalFormatting>
  <conditionalFormatting sqref="E12:E15 E17:E20 E22:E25">
    <cfRule type="cellIs" dxfId="9517" priority="3" operator="equal">
      <formula>#REF!</formula>
    </cfRule>
  </conditionalFormatting>
  <conditionalFormatting sqref="E27:E30">
    <cfRule type="cellIs" dxfId="9516" priority="5" operator="equal">
      <formula>#REF!</formula>
    </cfRule>
  </conditionalFormatting>
  <conditionalFormatting sqref="E32">
    <cfRule type="cellIs" dxfId="9515" priority="1" operator="equal">
      <formula>#REF!</formula>
    </cfRule>
  </conditionalFormatting>
  <conditionalFormatting sqref="E34">
    <cfRule type="cellIs" dxfId="9514" priority="4" operator="equal">
      <formula>#REF!</formula>
    </cfRule>
  </conditionalFormatting>
  <printOptions horizontalCentered="1"/>
  <pageMargins left="0.31496062992125984" right="0.11811023622047245" top="0.39370078740157483" bottom="0.19685039370078741" header="0" footer="0"/>
  <pageSetup paperSize="8" orientation="portrait"/>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