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EPCs" sheetId="79" r:id="rId11"/>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<sst xmlns="http://schemas.openxmlformats.org/spreadsheetml/2006/main" count="76186" uniqueCount="11265">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</sst>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7.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6</xdr:col>
      <xdr:colOff>291353</xdr:colOff>
      <xdr:row>0</xdr:row>
      <xdr:rowOff>100854</xdr:rowOff>
    </xdr:from>
    <xdr:ext cx="1837615" cy="369794"/>
    <xdr:pic>
      <xdr:nvPicPr>
        <xdr:cNvPr id="2" name="image3.png">
          <a:extLst>
            <a:ext uri="{FF2B5EF4-FFF2-40B4-BE49-F238E27FC236}">
              <a16:creationId xmlns:a16="http://schemas.microsoft.com/office/drawing/2014/main" id="{E18EA159-8350-4113-9B22-4B776A01472A}"/>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8995298" y="102759"/>
          <a:ext cx="1837615" cy="369794"/>
        </a:xfrm>
        <a:prstGeom prst="rect">
          <a:avLst/>
        </a:prstGeom>
        <a:ln/>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08770-EDE8-4914-8E05-C094BCC968E3}">
  <sheetPr>
    <tabColor rgb="FF0000FF"/>
    <pageSetUpPr fitToPage="1"/>
  </sheetPr>
  <dimension ref="A1:AL80"/>
  <sheetViews>
    <sheetView showGridLines="0" zoomScale="85" zoomScaleNormal="85" workbookViewId="0">
      <pane ySplit="4" topLeftCell="A5" activePane="bottomLeft" state="frozen"/>
      <selection activeCell="L5" sqref="L5:N48"/>
      <selection pane="bottomLeft" activeCell="D8" sqref="D8"/>
    </sheetView>
  </sheetViews>
  <sheetFormatPr defaultColWidth="14.42578125" defaultRowHeight="15" customHeight="1" x14ac:dyDescent="0.2"/>
  <cols>
    <col min="1" max="1" width="10.7109375" style="800" customWidth="1"/>
    <col min="2" max="2" width="83.7109375" style="800" customWidth="1"/>
    <col min="3" max="4" width="11.28515625" style="800" customWidth="1"/>
    <col min="5" max="5" width="2.140625" style="800" customWidth="1"/>
    <col min="6" max="6" width="11.140625" style="800" customWidth="1"/>
    <col min="7" max="7" width="32" style="800" customWidth="1"/>
    <col min="8" max="8" width="3.28515625" style="800" customWidth="1"/>
    <col min="9" max="10" width="2" style="800" customWidth="1"/>
    <col min="11" max="11" width="49.28515625" style="800" bestFit="1" customWidth="1"/>
    <col min="12" max="12" width="9.5703125" style="800" customWidth="1"/>
    <col min="13" max="13" width="9.85546875" style="800" customWidth="1"/>
    <col min="14" max="14" width="12.42578125" style="800" bestFit="1" customWidth="1"/>
    <col min="15" max="38" width="14.42578125" style="800"/>
  </cols>
  <sheetData>
    <row r="1" spans="1:38" ht="18" customHeight="1" x14ac:dyDescent="0.6">
      <c r="A1" s="802" t="s">
        <v>1277</v>
      </c>
      <c r="B1" s="803" t="str">
        <f>CAPA!C2</f>
        <v>Elizabeth II Royal Home</v>
      </c>
      <c r="C1" s="804"/>
      <c r="D1" s="805"/>
      <c r="E1" s="806"/>
      <c r="F1" s="806"/>
      <c r="G1" s="807"/>
      <c r="H1" s="808"/>
      <c r="J1" s="801"/>
      <c r="O1"/>
      <c r="P1"/>
      <c r="Q1"/>
      <c r="R1"/>
      <c r="S1"/>
      <c r="T1"/>
      <c r="U1"/>
      <c r="V1"/>
      <c r="W1"/>
      <c r="X1"/>
      <c r="Y1"/>
      <c r="Z1"/>
      <c r="AA1"/>
      <c r="AB1"/>
      <c r="AC1"/>
      <c r="AD1"/>
      <c r="AE1"/>
      <c r="AF1"/>
      <c r="AG1"/>
      <c r="AH1"/>
      <c r="AI1"/>
      <c r="AJ1"/>
      <c r="AK1"/>
      <c r="AL1"/>
    </row>
    <row r="2" spans="1:38" ht="18" customHeight="1" x14ac:dyDescent="0.6">
      <c r="A2" s="809" t="s">
        <v>1</v>
      </c>
      <c r="B2" s="810" t="str">
        <f>CAPA!C3</f>
        <v>Gessele</v>
      </c>
      <c r="C2" s="811"/>
      <c r="D2" s="812"/>
      <c r="E2" s="813"/>
      <c r="F2" s="813"/>
      <c r="G2" s="814"/>
      <c r="H2" s="815"/>
      <c r="J2" s="801"/>
      <c r="O2"/>
      <c r="P2"/>
      <c r="Q2"/>
      <c r="R2"/>
      <c r="S2"/>
      <c r="T2"/>
      <c r="U2"/>
      <c r="V2"/>
      <c r="W2"/>
      <c r="X2"/>
      <c r="Y2"/>
      <c r="Z2"/>
      <c r="AA2"/>
      <c r="AB2"/>
      <c r="AC2"/>
      <c r="AD2"/>
      <c r="AE2"/>
      <c r="AF2"/>
      <c r="AG2"/>
      <c r="AH2"/>
      <c r="AI2"/>
      <c r="AJ2"/>
      <c r="AK2"/>
      <c r="AL2"/>
    </row>
    <row r="3" spans="1:38" ht="18" customHeight="1" thickBot="1" x14ac:dyDescent="0.65">
      <c r="A3" s="809" t="s">
        <v>2</v>
      </c>
      <c r="B3" s="810" t="str">
        <f>CAPA!C4</f>
        <v xml:space="preserve">R00 </v>
      </c>
      <c r="C3" s="811"/>
      <c r="D3" s="812"/>
      <c r="E3" s="813"/>
      <c r="F3" s="813"/>
      <c r="G3" s="816"/>
      <c r="H3" s="815"/>
      <c r="J3" s="801"/>
      <c r="O3"/>
      <c r="P3"/>
      <c r="Q3"/>
      <c r="R3"/>
      <c r="S3"/>
      <c r="T3"/>
      <c r="U3"/>
      <c r="V3"/>
      <c r="W3"/>
      <c r="X3"/>
      <c r="Y3"/>
      <c r="Z3"/>
      <c r="AA3"/>
      <c r="AB3"/>
      <c r="AC3"/>
      <c r="AD3"/>
      <c r="AE3"/>
      <c r="AF3"/>
      <c r="AG3"/>
      <c r="AH3"/>
      <c r="AI3"/>
      <c r="AJ3"/>
      <c r="AK3"/>
      <c r="AL3"/>
    </row>
    <row r="4" spans="1:38" ht="30.75" thickBot="1" x14ac:dyDescent="0.3">
      <c r="A4" s="1954" t="s">
        <v>2104</v>
      </c>
      <c r="B4" s="1955"/>
      <c r="C4" s="1955"/>
      <c r="D4" s="1955"/>
      <c r="E4" s="1955"/>
      <c r="F4" s="1955"/>
      <c r="G4" s="1955"/>
      <c r="H4" s="1956"/>
      <c r="J4" s="801"/>
      <c r="K4" s="817" t="s">
        <v>1289</v>
      </c>
      <c r="L4" s="817" t="s">
        <v>2105</v>
      </c>
      <c r="M4" s="817" t="s">
        <v>2106</v>
      </c>
      <c r="N4" s="817" t="s">
        <v>2107</v>
      </c>
      <c r="O4"/>
      <c r="P4"/>
      <c r="Q4"/>
      <c r="R4"/>
      <c r="S4"/>
      <c r="T4"/>
      <c r="U4"/>
      <c r="V4"/>
      <c r="W4"/>
      <c r="X4"/>
      <c r="Y4"/>
      <c r="Z4"/>
      <c r="AA4"/>
      <c r="AB4"/>
      <c r="AC4"/>
      <c r="AD4"/>
      <c r="AE4"/>
      <c r="AF4"/>
      <c r="AG4"/>
      <c r="AH4"/>
      <c r="AI4"/>
      <c r="AJ4"/>
      <c r="AK4"/>
      <c r="AL4"/>
    </row>
    <row r="5" spans="1:38" ht="21.75" customHeight="1" thickTop="1" x14ac:dyDescent="0.6">
      <c r="A5" s="818" t="s">
        <v>1604</v>
      </c>
      <c r="B5" s="819"/>
      <c r="C5" s="819"/>
      <c r="D5" s="820"/>
      <c r="E5" s="821"/>
      <c r="F5" s="821"/>
      <c r="G5" s="821"/>
      <c r="H5" s="822"/>
      <c r="J5" s="801"/>
      <c r="K5" s="823" t="str">
        <f>CAPA!B19&amp;" - "&amp;CAPA!C19</f>
        <v>Torre 1 - ÁREA – 1º PAVTO. (TÉRREO)</v>
      </c>
      <c r="L5" s="824">
        <v>784.58</v>
      </c>
      <c r="M5" s="824">
        <v>151.72</v>
      </c>
      <c r="N5" s="824">
        <v>3.49</v>
      </c>
      <c r="O5"/>
      <c r="P5"/>
      <c r="Q5"/>
      <c r="R5"/>
      <c r="S5"/>
      <c r="T5"/>
      <c r="U5"/>
      <c r="V5"/>
      <c r="W5"/>
      <c r="X5"/>
      <c r="Y5"/>
      <c r="Z5"/>
      <c r="AA5"/>
      <c r="AB5"/>
      <c r="AC5"/>
      <c r="AD5"/>
      <c r="AE5"/>
      <c r="AF5"/>
      <c r="AG5"/>
      <c r="AH5"/>
      <c r="AI5"/>
      <c r="AJ5"/>
      <c r="AK5"/>
      <c r="AL5"/>
    </row>
    <row r="6" spans="1:38" ht="21.75" customHeight="1" thickBot="1" x14ac:dyDescent="0.65">
      <c r="A6" s="825"/>
      <c r="B6" s="826"/>
      <c r="C6" s="826"/>
      <c r="D6" s="827"/>
      <c r="E6" s="828"/>
      <c r="F6" s="828"/>
      <c r="G6" s="828"/>
      <c r="H6" s="829"/>
      <c r="J6" s="801"/>
      <c r="K6" s="823" t="str">
        <f>CAPA!B20&amp;" - "&amp;CAPA!C20</f>
        <v>Torre 1 - ÁREA – MEZANINO DO 1º PAVTO.</v>
      </c>
      <c r="L6" s="824">
        <v>801.15</v>
      </c>
      <c r="M6" s="824">
        <v>151.72</v>
      </c>
      <c r="N6" s="824">
        <v>2.7</v>
      </c>
      <c r="O6"/>
      <c r="P6"/>
      <c r="Q6"/>
      <c r="R6"/>
      <c r="S6"/>
      <c r="T6"/>
      <c r="U6"/>
      <c r="V6"/>
      <c r="W6"/>
      <c r="X6"/>
      <c r="Y6"/>
      <c r="Z6"/>
      <c r="AA6"/>
      <c r="AB6"/>
      <c r="AC6"/>
      <c r="AD6"/>
      <c r="AE6"/>
      <c r="AF6"/>
      <c r="AG6"/>
      <c r="AH6"/>
      <c r="AI6"/>
      <c r="AJ6"/>
      <c r="AK6"/>
      <c r="AL6"/>
    </row>
    <row r="7" spans="1:38" ht="21.75" customHeight="1" x14ac:dyDescent="0.6">
      <c r="A7" s="825"/>
      <c r="B7" s="830" t="s">
        <v>60</v>
      </c>
      <c r="C7" s="831" t="s">
        <v>1220</v>
      </c>
      <c r="D7" s="832" t="s">
        <v>62</v>
      </c>
      <c r="E7" s="828"/>
      <c r="F7" s="828"/>
      <c r="G7" s="828"/>
      <c r="H7" s="829"/>
      <c r="J7" s="801"/>
      <c r="K7" s="823" t="str">
        <f>CAPA!B21&amp;" - "&amp;CAPA!C21</f>
        <v>Torre 1 - ÁREA – 2º PAVIMENTO</v>
      </c>
      <c r="L7" s="824">
        <v>878.5</v>
      </c>
      <c r="M7" s="824">
        <v>151.72</v>
      </c>
      <c r="N7" s="824">
        <v>2.7</v>
      </c>
      <c r="O7"/>
      <c r="P7"/>
      <c r="Q7"/>
      <c r="R7"/>
      <c r="S7"/>
      <c r="T7"/>
      <c r="U7"/>
      <c r="V7"/>
      <c r="W7"/>
      <c r="X7"/>
      <c r="Y7"/>
      <c r="Z7"/>
      <c r="AA7"/>
      <c r="AB7"/>
      <c r="AC7"/>
      <c r="AD7"/>
      <c r="AE7"/>
      <c r="AF7"/>
      <c r="AG7"/>
      <c r="AH7"/>
      <c r="AI7"/>
      <c r="AJ7"/>
      <c r="AK7"/>
      <c r="AL7"/>
    </row>
    <row r="8" spans="1:38" ht="21.75" customHeight="1" x14ac:dyDescent="0.6">
      <c r="A8" s="825"/>
      <c r="B8" s="833" t="s">
        <v>3504</v>
      </c>
      <c r="C8" s="834" t="s">
        <v>788</v>
      </c>
      <c r="D8" s="835">
        <f>M6</f>
        <v>151.72</v>
      </c>
      <c r="E8" s="828"/>
      <c r="F8" s="828"/>
      <c r="G8" s="828"/>
      <c r="H8" s="829"/>
      <c r="J8" s="801"/>
      <c r="K8" s="823" t="str">
        <f>CAPA!B22&amp;" - "&amp;CAPA!C22</f>
        <v>Torre 1 - ÁREA – MEZANINO DO 2º PAVTO.</v>
      </c>
      <c r="L8" s="824">
        <v>878.5</v>
      </c>
      <c r="M8" s="824">
        <v>151.72</v>
      </c>
      <c r="N8" s="824">
        <v>2.6999999999999993</v>
      </c>
      <c r="O8"/>
      <c r="P8"/>
      <c r="Q8"/>
      <c r="R8"/>
      <c r="S8"/>
      <c r="T8"/>
      <c r="U8"/>
      <c r="V8"/>
      <c r="W8"/>
      <c r="X8"/>
      <c r="Y8"/>
      <c r="Z8"/>
      <c r="AA8"/>
      <c r="AB8"/>
      <c r="AC8"/>
      <c r="AD8"/>
      <c r="AE8"/>
      <c r="AF8"/>
      <c r="AG8"/>
      <c r="AH8"/>
      <c r="AI8"/>
      <c r="AJ8"/>
      <c r="AK8"/>
      <c r="AL8"/>
    </row>
    <row r="9" spans="1:38" ht="21.75" customHeight="1" x14ac:dyDescent="0.6">
      <c r="A9" s="825"/>
      <c r="B9" s="833" t="s">
        <v>3505</v>
      </c>
      <c r="C9" s="834" t="s">
        <v>788</v>
      </c>
      <c r="D9" s="835">
        <f>M9+M12</f>
        <v>303.44</v>
      </c>
      <c r="E9" s="828"/>
      <c r="F9" s="828"/>
      <c r="G9" s="828"/>
      <c r="H9" s="829"/>
      <c r="I9" s="801"/>
      <c r="J9" s="801"/>
      <c r="K9" s="823" t="str">
        <f>CAPA!B23&amp;" - "&amp;CAPA!C23</f>
        <v>Torre 1 - ÁREA – 3º PAVIMENTO</v>
      </c>
      <c r="L9" s="824">
        <v>878.5</v>
      </c>
      <c r="M9" s="824">
        <v>151.72</v>
      </c>
      <c r="N9" s="824">
        <v>2.6999999999999993</v>
      </c>
      <c r="O9"/>
      <c r="P9"/>
      <c r="Q9"/>
      <c r="R9"/>
      <c r="S9"/>
      <c r="T9"/>
      <c r="U9"/>
      <c r="V9"/>
      <c r="W9"/>
      <c r="X9"/>
      <c r="Y9"/>
      <c r="Z9"/>
      <c r="AA9"/>
      <c r="AB9"/>
      <c r="AC9"/>
      <c r="AD9"/>
      <c r="AE9"/>
      <c r="AF9"/>
      <c r="AG9"/>
      <c r="AH9"/>
      <c r="AI9"/>
      <c r="AJ9"/>
      <c r="AK9"/>
      <c r="AL9"/>
    </row>
    <row r="10" spans="1:38" ht="21.75" customHeight="1" x14ac:dyDescent="0.6">
      <c r="A10" s="825"/>
      <c r="B10" s="833" t="s">
        <v>3506</v>
      </c>
      <c r="C10" s="834" t="s">
        <v>788</v>
      </c>
      <c r="D10" s="835">
        <f>M13</f>
        <v>108.2</v>
      </c>
      <c r="E10" s="828"/>
      <c r="F10" s="828"/>
      <c r="G10" s="828"/>
      <c r="H10" s="829"/>
      <c r="J10" s="801"/>
      <c r="K10" s="823" t="str">
        <f>CAPA!B24&amp;" - "&amp;CAPA!C24</f>
        <v>Torre 1 - ÁREA – MEZANINO DO 3º PAVTO.</v>
      </c>
      <c r="L10" s="824">
        <v>892.45</v>
      </c>
      <c r="M10" s="824">
        <v>151.72</v>
      </c>
      <c r="N10" s="824">
        <v>2.6999999999999993</v>
      </c>
      <c r="O10"/>
      <c r="P10"/>
      <c r="Q10"/>
      <c r="R10"/>
      <c r="S10"/>
      <c r="T10"/>
      <c r="U10"/>
      <c r="V10"/>
      <c r="W10"/>
      <c r="X10"/>
      <c r="Y10"/>
      <c r="Z10"/>
      <c r="AA10"/>
      <c r="AB10"/>
      <c r="AC10"/>
      <c r="AD10"/>
      <c r="AE10"/>
      <c r="AF10"/>
      <c r="AG10"/>
      <c r="AH10"/>
      <c r="AI10"/>
      <c r="AJ10"/>
      <c r="AK10"/>
      <c r="AL10"/>
    </row>
    <row r="11" spans="1:38" ht="21.75" customHeight="1" x14ac:dyDescent="0.6">
      <c r="A11" s="825"/>
      <c r="B11" s="833" t="s">
        <v>3507</v>
      </c>
      <c r="C11" s="834" t="s">
        <v>788</v>
      </c>
      <c r="D11" s="835">
        <f>M14*(30/3)</f>
        <v>1082</v>
      </c>
      <c r="E11" s="828"/>
      <c r="F11" s="828"/>
      <c r="G11" s="828"/>
      <c r="H11" s="829"/>
      <c r="J11" s="801"/>
      <c r="K11" s="823" t="str">
        <f>CAPA!B25&amp;" - "&amp;CAPA!C25</f>
        <v>Torre 1 - ÁREA – 4º PAVIMENTO GARAGEM/LAZER</v>
      </c>
      <c r="L11" s="824">
        <v>892.45</v>
      </c>
      <c r="M11" s="824">
        <v>151.72</v>
      </c>
      <c r="N11" s="824">
        <v>5.0400000000000027</v>
      </c>
      <c r="O11"/>
      <c r="P11"/>
      <c r="Q11"/>
      <c r="R11"/>
      <c r="S11"/>
      <c r="T11"/>
      <c r="U11"/>
      <c r="V11"/>
      <c r="W11"/>
      <c r="X11"/>
      <c r="Y11"/>
      <c r="Z11"/>
      <c r="AA11"/>
      <c r="AB11"/>
      <c r="AC11"/>
      <c r="AD11"/>
      <c r="AE11"/>
      <c r="AF11"/>
      <c r="AG11"/>
      <c r="AH11"/>
      <c r="AI11"/>
      <c r="AJ11"/>
      <c r="AK11"/>
      <c r="AL11"/>
    </row>
    <row r="12" spans="1:38" ht="21.75" customHeight="1" thickBot="1" x14ac:dyDescent="0.65">
      <c r="A12" s="825"/>
      <c r="B12" s="836" t="s">
        <v>115</v>
      </c>
      <c r="C12" s="837" t="s">
        <v>788</v>
      </c>
      <c r="D12" s="838">
        <f>D8+D10</f>
        <v>259.92</v>
      </c>
      <c r="E12" s="828"/>
      <c r="F12" s="828"/>
      <c r="G12" s="828"/>
      <c r="H12" s="829"/>
      <c r="J12" s="801"/>
      <c r="K12" s="823" t="str">
        <f>CAPA!B26&amp;" - "&amp;CAPA!C26</f>
        <v>Torre 1 - ÁREA – 5º PAVIMENTO LAZER</v>
      </c>
      <c r="L12" s="824">
        <v>499.27</v>
      </c>
      <c r="M12" s="824">
        <v>151.72</v>
      </c>
      <c r="N12" s="824">
        <v>3.2399999999999984</v>
      </c>
      <c r="O12"/>
      <c r="P12"/>
      <c r="Q12"/>
      <c r="R12"/>
      <c r="S12"/>
      <c r="T12"/>
      <c r="U12"/>
      <c r="V12"/>
      <c r="W12"/>
      <c r="X12"/>
      <c r="Y12"/>
      <c r="Z12"/>
      <c r="AA12"/>
      <c r="AB12"/>
      <c r="AC12"/>
      <c r="AD12"/>
      <c r="AE12"/>
      <c r="AF12"/>
      <c r="AG12"/>
      <c r="AH12"/>
      <c r="AI12"/>
      <c r="AJ12"/>
      <c r="AK12"/>
      <c r="AL12"/>
    </row>
    <row r="13" spans="1:38" ht="21.75" customHeight="1" thickBot="1" x14ac:dyDescent="0.65">
      <c r="A13" s="825"/>
      <c r="B13" s="836" t="s">
        <v>121</v>
      </c>
      <c r="C13" s="837" t="s">
        <v>788</v>
      </c>
      <c r="D13" s="838">
        <f>D11+D9</f>
        <v>1385.44</v>
      </c>
      <c r="E13" s="828"/>
      <c r="F13" s="828"/>
      <c r="G13" s="828"/>
      <c r="H13" s="829"/>
      <c r="I13" s="801"/>
      <c r="J13" s="801"/>
      <c r="K13" s="823" t="str">
        <f>CAPA!B27&amp;" - "&amp;CAPA!C27</f>
        <v>Torre 1 - ÁREA – 6º PAVIMENTO TIPO - DIFERENCIADO</v>
      </c>
      <c r="L13" s="824">
        <v>345.53</v>
      </c>
      <c r="M13" s="824">
        <v>108.2</v>
      </c>
      <c r="N13" s="824">
        <v>3.1500000000000021</v>
      </c>
      <c r="O13"/>
      <c r="P13"/>
      <c r="Q13"/>
      <c r="R13"/>
      <c r="S13"/>
      <c r="T13"/>
      <c r="U13"/>
      <c r="V13"/>
      <c r="W13"/>
      <c r="X13"/>
      <c r="Y13"/>
      <c r="Z13"/>
      <c r="AA13"/>
      <c r="AB13"/>
      <c r="AC13"/>
      <c r="AD13"/>
      <c r="AE13"/>
      <c r="AF13"/>
      <c r="AG13"/>
      <c r="AH13"/>
      <c r="AI13"/>
      <c r="AJ13"/>
      <c r="AK13"/>
      <c r="AL13"/>
    </row>
    <row r="14" spans="1:38" ht="21.75" customHeight="1" x14ac:dyDescent="0.6">
      <c r="A14" s="818" t="s">
        <v>122</v>
      </c>
      <c r="B14" s="819"/>
      <c r="C14" s="819"/>
      <c r="D14" s="820"/>
      <c r="E14" s="821"/>
      <c r="F14" s="839"/>
      <c r="G14" s="821"/>
      <c r="H14" s="822"/>
      <c r="I14" s="801"/>
      <c r="J14" s="801"/>
      <c r="K14" s="823" t="str">
        <f>CAPA!$B$28&amp;" - "&amp;CAPA!$C$28</f>
        <v>Torre 1 - ÁREA – 7º AO 14° PAVIMENTO TIPO - X8</v>
      </c>
      <c r="L14" s="824">
        <v>303.41000000000003</v>
      </c>
      <c r="M14" s="824">
        <v>108.2</v>
      </c>
      <c r="N14" s="824">
        <v>3.1499999999999986</v>
      </c>
      <c r="O14"/>
      <c r="P14"/>
      <c r="Q14"/>
      <c r="R14"/>
      <c r="S14"/>
      <c r="T14"/>
      <c r="U14"/>
      <c r="V14"/>
      <c r="W14"/>
      <c r="X14"/>
      <c r="Y14"/>
      <c r="Z14"/>
      <c r="AA14"/>
      <c r="AB14"/>
      <c r="AC14"/>
      <c r="AD14"/>
      <c r="AE14"/>
      <c r="AF14"/>
      <c r="AG14"/>
      <c r="AH14"/>
      <c r="AI14"/>
      <c r="AJ14"/>
      <c r="AK14"/>
      <c r="AL14"/>
    </row>
    <row r="15" spans="1:38" ht="21.75" customHeight="1" thickBot="1" x14ac:dyDescent="0.65">
      <c r="A15" s="840"/>
      <c r="B15" s="826"/>
      <c r="C15" s="826"/>
      <c r="D15" s="827"/>
      <c r="E15" s="828"/>
      <c r="F15" s="828"/>
      <c r="G15" s="828"/>
      <c r="H15" s="829"/>
      <c r="I15" s="801"/>
      <c r="J15" s="801"/>
      <c r="K15" s="823" t="str">
        <f>CAPA!$B$28&amp;" - "&amp;CAPA!$C$28</f>
        <v>Torre 1 - ÁREA – 7º AO 14° PAVIMENTO TIPO - X8</v>
      </c>
      <c r="L15" s="824">
        <v>303.41000000000003</v>
      </c>
      <c r="M15" s="824">
        <v>108.2</v>
      </c>
      <c r="N15" s="824">
        <v>3.1499999999999986</v>
      </c>
      <c r="O15"/>
      <c r="P15"/>
      <c r="Q15"/>
      <c r="R15"/>
      <c r="S15"/>
      <c r="T15"/>
      <c r="U15"/>
      <c r="V15"/>
      <c r="W15"/>
      <c r="X15"/>
      <c r="Y15"/>
      <c r="Z15"/>
      <c r="AA15"/>
      <c r="AB15"/>
      <c r="AC15"/>
      <c r="AD15"/>
      <c r="AE15"/>
      <c r="AF15"/>
      <c r="AG15"/>
      <c r="AH15"/>
      <c r="AI15"/>
      <c r="AJ15"/>
      <c r="AK15"/>
      <c r="AL15"/>
    </row>
    <row r="16" spans="1:38" ht="21.75" customHeight="1" x14ac:dyDescent="0.6">
      <c r="A16" s="840"/>
      <c r="B16" s="841" t="s">
        <v>60</v>
      </c>
      <c r="C16" s="842" t="s">
        <v>1220</v>
      </c>
      <c r="D16" s="843" t="s">
        <v>62</v>
      </c>
      <c r="E16" s="828"/>
      <c r="F16" s="828"/>
      <c r="G16" s="828"/>
      <c r="H16" s="829"/>
      <c r="I16" s="801"/>
      <c r="J16" s="801"/>
      <c r="K16" s="823" t="str">
        <f>CAPA!$B$28&amp;" - "&amp;CAPA!$C$28</f>
        <v>Torre 1 - ÁREA – 7º AO 14° PAVIMENTO TIPO - X8</v>
      </c>
      <c r="L16" s="824">
        <v>303.41000000000003</v>
      </c>
      <c r="M16" s="824">
        <v>108.2</v>
      </c>
      <c r="N16" s="824">
        <v>3.1499999999999986</v>
      </c>
      <c r="O16"/>
      <c r="P16"/>
      <c r="Q16"/>
      <c r="R16"/>
      <c r="S16"/>
      <c r="T16"/>
      <c r="U16"/>
      <c r="V16"/>
      <c r="W16"/>
      <c r="X16"/>
      <c r="Y16"/>
      <c r="Z16"/>
      <c r="AA16"/>
      <c r="AB16"/>
      <c r="AC16"/>
      <c r="AD16"/>
      <c r="AE16"/>
      <c r="AF16"/>
      <c r="AG16"/>
      <c r="AH16"/>
      <c r="AI16"/>
      <c r="AJ16"/>
      <c r="AK16"/>
      <c r="AL16"/>
    </row>
    <row r="17" spans="1:38" ht="21.75" customHeight="1" x14ac:dyDescent="0.6">
      <c r="A17" s="840"/>
      <c r="B17" s="844" t="s">
        <v>2108</v>
      </c>
      <c r="C17" s="845" t="s">
        <v>788</v>
      </c>
      <c r="D17" s="846">
        <f>M19</f>
        <v>108.2</v>
      </c>
      <c r="E17" s="828"/>
      <c r="F17" s="828"/>
      <c r="G17" s="828"/>
      <c r="H17" s="829"/>
      <c r="I17" s="801"/>
      <c r="J17" s="801"/>
      <c r="K17" s="823" t="str">
        <f>CAPA!$B$28&amp;" - "&amp;CAPA!$C$28</f>
        <v>Torre 1 - ÁREA – 7º AO 14° PAVIMENTO TIPO - X8</v>
      </c>
      <c r="L17" s="824">
        <v>303.41000000000003</v>
      </c>
      <c r="M17" s="824">
        <v>108.2</v>
      </c>
      <c r="N17" s="824">
        <v>3.1500000000000057</v>
      </c>
      <c r="O17"/>
      <c r="P17"/>
      <c r="Q17"/>
      <c r="R17"/>
      <c r="S17"/>
      <c r="T17"/>
      <c r="U17"/>
      <c r="V17"/>
      <c r="W17"/>
      <c r="X17"/>
      <c r="Y17"/>
      <c r="Z17"/>
      <c r="AA17"/>
      <c r="AB17"/>
      <c r="AC17"/>
      <c r="AD17"/>
      <c r="AE17"/>
      <c r="AF17"/>
      <c r="AG17"/>
      <c r="AH17"/>
      <c r="AI17"/>
      <c r="AJ17"/>
      <c r="AK17"/>
      <c r="AL17"/>
    </row>
    <row r="18" spans="1:38" ht="21.75" customHeight="1" x14ac:dyDescent="0.6">
      <c r="A18" s="840"/>
      <c r="B18" s="844" t="s">
        <v>2109</v>
      </c>
      <c r="C18" s="845" t="s">
        <v>788</v>
      </c>
      <c r="D18" s="846" t="e">
        <f>CPU!I4116</f>
        <v>#REF!</v>
      </c>
      <c r="E18" s="828"/>
      <c r="F18" s="828"/>
      <c r="G18" s="828"/>
      <c r="H18" s="829"/>
      <c r="I18" s="801"/>
      <c r="J18" s="801"/>
      <c r="K18" s="823" t="str">
        <f>CAPA!$B$28&amp;" - "&amp;CAPA!$C$28</f>
        <v>Torre 1 - ÁREA – 7º AO 14° PAVIMENTO TIPO - X8</v>
      </c>
      <c r="L18" s="824">
        <v>303.41000000000003</v>
      </c>
      <c r="M18" s="824">
        <v>108.2</v>
      </c>
      <c r="N18" s="824">
        <v>3.2399999999999949</v>
      </c>
      <c r="O18"/>
      <c r="P18"/>
      <c r="Q18"/>
      <c r="R18"/>
      <c r="S18"/>
      <c r="T18"/>
      <c r="U18"/>
      <c r="V18"/>
      <c r="W18"/>
      <c r="X18"/>
      <c r="Y18"/>
      <c r="Z18"/>
      <c r="AA18"/>
      <c r="AB18"/>
      <c r="AC18"/>
      <c r="AD18"/>
      <c r="AE18"/>
      <c r="AF18"/>
      <c r="AG18"/>
      <c r="AH18"/>
      <c r="AI18"/>
      <c r="AJ18"/>
      <c r="AK18"/>
      <c r="AL18"/>
    </row>
    <row r="19" spans="1:38" ht="21.75" customHeight="1" x14ac:dyDescent="0.6">
      <c r="A19" s="840"/>
      <c r="B19" s="847" t="s">
        <v>122</v>
      </c>
      <c r="C19" s="848" t="s">
        <v>788</v>
      </c>
      <c r="D19" s="849" t="e">
        <f>D17+D18</f>
        <v>#REF!</v>
      </c>
      <c r="E19" s="828"/>
      <c r="F19" s="828"/>
      <c r="G19" s="828"/>
      <c r="H19" s="829"/>
      <c r="I19" s="801"/>
      <c r="J19" s="801"/>
      <c r="K19" s="823" t="str">
        <f>CAPA!$B$28&amp;" - "&amp;CAPA!$C$28</f>
        <v>Torre 1 - ÁREA – 7º AO 14° PAVIMENTO TIPO - X8</v>
      </c>
      <c r="L19" s="824">
        <v>303.41000000000003</v>
      </c>
      <c r="M19" s="824">
        <v>108.2</v>
      </c>
      <c r="N19" s="824">
        <v>3.2399999999999807</v>
      </c>
      <c r="O19"/>
      <c r="P19"/>
      <c r="Q19"/>
      <c r="R19"/>
      <c r="S19"/>
      <c r="T19"/>
      <c r="U19"/>
      <c r="V19"/>
      <c r="W19"/>
      <c r="X19"/>
      <c r="Y19"/>
      <c r="Z19"/>
      <c r="AA19"/>
      <c r="AB19"/>
      <c r="AC19"/>
      <c r="AD19"/>
      <c r="AE19"/>
      <c r="AF19"/>
      <c r="AG19"/>
      <c r="AH19"/>
      <c r="AI19"/>
      <c r="AJ19"/>
      <c r="AK19"/>
      <c r="AL19"/>
    </row>
    <row r="20" spans="1:38" ht="21.75" customHeight="1" x14ac:dyDescent="0.6">
      <c r="A20" s="840"/>
      <c r="B20" s="826"/>
      <c r="C20" s="826"/>
      <c r="D20" s="827"/>
      <c r="E20" s="828"/>
      <c r="F20" s="828"/>
      <c r="G20" s="828"/>
      <c r="H20" s="829"/>
      <c r="J20" s="801"/>
      <c r="K20" s="823" t="str">
        <f>CAPA!$B$28&amp;" - "&amp;CAPA!$C$28</f>
        <v>Torre 1 - ÁREA – 7º AO 14° PAVIMENTO TIPO - X8</v>
      </c>
      <c r="L20" s="824">
        <v>303.41000000000003</v>
      </c>
      <c r="M20" s="824">
        <v>108.2</v>
      </c>
      <c r="N20" s="824">
        <v>2</v>
      </c>
      <c r="O20"/>
      <c r="P20"/>
      <c r="Q20"/>
      <c r="R20"/>
      <c r="S20"/>
      <c r="T20"/>
      <c r="U20"/>
      <c r="V20"/>
      <c r="W20"/>
      <c r="X20"/>
      <c r="Y20"/>
      <c r="Z20"/>
      <c r="AA20"/>
      <c r="AB20"/>
      <c r="AC20"/>
      <c r="AD20"/>
      <c r="AE20"/>
      <c r="AF20"/>
      <c r="AG20"/>
      <c r="AH20"/>
      <c r="AI20"/>
      <c r="AJ20"/>
      <c r="AK20"/>
      <c r="AL20"/>
    </row>
    <row r="21" spans="1:38" ht="21.75" customHeight="1" x14ac:dyDescent="0.6">
      <c r="A21" s="818" t="s">
        <v>1605</v>
      </c>
      <c r="B21" s="819"/>
      <c r="C21" s="819"/>
      <c r="D21" s="820"/>
      <c r="E21" s="850"/>
      <c r="F21" s="850"/>
      <c r="G21" s="850"/>
      <c r="H21" s="851"/>
      <c r="J21" s="801"/>
      <c r="K21" s="823" t="str">
        <f>CAPA!$B$28&amp;" - "&amp;CAPA!$C$28</f>
        <v>Torre 1 - ÁREA – 7º AO 14° PAVIMENTO TIPO - X8</v>
      </c>
      <c r="L21" s="824">
        <v>303.41000000000003</v>
      </c>
      <c r="M21" s="824">
        <v>108.2</v>
      </c>
      <c r="N21" s="824">
        <v>2.5</v>
      </c>
      <c r="O21"/>
      <c r="P21"/>
      <c r="Q21"/>
      <c r="R21"/>
      <c r="S21"/>
      <c r="T21"/>
      <c r="U21"/>
      <c r="V21"/>
      <c r="W21"/>
      <c r="X21"/>
      <c r="Y21"/>
      <c r="Z21"/>
      <c r="AA21"/>
      <c r="AB21"/>
      <c r="AC21"/>
      <c r="AD21"/>
      <c r="AE21"/>
      <c r="AF21"/>
      <c r="AG21"/>
      <c r="AH21"/>
      <c r="AI21"/>
      <c r="AJ21"/>
      <c r="AK21"/>
      <c r="AL21"/>
    </row>
    <row r="22" spans="1:38" ht="21.75" customHeight="1" thickBot="1" x14ac:dyDescent="0.65">
      <c r="A22" s="840"/>
      <c r="B22" s="826"/>
      <c r="C22" s="826"/>
      <c r="D22" s="827"/>
      <c r="E22" s="828"/>
      <c r="F22" s="828"/>
      <c r="G22" s="828"/>
      <c r="H22" s="829"/>
      <c r="J22" s="801"/>
      <c r="K22" s="823" t="str">
        <f>CAPA!$C$29</f>
        <v>ÁREA – 15º AO 35° PAVIMENTO TIPO - X21</v>
      </c>
      <c r="L22" s="824">
        <v>303.57</v>
      </c>
      <c r="M22" s="824">
        <v>108.2</v>
      </c>
      <c r="N22" s="824">
        <v>3.1499999999999986</v>
      </c>
      <c r="O22"/>
      <c r="P22"/>
      <c r="Q22"/>
      <c r="R22"/>
      <c r="S22"/>
      <c r="T22"/>
      <c r="U22"/>
      <c r="V22"/>
      <c r="W22"/>
      <c r="X22"/>
      <c r="Y22"/>
      <c r="Z22"/>
      <c r="AA22"/>
      <c r="AB22"/>
      <c r="AC22"/>
      <c r="AD22"/>
      <c r="AE22"/>
      <c r="AF22"/>
      <c r="AG22"/>
      <c r="AH22"/>
      <c r="AI22"/>
      <c r="AJ22"/>
      <c r="AK22"/>
      <c r="AL22"/>
    </row>
    <row r="23" spans="1:38" ht="21.75" customHeight="1" x14ac:dyDescent="0.6">
      <c r="A23" s="840"/>
      <c r="B23" s="830" t="s">
        <v>60</v>
      </c>
      <c r="C23" s="831" t="s">
        <v>1220</v>
      </c>
      <c r="D23" s="832" t="s">
        <v>62</v>
      </c>
      <c r="E23" s="828"/>
      <c r="F23" s="828"/>
      <c r="G23" s="828"/>
      <c r="H23" s="829"/>
      <c r="I23" s="801"/>
      <c r="J23" s="801"/>
      <c r="K23" s="823" t="str">
        <f>CAPA!$C$29</f>
        <v>ÁREA – 15º AO 35° PAVIMENTO TIPO - X21</v>
      </c>
      <c r="L23" s="824">
        <v>303.57</v>
      </c>
      <c r="M23" s="824">
        <v>108.2</v>
      </c>
      <c r="N23" s="824">
        <v>3.1499999999999986</v>
      </c>
      <c r="O23"/>
      <c r="P23"/>
      <c r="Q23"/>
      <c r="R23"/>
      <c r="S23"/>
      <c r="T23"/>
      <c r="U23"/>
      <c r="V23"/>
      <c r="W23"/>
      <c r="X23"/>
      <c r="Y23"/>
      <c r="Z23"/>
      <c r="AA23"/>
      <c r="AB23"/>
      <c r="AC23"/>
      <c r="AD23"/>
      <c r="AE23"/>
      <c r="AF23"/>
      <c r="AG23"/>
      <c r="AH23"/>
      <c r="AI23"/>
      <c r="AJ23"/>
      <c r="AK23"/>
      <c r="AL23"/>
    </row>
    <row r="24" spans="1:38" ht="21.75" customHeight="1" x14ac:dyDescent="0.6">
      <c r="A24" s="840"/>
      <c r="B24" s="852" t="s">
        <v>1606</v>
      </c>
      <c r="C24" s="853" t="s">
        <v>788</v>
      </c>
      <c r="D24" s="854">
        <f>M20</f>
        <v>108.2</v>
      </c>
      <c r="E24" s="828"/>
      <c r="F24" s="828"/>
      <c r="G24" s="828"/>
      <c r="H24" s="829"/>
      <c r="I24" s="801"/>
      <c r="J24" s="801"/>
      <c r="K24" s="823" t="str">
        <f>CAPA!$C$29</f>
        <v>ÁREA – 15º AO 35° PAVIMENTO TIPO - X21</v>
      </c>
      <c r="L24" s="824">
        <v>303.57</v>
      </c>
      <c r="M24" s="824">
        <v>108.2</v>
      </c>
      <c r="N24" s="824">
        <v>3.1499999999999986</v>
      </c>
      <c r="O24"/>
      <c r="P24"/>
      <c r="Q24"/>
      <c r="R24"/>
      <c r="S24"/>
      <c r="T24"/>
      <c r="U24"/>
      <c r="V24"/>
      <c r="W24"/>
      <c r="X24"/>
      <c r="Y24"/>
      <c r="Z24"/>
      <c r="AA24"/>
      <c r="AB24"/>
      <c r="AC24"/>
      <c r="AD24"/>
      <c r="AE24"/>
      <c r="AF24"/>
      <c r="AG24"/>
      <c r="AH24"/>
      <c r="AI24"/>
      <c r="AJ24"/>
      <c r="AK24"/>
      <c r="AL24"/>
    </row>
    <row r="25" spans="1:38" ht="21.75" customHeight="1" x14ac:dyDescent="0.6">
      <c r="A25" s="840"/>
      <c r="B25" s="855" t="s">
        <v>1607</v>
      </c>
      <c r="C25" s="856" t="s">
        <v>534</v>
      </c>
      <c r="D25" s="857">
        <f>COUNTA(K6:K48)</f>
        <v>43</v>
      </c>
      <c r="E25" s="828"/>
      <c r="F25" s="828"/>
      <c r="G25" s="828"/>
      <c r="H25" s="829"/>
      <c r="J25" s="801"/>
      <c r="K25" s="823" t="str">
        <f>CAPA!$C$29</f>
        <v>ÁREA – 15º AO 35° PAVIMENTO TIPO - X21</v>
      </c>
      <c r="L25" s="824">
        <v>303.57</v>
      </c>
      <c r="M25" s="824">
        <v>108.2</v>
      </c>
      <c r="N25" s="824">
        <v>3.1499999999999986</v>
      </c>
      <c r="O25"/>
      <c r="P25"/>
      <c r="Q25"/>
      <c r="R25"/>
      <c r="S25"/>
      <c r="T25"/>
      <c r="U25"/>
      <c r="V25"/>
      <c r="W25"/>
      <c r="X25"/>
      <c r="Y25"/>
      <c r="Z25"/>
      <c r="AA25"/>
      <c r="AB25"/>
      <c r="AC25"/>
      <c r="AD25"/>
      <c r="AE25"/>
      <c r="AF25"/>
      <c r="AG25"/>
      <c r="AH25"/>
      <c r="AI25"/>
      <c r="AJ25"/>
      <c r="AK25"/>
      <c r="AL25"/>
    </row>
    <row r="26" spans="1:38" ht="21.75" customHeight="1" x14ac:dyDescent="0.6">
      <c r="A26" s="840"/>
      <c r="B26" s="858" t="s">
        <v>125</v>
      </c>
      <c r="C26" s="859" t="s">
        <v>788</v>
      </c>
      <c r="D26" s="860">
        <f>D24*D25</f>
        <v>4652.6000000000004</v>
      </c>
      <c r="E26" s="828"/>
      <c r="F26" s="828"/>
      <c r="G26" s="828"/>
      <c r="H26" s="829"/>
      <c r="J26" s="801"/>
      <c r="K26" s="823" t="str">
        <f>CAPA!$C$29</f>
        <v>ÁREA – 15º AO 35° PAVIMENTO TIPO - X21</v>
      </c>
      <c r="L26" s="824">
        <v>303.57</v>
      </c>
      <c r="M26" s="824">
        <v>108.2</v>
      </c>
      <c r="N26" s="824">
        <v>3.1499999999999986</v>
      </c>
      <c r="O26"/>
      <c r="P26"/>
      <c r="Q26"/>
      <c r="R26"/>
      <c r="S26"/>
      <c r="T26"/>
      <c r="U26"/>
      <c r="V26"/>
      <c r="W26"/>
      <c r="X26"/>
      <c r="Y26"/>
      <c r="Z26"/>
      <c r="AA26"/>
      <c r="AB26"/>
      <c r="AC26"/>
      <c r="AD26"/>
      <c r="AE26"/>
      <c r="AF26"/>
      <c r="AG26"/>
      <c r="AH26"/>
      <c r="AI26"/>
      <c r="AJ26"/>
      <c r="AK26"/>
      <c r="AL26"/>
    </row>
    <row r="27" spans="1:38" ht="21.75" customHeight="1" x14ac:dyDescent="0.45">
      <c r="A27" s="825"/>
      <c r="B27" s="828"/>
      <c r="C27" s="828"/>
      <c r="D27" s="861"/>
      <c r="E27" s="828"/>
      <c r="F27" s="828"/>
      <c r="G27" s="828"/>
      <c r="H27" s="862"/>
      <c r="J27" s="801"/>
      <c r="K27" s="823" t="str">
        <f>CAPA!$C$29</f>
        <v>ÁREA – 15º AO 35° PAVIMENTO TIPO - X21</v>
      </c>
      <c r="L27" s="824">
        <v>303.57</v>
      </c>
      <c r="M27" s="824">
        <v>108.2</v>
      </c>
      <c r="N27" s="824">
        <v>3.1499999999999986</v>
      </c>
      <c r="O27"/>
      <c r="P27"/>
      <c r="Q27"/>
      <c r="R27"/>
      <c r="S27"/>
      <c r="T27"/>
      <c r="U27"/>
      <c r="V27"/>
      <c r="W27"/>
      <c r="X27"/>
      <c r="Y27"/>
      <c r="Z27"/>
      <c r="AA27"/>
      <c r="AB27"/>
      <c r="AC27"/>
      <c r="AD27"/>
      <c r="AE27"/>
      <c r="AF27"/>
      <c r="AG27"/>
      <c r="AH27"/>
      <c r="AI27"/>
      <c r="AJ27"/>
      <c r="AK27"/>
      <c r="AL27"/>
    </row>
    <row r="28" spans="1:38" ht="21.75" customHeight="1" x14ac:dyDescent="0.6">
      <c r="A28" s="818" t="s">
        <v>130</v>
      </c>
      <c r="B28" s="819"/>
      <c r="C28" s="819"/>
      <c r="D28" s="820"/>
      <c r="E28" s="821"/>
      <c r="F28" s="821"/>
      <c r="G28" s="821"/>
      <c r="H28" s="822"/>
      <c r="J28" s="801"/>
      <c r="K28" s="823" t="str">
        <f>CAPA!$C$29</f>
        <v>ÁREA – 15º AO 35° PAVIMENTO TIPO - X21</v>
      </c>
      <c r="L28" s="824">
        <v>303.57</v>
      </c>
      <c r="M28" s="824">
        <v>108.2</v>
      </c>
      <c r="N28" s="824">
        <v>3.1499999999999986</v>
      </c>
      <c r="O28"/>
      <c r="P28"/>
      <c r="Q28"/>
      <c r="R28"/>
      <c r="S28"/>
      <c r="T28"/>
      <c r="U28"/>
      <c r="V28"/>
      <c r="W28"/>
      <c r="X28"/>
      <c r="Y28"/>
      <c r="Z28"/>
      <c r="AA28"/>
      <c r="AB28"/>
      <c r="AC28"/>
      <c r="AD28"/>
      <c r="AE28"/>
      <c r="AF28"/>
      <c r="AG28"/>
      <c r="AH28"/>
      <c r="AI28"/>
      <c r="AJ28"/>
      <c r="AK28"/>
      <c r="AL28"/>
    </row>
    <row r="29" spans="1:38" ht="21.75" customHeight="1" thickBot="1" x14ac:dyDescent="0.65">
      <c r="A29" s="840"/>
      <c r="B29" s="826"/>
      <c r="C29" s="826"/>
      <c r="D29" s="827"/>
      <c r="E29" s="828"/>
      <c r="F29" s="828"/>
      <c r="G29" s="828"/>
      <c r="H29" s="829"/>
      <c r="J29" s="801"/>
      <c r="K29" s="823" t="str">
        <f>CAPA!$C$29</f>
        <v>ÁREA – 15º AO 35° PAVIMENTO TIPO - X21</v>
      </c>
      <c r="L29" s="824">
        <v>303.57</v>
      </c>
      <c r="M29" s="824">
        <v>108.2</v>
      </c>
      <c r="N29" s="824">
        <v>3.1499999999999986</v>
      </c>
      <c r="O29"/>
      <c r="P29"/>
      <c r="Q29"/>
      <c r="R29"/>
      <c r="S29"/>
      <c r="T29"/>
      <c r="U29"/>
      <c r="V29"/>
      <c r="W29"/>
      <c r="X29"/>
      <c r="Y29"/>
      <c r="Z29"/>
      <c r="AA29"/>
      <c r="AB29"/>
      <c r="AC29"/>
      <c r="AD29"/>
      <c r="AE29"/>
      <c r="AF29"/>
      <c r="AG29"/>
      <c r="AH29"/>
      <c r="AI29"/>
      <c r="AJ29"/>
      <c r="AK29"/>
      <c r="AL29"/>
    </row>
    <row r="30" spans="1:38" ht="21.75" customHeight="1" x14ac:dyDescent="0.6">
      <c r="A30" s="840"/>
      <c r="B30" s="841" t="s">
        <v>60</v>
      </c>
      <c r="C30" s="842" t="s">
        <v>1220</v>
      </c>
      <c r="D30" s="843" t="s">
        <v>62</v>
      </c>
      <c r="E30" s="828"/>
      <c r="F30" s="828"/>
      <c r="G30" s="828"/>
      <c r="H30" s="829"/>
      <c r="J30" s="801"/>
      <c r="K30" s="823" t="str">
        <f>CAPA!$C$29</f>
        <v>ÁREA – 15º AO 35° PAVIMENTO TIPO - X21</v>
      </c>
      <c r="L30" s="824">
        <v>303.57</v>
      </c>
      <c r="M30" s="824">
        <v>108.2</v>
      </c>
      <c r="N30" s="824">
        <v>3.1499999999999986</v>
      </c>
      <c r="O30"/>
      <c r="P30"/>
      <c r="Q30"/>
      <c r="R30"/>
      <c r="S30"/>
      <c r="T30"/>
      <c r="U30"/>
      <c r="V30"/>
      <c r="W30"/>
      <c r="X30"/>
      <c r="Y30"/>
      <c r="Z30"/>
      <c r="AA30"/>
      <c r="AB30"/>
      <c r="AC30"/>
      <c r="AD30"/>
      <c r="AE30"/>
      <c r="AF30"/>
      <c r="AG30"/>
      <c r="AH30"/>
      <c r="AI30"/>
      <c r="AJ30"/>
      <c r="AK30"/>
      <c r="AL30"/>
    </row>
    <row r="31" spans="1:38" ht="21.75" customHeight="1" x14ac:dyDescent="0.6">
      <c r="A31" s="840"/>
      <c r="B31" s="833" t="s">
        <v>3508</v>
      </c>
      <c r="C31" s="834" t="s">
        <v>642</v>
      </c>
      <c r="D31" s="863">
        <f>2.5*2.4</f>
        <v>6</v>
      </c>
      <c r="E31" s="828"/>
      <c r="F31" s="828"/>
      <c r="G31" s="828"/>
      <c r="H31" s="829"/>
      <c r="J31" s="801"/>
      <c r="K31" s="823" t="str">
        <f>CAPA!$C$29</f>
        <v>ÁREA – 15º AO 35° PAVIMENTO TIPO - X21</v>
      </c>
      <c r="L31" s="824">
        <v>303.57</v>
      </c>
      <c r="M31" s="824">
        <v>108.2</v>
      </c>
      <c r="N31" s="824">
        <v>3.1499999999999986</v>
      </c>
      <c r="O31"/>
      <c r="P31"/>
      <c r="Q31"/>
      <c r="R31"/>
      <c r="S31"/>
      <c r="T31"/>
      <c r="U31"/>
      <c r="V31"/>
      <c r="W31"/>
      <c r="X31"/>
      <c r="Y31"/>
      <c r="Z31"/>
      <c r="AA31"/>
      <c r="AB31"/>
      <c r="AC31"/>
      <c r="AD31"/>
      <c r="AE31"/>
      <c r="AF31"/>
      <c r="AG31"/>
      <c r="AH31"/>
      <c r="AI31"/>
      <c r="AJ31"/>
      <c r="AK31"/>
      <c r="AL31"/>
    </row>
    <row r="32" spans="1:38" ht="21.75" customHeight="1" x14ac:dyDescent="0.6">
      <c r="A32" s="840"/>
      <c r="B32" s="833" t="s">
        <v>3509</v>
      </c>
      <c r="C32" s="834" t="s">
        <v>642</v>
      </c>
      <c r="D32" s="863">
        <f>33.7+27.4</f>
        <v>61.1</v>
      </c>
      <c r="E32" s="828"/>
      <c r="F32" s="828"/>
      <c r="G32" s="828"/>
      <c r="H32" s="829"/>
      <c r="J32" s="801"/>
      <c r="K32" s="823" t="str">
        <f>CAPA!$C$29</f>
        <v>ÁREA – 15º AO 35° PAVIMENTO TIPO - X21</v>
      </c>
      <c r="L32" s="824">
        <v>303.57</v>
      </c>
      <c r="M32" s="824">
        <v>108.2</v>
      </c>
      <c r="N32" s="824">
        <v>3.1499999999999986</v>
      </c>
      <c r="O32"/>
      <c r="P32"/>
      <c r="Q32"/>
      <c r="R32"/>
      <c r="S32"/>
      <c r="T32"/>
      <c r="U32"/>
      <c r="V32"/>
      <c r="W32"/>
      <c r="X32"/>
      <c r="Y32"/>
      <c r="Z32"/>
      <c r="AA32"/>
      <c r="AB32"/>
      <c r="AC32"/>
      <c r="AD32"/>
      <c r="AE32"/>
      <c r="AF32"/>
      <c r="AG32"/>
      <c r="AH32"/>
      <c r="AI32"/>
      <c r="AJ32"/>
      <c r="AK32"/>
      <c r="AL32"/>
    </row>
    <row r="33" spans="1:38" ht="21.75" customHeight="1" x14ac:dyDescent="0.6">
      <c r="A33" s="840"/>
      <c r="B33" s="833" t="s">
        <v>2111</v>
      </c>
      <c r="C33" s="834" t="s">
        <v>534</v>
      </c>
      <c r="D33" s="863">
        <v>2</v>
      </c>
      <c r="E33" s="828"/>
      <c r="F33" s="828"/>
      <c r="G33" s="828"/>
      <c r="H33" s="829"/>
      <c r="J33" s="801"/>
      <c r="K33" s="823" t="str">
        <f>CAPA!$C$29</f>
        <v>ÁREA – 15º AO 35° PAVIMENTO TIPO - X21</v>
      </c>
      <c r="L33" s="824">
        <v>303.57</v>
      </c>
      <c r="M33" s="824">
        <v>108.2</v>
      </c>
      <c r="N33" s="824">
        <v>3.1499999999999986</v>
      </c>
      <c r="O33"/>
      <c r="P33"/>
      <c r="Q33"/>
      <c r="R33"/>
      <c r="S33"/>
      <c r="T33"/>
      <c r="U33"/>
      <c r="V33"/>
      <c r="W33"/>
      <c r="X33"/>
      <c r="Y33"/>
      <c r="Z33"/>
      <c r="AA33"/>
      <c r="AB33"/>
      <c r="AC33"/>
      <c r="AD33"/>
      <c r="AE33"/>
      <c r="AF33"/>
      <c r="AG33"/>
      <c r="AH33"/>
      <c r="AI33"/>
      <c r="AJ33"/>
      <c r="AK33"/>
      <c r="AL33"/>
    </row>
    <row r="34" spans="1:38" ht="21.75" x14ac:dyDescent="0.6">
      <c r="A34" s="840"/>
      <c r="B34" s="833" t="s">
        <v>2112</v>
      </c>
      <c r="C34" s="834" t="s">
        <v>534</v>
      </c>
      <c r="D34" s="863">
        <v>7</v>
      </c>
      <c r="E34" s="828"/>
      <c r="F34" s="828"/>
      <c r="G34" s="828"/>
      <c r="H34" s="829"/>
      <c r="I34" s="801"/>
      <c r="J34" s="801"/>
      <c r="K34" s="823" t="str">
        <f>CAPA!$C$29</f>
        <v>ÁREA – 15º AO 35° PAVIMENTO TIPO - X21</v>
      </c>
      <c r="L34" s="824">
        <v>303.57</v>
      </c>
      <c r="M34" s="824">
        <v>108.2</v>
      </c>
      <c r="N34" s="824">
        <v>3.1499999999999986</v>
      </c>
      <c r="O34"/>
      <c r="P34"/>
      <c r="Q34"/>
      <c r="R34"/>
      <c r="S34"/>
      <c r="T34"/>
      <c r="U34"/>
      <c r="V34"/>
      <c r="W34"/>
      <c r="X34"/>
      <c r="Y34"/>
      <c r="Z34"/>
      <c r="AA34"/>
      <c r="AB34"/>
      <c r="AC34"/>
      <c r="AD34"/>
      <c r="AE34"/>
      <c r="AF34"/>
      <c r="AG34"/>
      <c r="AH34"/>
      <c r="AI34"/>
      <c r="AJ34"/>
      <c r="AK34"/>
      <c r="AL34"/>
    </row>
    <row r="35" spans="1:38" ht="21.75" x14ac:dyDescent="0.6">
      <c r="A35" s="840"/>
      <c r="B35" s="864" t="s">
        <v>2175</v>
      </c>
      <c r="C35" s="865" t="s">
        <v>642</v>
      </c>
      <c r="D35" s="866">
        <f>D31*D34*D33+D32*D34</f>
        <v>511.7</v>
      </c>
      <c r="E35" s="828"/>
      <c r="F35" s="828"/>
      <c r="G35" s="828"/>
      <c r="H35" s="829"/>
      <c r="I35" s="801"/>
      <c r="J35" s="801"/>
      <c r="K35" s="823" t="str">
        <f>CAPA!$C$29</f>
        <v>ÁREA – 15º AO 35° PAVIMENTO TIPO - X21</v>
      </c>
      <c r="L35" s="824">
        <v>303.57</v>
      </c>
      <c r="M35" s="824">
        <v>108.2</v>
      </c>
      <c r="N35" s="824">
        <v>3.1499999999999986</v>
      </c>
      <c r="O35"/>
      <c r="P35"/>
      <c r="Q35"/>
      <c r="R35"/>
      <c r="S35"/>
      <c r="T35"/>
      <c r="U35"/>
      <c r="V35"/>
      <c r="W35"/>
      <c r="X35"/>
      <c r="Y35"/>
      <c r="Z35"/>
      <c r="AA35"/>
      <c r="AB35"/>
      <c r="AC35"/>
      <c r="AD35"/>
      <c r="AE35"/>
      <c r="AF35"/>
      <c r="AG35"/>
      <c r="AH35"/>
      <c r="AI35"/>
      <c r="AJ35"/>
      <c r="AK35"/>
      <c r="AL35"/>
    </row>
    <row r="36" spans="1:38" ht="21.75" x14ac:dyDescent="0.6">
      <c r="A36" s="840"/>
      <c r="B36" s="833" t="s">
        <v>2110</v>
      </c>
      <c r="C36" s="834" t="s">
        <v>642</v>
      </c>
      <c r="D36" s="863">
        <f>2.1*1.2</f>
        <v>2.52</v>
      </c>
      <c r="E36" s="828"/>
      <c r="F36" s="828"/>
      <c r="G36" s="828"/>
      <c r="H36" s="829"/>
      <c r="I36" s="801"/>
      <c r="J36" s="801"/>
      <c r="K36" s="823" t="str">
        <f>CAPA!$C$29</f>
        <v>ÁREA – 15º AO 35° PAVIMENTO TIPO - X21</v>
      </c>
      <c r="L36" s="824">
        <v>303.57</v>
      </c>
      <c r="M36" s="824">
        <v>108.2</v>
      </c>
      <c r="N36" s="824">
        <v>3.1499999999999986</v>
      </c>
      <c r="O36"/>
      <c r="P36"/>
      <c r="Q36"/>
      <c r="R36"/>
      <c r="S36"/>
      <c r="T36"/>
      <c r="U36"/>
      <c r="V36"/>
      <c r="W36"/>
      <c r="X36"/>
      <c r="Y36"/>
      <c r="Z36"/>
      <c r="AA36"/>
      <c r="AB36"/>
      <c r="AC36"/>
      <c r="AD36"/>
      <c r="AE36"/>
      <c r="AF36"/>
      <c r="AG36"/>
      <c r="AH36"/>
      <c r="AI36"/>
      <c r="AJ36"/>
      <c r="AK36"/>
      <c r="AL36"/>
    </row>
    <row r="37" spans="1:38" ht="21.75" x14ac:dyDescent="0.6">
      <c r="A37" s="840"/>
      <c r="B37" s="833" t="s">
        <v>3509</v>
      </c>
      <c r="C37" s="834" t="s">
        <v>642</v>
      </c>
      <c r="D37" s="863">
        <f>3.78+3.83*2</f>
        <v>11.44</v>
      </c>
      <c r="E37" s="828"/>
      <c r="F37" s="828"/>
      <c r="G37" s="828"/>
      <c r="H37" s="829"/>
      <c r="I37" s="801"/>
      <c r="J37" s="801"/>
      <c r="K37" s="823" t="str">
        <f>CAPA!$C$29</f>
        <v>ÁREA – 15º AO 35° PAVIMENTO TIPO - X21</v>
      </c>
      <c r="L37" s="824">
        <v>303.57</v>
      </c>
      <c r="M37" s="824">
        <v>108.2</v>
      </c>
      <c r="N37" s="824">
        <v>3.1499999999999986</v>
      </c>
      <c r="O37"/>
      <c r="P37"/>
      <c r="Q37"/>
      <c r="R37"/>
      <c r="S37"/>
      <c r="T37"/>
      <c r="U37"/>
      <c r="V37"/>
      <c r="W37"/>
      <c r="X37"/>
      <c r="Y37"/>
      <c r="Z37"/>
      <c r="AA37"/>
      <c r="AB37"/>
      <c r="AC37"/>
      <c r="AD37"/>
      <c r="AE37"/>
      <c r="AF37"/>
      <c r="AG37"/>
      <c r="AH37"/>
      <c r="AI37"/>
      <c r="AJ37"/>
      <c r="AK37"/>
      <c r="AL37"/>
    </row>
    <row r="38" spans="1:38" ht="21.75" x14ac:dyDescent="0.6">
      <c r="A38" s="840"/>
      <c r="B38" s="833" t="s">
        <v>2111</v>
      </c>
      <c r="C38" s="834" t="s">
        <v>534</v>
      </c>
      <c r="D38" s="863">
        <v>3</v>
      </c>
      <c r="E38" s="828"/>
      <c r="F38" s="828"/>
      <c r="G38" s="828"/>
      <c r="H38" s="829"/>
      <c r="I38" s="801"/>
      <c r="J38" s="801"/>
      <c r="K38" s="823" t="str">
        <f>CAPA!$C$29</f>
        <v>ÁREA – 15º AO 35° PAVIMENTO TIPO - X21</v>
      </c>
      <c r="L38" s="824">
        <v>303.57</v>
      </c>
      <c r="M38" s="824">
        <v>108.2</v>
      </c>
      <c r="N38" s="824">
        <v>3.1499999999999986</v>
      </c>
      <c r="O38"/>
      <c r="P38"/>
      <c r="Q38"/>
      <c r="R38"/>
      <c r="S38"/>
      <c r="T38"/>
      <c r="U38"/>
      <c r="V38"/>
      <c r="W38"/>
      <c r="X38"/>
      <c r="Y38"/>
      <c r="Z38"/>
      <c r="AA38"/>
      <c r="AB38"/>
      <c r="AC38"/>
      <c r="AD38"/>
      <c r="AE38"/>
      <c r="AF38"/>
      <c r="AG38"/>
      <c r="AH38"/>
      <c r="AI38"/>
      <c r="AJ38"/>
      <c r="AK38"/>
      <c r="AL38"/>
    </row>
    <row r="39" spans="1:38" ht="21.75" x14ac:dyDescent="0.6">
      <c r="A39" s="840"/>
      <c r="B39" s="833" t="s">
        <v>2112</v>
      </c>
      <c r="C39" s="834" t="s">
        <v>534</v>
      </c>
      <c r="D39" s="863">
        <f>COUNTA(K6:K45)</f>
        <v>40</v>
      </c>
      <c r="E39" s="828"/>
      <c r="F39" s="828"/>
      <c r="G39" s="828"/>
      <c r="H39" s="829"/>
      <c r="I39" s="801"/>
      <c r="J39" s="801"/>
      <c r="K39" s="823" t="str">
        <f>CAPA!$C$29</f>
        <v>ÁREA – 15º AO 35° PAVIMENTO TIPO - X21</v>
      </c>
      <c r="L39" s="824">
        <v>303.57</v>
      </c>
      <c r="M39" s="824">
        <v>108.2</v>
      </c>
      <c r="N39" s="824">
        <v>3.1499999999999986</v>
      </c>
      <c r="O39"/>
      <c r="P39"/>
      <c r="Q39"/>
      <c r="R39"/>
      <c r="S39"/>
      <c r="T39"/>
      <c r="U39"/>
      <c r="V39"/>
      <c r="W39"/>
      <c r="X39"/>
      <c r="Y39"/>
      <c r="Z39"/>
      <c r="AA39"/>
      <c r="AB39"/>
      <c r="AC39"/>
      <c r="AD39"/>
      <c r="AE39"/>
      <c r="AF39"/>
      <c r="AG39"/>
      <c r="AH39"/>
      <c r="AI39"/>
      <c r="AJ39"/>
      <c r="AK39"/>
      <c r="AL39"/>
    </row>
    <row r="40" spans="1:38" ht="21.75" x14ac:dyDescent="0.6">
      <c r="A40" s="840"/>
      <c r="B40" s="864" t="s">
        <v>2175</v>
      </c>
      <c r="C40" s="865" t="s">
        <v>642</v>
      </c>
      <c r="D40" s="866">
        <f>D36*D39*D38+D37*D39</f>
        <v>760</v>
      </c>
      <c r="E40" s="828"/>
      <c r="F40" s="828"/>
      <c r="G40" s="828"/>
      <c r="H40" s="829"/>
      <c r="I40" s="801"/>
      <c r="J40" s="801"/>
      <c r="K40" s="823" t="str">
        <f>CAPA!$C$29</f>
        <v>ÁREA – 15º AO 35° PAVIMENTO TIPO - X21</v>
      </c>
      <c r="L40" s="824">
        <v>303.57</v>
      </c>
      <c r="M40" s="824">
        <v>108.2</v>
      </c>
      <c r="N40" s="824">
        <v>3.1499999999999986</v>
      </c>
      <c r="O40"/>
      <c r="P40"/>
      <c r="Q40"/>
      <c r="R40"/>
      <c r="S40"/>
      <c r="T40"/>
      <c r="U40"/>
      <c r="V40"/>
      <c r="W40"/>
      <c r="X40"/>
      <c r="Y40"/>
      <c r="Z40"/>
      <c r="AA40"/>
      <c r="AB40"/>
      <c r="AC40"/>
      <c r="AD40"/>
      <c r="AE40"/>
      <c r="AF40"/>
      <c r="AG40"/>
      <c r="AH40"/>
      <c r="AI40"/>
      <c r="AJ40"/>
      <c r="AK40"/>
      <c r="AL40"/>
    </row>
    <row r="41" spans="1:38" ht="21.75" customHeight="1" x14ac:dyDescent="0.6">
      <c r="A41" s="840"/>
      <c r="B41" s="826"/>
      <c r="C41" s="826"/>
      <c r="D41" s="827"/>
      <c r="E41" s="828"/>
      <c r="F41" s="828"/>
      <c r="G41" s="828"/>
      <c r="H41" s="829"/>
      <c r="J41" s="801"/>
      <c r="K41" s="823" t="str">
        <f>CAPA!$C$29</f>
        <v>ÁREA – 15º AO 35° PAVIMENTO TIPO - X21</v>
      </c>
      <c r="L41" s="824">
        <v>303.57</v>
      </c>
      <c r="M41" s="824">
        <v>108.2</v>
      </c>
      <c r="N41" s="824">
        <v>3.1499999999999986</v>
      </c>
      <c r="O41"/>
      <c r="P41"/>
      <c r="Q41"/>
      <c r="R41"/>
      <c r="S41"/>
      <c r="T41"/>
      <c r="U41"/>
      <c r="V41"/>
      <c r="W41"/>
      <c r="X41"/>
      <c r="Y41"/>
      <c r="Z41"/>
      <c r="AA41"/>
      <c r="AB41"/>
      <c r="AC41"/>
      <c r="AD41"/>
      <c r="AE41"/>
      <c r="AF41"/>
      <c r="AG41"/>
      <c r="AH41"/>
      <c r="AI41"/>
      <c r="AJ41"/>
      <c r="AK41"/>
      <c r="AL41"/>
    </row>
    <row r="42" spans="1:38" ht="21.75" customHeight="1" x14ac:dyDescent="0.6">
      <c r="A42" s="818" t="s">
        <v>127</v>
      </c>
      <c r="B42" s="819"/>
      <c r="C42" s="819"/>
      <c r="D42" s="820"/>
      <c r="E42" s="821"/>
      <c r="F42" s="821"/>
      <c r="G42" s="821"/>
      <c r="H42" s="822"/>
      <c r="J42" s="801"/>
      <c r="K42" s="823" t="str">
        <f>CAPA!$C$29</f>
        <v>ÁREA – 15º AO 35° PAVIMENTO TIPO - X21</v>
      </c>
      <c r="L42" s="824">
        <v>303.57</v>
      </c>
      <c r="M42" s="824">
        <v>108.2</v>
      </c>
      <c r="N42" s="824">
        <v>3.1499999999999986</v>
      </c>
      <c r="O42"/>
      <c r="P42"/>
      <c r="Q42"/>
      <c r="R42"/>
      <c r="S42"/>
      <c r="T42"/>
      <c r="U42"/>
      <c r="V42"/>
      <c r="W42"/>
      <c r="X42"/>
      <c r="Y42"/>
      <c r="Z42"/>
      <c r="AA42"/>
      <c r="AB42"/>
      <c r="AC42"/>
      <c r="AD42"/>
      <c r="AE42"/>
      <c r="AF42"/>
      <c r="AG42"/>
      <c r="AH42"/>
      <c r="AI42"/>
      <c r="AJ42"/>
      <c r="AK42"/>
      <c r="AL42"/>
    </row>
    <row r="43" spans="1:38" ht="21.75" customHeight="1" thickBot="1" x14ac:dyDescent="0.65">
      <c r="A43" s="840"/>
      <c r="B43" s="826"/>
      <c r="C43" s="826"/>
      <c r="D43" s="827"/>
      <c r="E43" s="828"/>
      <c r="F43" s="828"/>
      <c r="G43" s="828"/>
      <c r="H43" s="829"/>
      <c r="J43" s="801"/>
      <c r="K43" s="823" t="str">
        <f>CAPA!$C$30</f>
        <v>ÁREA – 36º PAVTO TIPO</v>
      </c>
      <c r="L43" s="824">
        <v>303.57</v>
      </c>
      <c r="M43" s="824">
        <v>108.2</v>
      </c>
      <c r="N43" s="824">
        <v>3.1499999999999986</v>
      </c>
      <c r="O43"/>
      <c r="P43"/>
      <c r="Q43"/>
      <c r="R43"/>
      <c r="S43"/>
      <c r="T43"/>
      <c r="U43"/>
      <c r="V43"/>
      <c r="W43"/>
      <c r="X43"/>
      <c r="Y43"/>
      <c r="Z43"/>
      <c r="AA43"/>
      <c r="AB43"/>
      <c r="AC43"/>
      <c r="AD43"/>
      <c r="AE43"/>
      <c r="AF43"/>
      <c r="AG43"/>
      <c r="AH43"/>
      <c r="AI43"/>
      <c r="AJ43"/>
      <c r="AK43"/>
      <c r="AL43"/>
    </row>
    <row r="44" spans="1:38" ht="21.75" customHeight="1" x14ac:dyDescent="0.6">
      <c r="A44" s="840"/>
      <c r="B44" s="830" t="s">
        <v>60</v>
      </c>
      <c r="C44" s="831" t="s">
        <v>1220</v>
      </c>
      <c r="D44" s="832" t="s">
        <v>62</v>
      </c>
      <c r="E44" s="828"/>
      <c r="F44" s="828"/>
      <c r="G44" s="828"/>
      <c r="H44" s="829"/>
      <c r="J44" s="801"/>
      <c r="K44" s="823" t="str">
        <f>CAPA!C31</f>
        <v>ÁREA – 37º PAVTO DUPLEX INFERIOR</v>
      </c>
      <c r="L44" s="824">
        <v>292.95999999999998</v>
      </c>
      <c r="M44" s="824">
        <v>108.2</v>
      </c>
      <c r="N44" s="824">
        <v>3.1500000000000057</v>
      </c>
      <c r="O44"/>
      <c r="P44"/>
      <c r="Q44"/>
      <c r="R44"/>
      <c r="S44"/>
      <c r="T44"/>
      <c r="U44"/>
      <c r="V44"/>
      <c r="W44"/>
      <c r="X44"/>
      <c r="Y44"/>
      <c r="Z44"/>
      <c r="AA44"/>
      <c r="AB44"/>
      <c r="AC44"/>
      <c r="AD44"/>
      <c r="AE44"/>
      <c r="AF44"/>
      <c r="AG44"/>
      <c r="AH44"/>
      <c r="AI44"/>
      <c r="AJ44"/>
      <c r="AK44"/>
      <c r="AL44"/>
    </row>
    <row r="45" spans="1:38" ht="21.75" customHeight="1" x14ac:dyDescent="0.6">
      <c r="A45" s="840"/>
      <c r="B45" s="867" t="s">
        <v>2113</v>
      </c>
      <c r="C45" s="868" t="s">
        <v>1243</v>
      </c>
      <c r="D45" s="869">
        <f>SUMPRODUCT($M$5:$M$48,$N$5:$N$48)</f>
        <v>15354.857199999993</v>
      </c>
      <c r="E45" s="828"/>
      <c r="F45" s="828"/>
      <c r="G45" s="828"/>
      <c r="H45" s="829"/>
      <c r="J45" s="801"/>
      <c r="K45" s="823" t="str">
        <f>CAPA!C32</f>
        <v>ÁREA – 38º PAVTO DUPLEX SUPERIOR</v>
      </c>
      <c r="L45" s="824">
        <v>278.8</v>
      </c>
      <c r="M45" s="824">
        <v>108.2</v>
      </c>
      <c r="N45" s="824">
        <v>3.2399999999999949</v>
      </c>
      <c r="O45"/>
      <c r="P45"/>
      <c r="Q45"/>
      <c r="R45"/>
      <c r="S45"/>
      <c r="T45"/>
      <c r="U45"/>
      <c r="V45"/>
      <c r="W45"/>
      <c r="X45"/>
      <c r="Y45"/>
      <c r="Z45"/>
      <c r="AA45"/>
      <c r="AB45"/>
      <c r="AC45"/>
      <c r="AD45"/>
      <c r="AE45"/>
      <c r="AF45"/>
      <c r="AG45"/>
      <c r="AH45"/>
      <c r="AI45"/>
      <c r="AJ45"/>
      <c r="AK45"/>
      <c r="AL45"/>
    </row>
    <row r="46" spans="1:38" ht="21.75" customHeight="1" x14ac:dyDescent="0.6">
      <c r="A46" s="840"/>
      <c r="B46" s="870" t="str">
        <f>A42</f>
        <v>Tela fachadeira</v>
      </c>
      <c r="C46" s="871" t="s">
        <v>642</v>
      </c>
      <c r="D46" s="872">
        <f>D45</f>
        <v>15354.857199999993</v>
      </c>
      <c r="E46" s="828"/>
      <c r="F46" s="828"/>
      <c r="G46" s="828"/>
      <c r="H46" s="829"/>
      <c r="J46" s="801"/>
      <c r="K46" s="823" t="str">
        <f>CAPA!$B$33&amp;" - "&amp;CAPA!$C$33</f>
        <v>Torre 1 - CASA DE MÁQUINAS/TELHADO</v>
      </c>
      <c r="L46" s="824">
        <v>73.72</v>
      </c>
      <c r="M46" s="824">
        <v>81.12</v>
      </c>
      <c r="N46" s="824">
        <v>3.2399999999999807</v>
      </c>
      <c r="O46"/>
      <c r="P46"/>
      <c r="Q46"/>
      <c r="R46"/>
      <c r="S46"/>
      <c r="T46"/>
      <c r="U46"/>
      <c r="V46"/>
      <c r="W46"/>
      <c r="X46"/>
      <c r="Y46"/>
      <c r="Z46"/>
      <c r="AA46"/>
      <c r="AB46"/>
      <c r="AC46"/>
      <c r="AD46"/>
      <c r="AE46"/>
      <c r="AF46"/>
      <c r="AG46"/>
      <c r="AH46"/>
      <c r="AI46"/>
      <c r="AJ46"/>
      <c r="AK46"/>
      <c r="AL46"/>
    </row>
    <row r="47" spans="1:38" ht="21.75" customHeight="1" x14ac:dyDescent="0.6">
      <c r="A47" s="840"/>
      <c r="B47" s="826"/>
      <c r="C47" s="826"/>
      <c r="D47" s="827"/>
      <c r="E47" s="828"/>
      <c r="F47" s="828"/>
      <c r="G47" s="828"/>
      <c r="H47" s="829"/>
      <c r="J47" s="801"/>
      <c r="K47" s="823" t="str">
        <f>CAPA!B34&amp;" - "&amp;CAPA!$C$34</f>
        <v>Torre 1 - BARRILETE</v>
      </c>
      <c r="L47" s="824">
        <v>73.72</v>
      </c>
      <c r="M47" s="824">
        <v>39.159999999999997</v>
      </c>
      <c r="N47" s="824">
        <v>2</v>
      </c>
      <c r="O47"/>
      <c r="P47"/>
      <c r="Q47"/>
      <c r="R47"/>
      <c r="S47"/>
      <c r="T47"/>
      <c r="U47"/>
      <c r="V47"/>
      <c r="W47"/>
      <c r="X47"/>
      <c r="Y47"/>
      <c r="Z47"/>
      <c r="AA47"/>
      <c r="AB47"/>
      <c r="AC47"/>
      <c r="AD47"/>
      <c r="AE47"/>
      <c r="AF47"/>
      <c r="AG47"/>
      <c r="AH47"/>
      <c r="AI47"/>
      <c r="AJ47"/>
      <c r="AK47"/>
      <c r="AL47"/>
    </row>
    <row r="48" spans="1:38" ht="21.75" customHeight="1" x14ac:dyDescent="0.6">
      <c r="A48" s="818" t="s">
        <v>142</v>
      </c>
      <c r="B48" s="819"/>
      <c r="C48" s="819"/>
      <c r="D48" s="820"/>
      <c r="E48" s="821"/>
      <c r="F48" s="821"/>
      <c r="G48" s="821"/>
      <c r="H48" s="822"/>
      <c r="I48" s="801"/>
      <c r="J48" s="801"/>
      <c r="K48" s="823" t="str">
        <f>CAPA!$B$35&amp;" - "&amp;CAPA!$C$35</f>
        <v>Torre 1 - RESERVATÓRIO</v>
      </c>
      <c r="L48" s="824">
        <v>73.72</v>
      </c>
      <c r="M48" s="824">
        <v>39.159999999999997</v>
      </c>
      <c r="N48" s="824">
        <v>2.5</v>
      </c>
      <c r="O48"/>
      <c r="P48"/>
      <c r="Q48"/>
      <c r="R48"/>
      <c r="S48"/>
      <c r="T48"/>
      <c r="U48"/>
      <c r="V48"/>
      <c r="W48"/>
      <c r="X48"/>
      <c r="Y48"/>
      <c r="Z48"/>
      <c r="AA48"/>
      <c r="AB48"/>
      <c r="AC48"/>
      <c r="AD48"/>
      <c r="AE48"/>
      <c r="AF48"/>
      <c r="AG48"/>
      <c r="AH48"/>
      <c r="AI48"/>
      <c r="AJ48"/>
      <c r="AK48"/>
      <c r="AL48"/>
    </row>
    <row r="49" spans="1:38" ht="21.75" customHeight="1" thickBot="1" x14ac:dyDescent="0.65">
      <c r="A49" s="840"/>
      <c r="B49" s="826"/>
      <c r="C49" s="826"/>
      <c r="D49" s="827"/>
      <c r="E49" s="828"/>
      <c r="F49" s="828"/>
      <c r="G49" s="828"/>
      <c r="H49" s="829"/>
      <c r="I49" s="801"/>
      <c r="J49" s="801"/>
      <c r="K49" s="801"/>
      <c r="L49" s="801"/>
      <c r="M49" s="801"/>
      <c r="N49" s="801"/>
      <c r="O49"/>
      <c r="P49"/>
      <c r="Q49"/>
      <c r="R49"/>
      <c r="S49"/>
      <c r="T49"/>
      <c r="U49"/>
      <c r="V49"/>
      <c r="W49"/>
      <c r="X49"/>
      <c r="Y49"/>
      <c r="Z49"/>
      <c r="AA49"/>
      <c r="AB49"/>
      <c r="AC49"/>
      <c r="AD49"/>
      <c r="AE49"/>
      <c r="AF49"/>
      <c r="AG49"/>
      <c r="AH49"/>
      <c r="AI49"/>
      <c r="AJ49"/>
      <c r="AK49"/>
      <c r="AL49"/>
    </row>
    <row r="50" spans="1:38" ht="21.75" customHeight="1" x14ac:dyDescent="0.6">
      <c r="A50" s="840"/>
      <c r="B50" s="830" t="s">
        <v>60</v>
      </c>
      <c r="C50" s="831" t="s">
        <v>1220</v>
      </c>
      <c r="D50" s="832" t="s">
        <v>62</v>
      </c>
      <c r="E50" s="828"/>
      <c r="F50" s="828"/>
      <c r="G50" s="828"/>
      <c r="H50" s="829"/>
      <c r="I50" s="801"/>
      <c r="J50" s="801"/>
      <c r="K50" s="801"/>
      <c r="L50" s="801"/>
      <c r="M50" s="801"/>
      <c r="N50" s="801"/>
      <c r="O50"/>
      <c r="P50"/>
      <c r="Q50"/>
      <c r="R50"/>
      <c r="S50"/>
      <c r="T50"/>
      <c r="U50"/>
      <c r="V50"/>
      <c r="W50"/>
      <c r="X50"/>
      <c r="Y50"/>
      <c r="Z50"/>
      <c r="AA50"/>
      <c r="AB50"/>
      <c r="AC50"/>
      <c r="AD50"/>
      <c r="AE50"/>
      <c r="AF50"/>
      <c r="AG50"/>
      <c r="AH50"/>
      <c r="AI50"/>
      <c r="AJ50"/>
      <c r="AK50"/>
      <c r="AL50"/>
    </row>
    <row r="51" spans="1:38" ht="21.75" customHeight="1" x14ac:dyDescent="0.6">
      <c r="A51" s="840"/>
      <c r="B51" s="833" t="s">
        <v>2114</v>
      </c>
      <c r="C51" s="834" t="s">
        <v>788</v>
      </c>
      <c r="D51" s="873">
        <f>M25*1+M10*30</f>
        <v>4659.8</v>
      </c>
      <c r="E51" s="828"/>
      <c r="F51" s="828"/>
      <c r="G51" s="828"/>
      <c r="H51" s="829"/>
      <c r="I51" s="801"/>
      <c r="J51" s="801"/>
      <c r="O51"/>
      <c r="P51"/>
      <c r="Q51"/>
      <c r="R51"/>
      <c r="S51"/>
      <c r="T51"/>
      <c r="U51"/>
      <c r="V51"/>
      <c r="W51"/>
      <c r="X51"/>
      <c r="Y51"/>
      <c r="Z51"/>
      <c r="AA51"/>
      <c r="AB51"/>
      <c r="AC51"/>
      <c r="AD51"/>
      <c r="AE51"/>
      <c r="AF51"/>
      <c r="AG51"/>
      <c r="AH51"/>
      <c r="AI51"/>
      <c r="AJ51"/>
      <c r="AK51"/>
      <c r="AL51"/>
    </row>
    <row r="52" spans="1:38" ht="21.75" customHeight="1" x14ac:dyDescent="0.6">
      <c r="A52" s="840"/>
      <c r="B52" s="833" t="s">
        <v>1608</v>
      </c>
      <c r="C52" s="834" t="s">
        <v>534</v>
      </c>
      <c r="D52" s="873">
        <v>1</v>
      </c>
      <c r="E52" s="828"/>
      <c r="F52" s="828"/>
      <c r="G52" s="828"/>
      <c r="H52" s="829"/>
      <c r="I52" s="801"/>
      <c r="J52" s="801"/>
      <c r="O52"/>
      <c r="P52"/>
      <c r="Q52"/>
      <c r="R52"/>
      <c r="S52"/>
      <c r="T52"/>
      <c r="U52"/>
      <c r="V52"/>
      <c r="W52"/>
      <c r="X52"/>
      <c r="Y52"/>
      <c r="Z52"/>
      <c r="AA52"/>
      <c r="AB52"/>
      <c r="AC52"/>
      <c r="AD52"/>
      <c r="AE52"/>
      <c r="AF52"/>
      <c r="AG52"/>
      <c r="AH52"/>
      <c r="AI52"/>
      <c r="AJ52"/>
      <c r="AK52"/>
      <c r="AL52"/>
    </row>
    <row r="53" spans="1:38" ht="21.75" customHeight="1" x14ac:dyDescent="0.6">
      <c r="A53" s="840"/>
      <c r="B53" s="870" t="str">
        <f>A48</f>
        <v>SLQA</v>
      </c>
      <c r="C53" s="871" t="s">
        <v>788</v>
      </c>
      <c r="D53" s="872">
        <f>D51*D52</f>
        <v>4659.8</v>
      </c>
      <c r="E53" s="828"/>
      <c r="F53" s="828"/>
      <c r="G53" s="828"/>
      <c r="H53" s="829"/>
      <c r="I53" s="801"/>
      <c r="J53" s="801"/>
      <c r="O53"/>
      <c r="P53"/>
      <c r="Q53"/>
      <c r="R53"/>
      <c r="S53"/>
      <c r="T53"/>
      <c r="U53"/>
      <c r="V53"/>
      <c r="W53"/>
      <c r="X53"/>
      <c r="Y53"/>
      <c r="Z53"/>
      <c r="AA53"/>
      <c r="AB53"/>
      <c r="AC53"/>
      <c r="AD53"/>
      <c r="AE53"/>
      <c r="AF53"/>
      <c r="AG53"/>
      <c r="AH53"/>
      <c r="AI53"/>
      <c r="AJ53"/>
      <c r="AK53"/>
      <c r="AL53"/>
    </row>
    <row r="54" spans="1:38" ht="21.75" customHeight="1" x14ac:dyDescent="0.6">
      <c r="A54" s="840"/>
      <c r="B54" s="826"/>
      <c r="C54" s="826"/>
      <c r="D54" s="827"/>
      <c r="E54" s="828"/>
      <c r="F54" s="828"/>
      <c r="G54" s="828"/>
      <c r="H54" s="829"/>
      <c r="I54" s="801"/>
      <c r="J54" s="801"/>
      <c r="O54"/>
      <c r="P54"/>
      <c r="Q54"/>
      <c r="R54"/>
      <c r="S54"/>
      <c r="T54"/>
      <c r="U54"/>
      <c r="V54"/>
      <c r="W54"/>
      <c r="X54"/>
      <c r="Y54"/>
      <c r="Z54"/>
      <c r="AA54"/>
      <c r="AB54"/>
      <c r="AC54"/>
      <c r="AD54"/>
      <c r="AE54"/>
      <c r="AF54"/>
      <c r="AG54"/>
      <c r="AH54"/>
      <c r="AI54"/>
      <c r="AJ54"/>
      <c r="AK54"/>
      <c r="AL54"/>
    </row>
    <row r="55" spans="1:38" ht="21.75" customHeight="1" thickBot="1" x14ac:dyDescent="0.65">
      <c r="A55" s="874"/>
      <c r="B55" s="875"/>
      <c r="C55" s="875"/>
      <c r="D55" s="876"/>
      <c r="E55" s="877"/>
      <c r="F55" s="877"/>
      <c r="G55" s="877"/>
      <c r="H55" s="878"/>
      <c r="I55" s="801"/>
      <c r="J55" s="801"/>
      <c r="O55"/>
      <c r="P55"/>
      <c r="Q55"/>
      <c r="R55"/>
      <c r="S55"/>
      <c r="T55"/>
      <c r="U55"/>
      <c r="V55"/>
      <c r="W55"/>
      <c r="X55"/>
      <c r="Y55"/>
      <c r="Z55"/>
      <c r="AA55"/>
      <c r="AB55"/>
      <c r="AC55"/>
      <c r="AD55"/>
      <c r="AE55"/>
      <c r="AF55"/>
      <c r="AG55"/>
      <c r="AH55"/>
      <c r="AI55"/>
      <c r="AJ55"/>
      <c r="AK55"/>
      <c r="AL55"/>
    </row>
    <row r="56" spans="1:38" ht="21.75" customHeight="1" x14ac:dyDescent="0.6">
      <c r="A56" s="818" t="s">
        <v>134</v>
      </c>
      <c r="B56" s="819"/>
      <c r="C56" s="819"/>
      <c r="D56" s="820"/>
      <c r="E56" s="821"/>
      <c r="F56" s="821"/>
      <c r="G56" s="821"/>
      <c r="H56" s="822"/>
      <c r="J56" s="801"/>
      <c r="O56"/>
      <c r="P56"/>
      <c r="Q56"/>
      <c r="R56"/>
      <c r="S56"/>
      <c r="T56"/>
      <c r="U56"/>
      <c r="V56"/>
      <c r="W56"/>
      <c r="X56"/>
      <c r="Y56"/>
      <c r="Z56"/>
      <c r="AA56"/>
      <c r="AB56"/>
      <c r="AC56"/>
      <c r="AD56"/>
      <c r="AE56"/>
      <c r="AF56"/>
      <c r="AG56"/>
      <c r="AH56"/>
      <c r="AI56"/>
      <c r="AJ56"/>
      <c r="AK56"/>
      <c r="AL56"/>
    </row>
    <row r="57" spans="1:38" ht="21.75" customHeight="1" thickBot="1" x14ac:dyDescent="0.65">
      <c r="A57" s="840"/>
      <c r="B57" s="826"/>
      <c r="C57" s="826"/>
      <c r="D57" s="827"/>
      <c r="E57" s="828"/>
      <c r="F57" s="828"/>
      <c r="G57" s="828"/>
      <c r="H57" s="829"/>
      <c r="J57" s="801"/>
      <c r="K57" s="801"/>
      <c r="L57" s="801"/>
      <c r="M57" s="801"/>
      <c r="N57" s="801"/>
      <c r="O57"/>
      <c r="P57"/>
      <c r="Q57"/>
      <c r="R57"/>
      <c r="S57"/>
      <c r="T57"/>
      <c r="U57"/>
      <c r="V57"/>
      <c r="W57"/>
      <c r="X57"/>
      <c r="Y57"/>
      <c r="Z57"/>
      <c r="AA57"/>
      <c r="AB57"/>
      <c r="AC57"/>
      <c r="AD57"/>
      <c r="AE57"/>
      <c r="AF57"/>
      <c r="AG57"/>
      <c r="AH57"/>
      <c r="AI57"/>
      <c r="AJ57"/>
      <c r="AK57"/>
      <c r="AL57"/>
    </row>
    <row r="58" spans="1:38" ht="21.75" customHeight="1" x14ac:dyDescent="0.6">
      <c r="A58" s="840"/>
      <c r="B58" s="830" t="s">
        <v>60</v>
      </c>
      <c r="C58" s="831" t="s">
        <v>1220</v>
      </c>
      <c r="D58" s="832" t="s">
        <v>62</v>
      </c>
      <c r="E58" s="828"/>
      <c r="F58" s="828"/>
      <c r="G58" s="828"/>
      <c r="H58" s="829"/>
      <c r="J58" s="801"/>
      <c r="K58" s="801"/>
      <c r="L58" s="801"/>
      <c r="M58" s="801"/>
      <c r="N58" s="801"/>
      <c r="O58"/>
      <c r="P58"/>
      <c r="Q58"/>
      <c r="R58"/>
      <c r="S58"/>
      <c r="T58"/>
      <c r="U58"/>
      <c r="V58"/>
      <c r="W58"/>
      <c r="X58"/>
      <c r="Y58"/>
      <c r="Z58"/>
      <c r="AA58"/>
      <c r="AB58"/>
      <c r="AC58"/>
      <c r="AD58"/>
      <c r="AE58"/>
      <c r="AF58"/>
      <c r="AG58"/>
      <c r="AH58"/>
      <c r="AI58"/>
      <c r="AJ58"/>
      <c r="AK58"/>
      <c r="AL58"/>
    </row>
    <row r="59" spans="1:38" ht="21.75" customHeight="1" x14ac:dyDescent="0.6">
      <c r="A59" s="840"/>
      <c r="B59" s="867" t="s">
        <v>1609</v>
      </c>
      <c r="C59" s="868" t="s">
        <v>788</v>
      </c>
      <c r="D59" s="879">
        <f>(65+15)*2</f>
        <v>160</v>
      </c>
      <c r="E59" s="828"/>
      <c r="F59" s="828"/>
      <c r="G59" s="828"/>
      <c r="H59" s="829"/>
      <c r="J59" s="801"/>
      <c r="K59" s="801"/>
      <c r="L59" s="801"/>
      <c r="M59" s="801"/>
      <c r="N59" s="801"/>
      <c r="O59"/>
      <c r="P59"/>
      <c r="Q59"/>
      <c r="R59"/>
      <c r="S59"/>
      <c r="T59"/>
      <c r="U59"/>
      <c r="V59"/>
      <c r="W59"/>
      <c r="X59"/>
      <c r="Y59"/>
      <c r="Z59"/>
      <c r="AA59"/>
      <c r="AB59"/>
      <c r="AC59"/>
      <c r="AD59"/>
      <c r="AE59"/>
      <c r="AF59"/>
      <c r="AG59"/>
      <c r="AH59"/>
      <c r="AI59"/>
      <c r="AJ59"/>
      <c r="AK59"/>
      <c r="AL59"/>
    </row>
    <row r="60" spans="1:38" ht="21.75" customHeight="1" x14ac:dyDescent="0.6">
      <c r="A60" s="840"/>
      <c r="B60" s="880" t="s">
        <v>1610</v>
      </c>
      <c r="C60" s="881" t="s">
        <v>788</v>
      </c>
      <c r="D60" s="869">
        <v>2.4</v>
      </c>
      <c r="E60" s="828"/>
      <c r="F60" s="828"/>
      <c r="G60" s="828"/>
      <c r="H60" s="829"/>
      <c r="J60" s="801"/>
      <c r="K60" s="801"/>
      <c r="L60" s="801"/>
      <c r="M60" s="801"/>
      <c r="N60" s="801"/>
      <c r="O60"/>
      <c r="P60"/>
      <c r="Q60"/>
      <c r="R60"/>
      <c r="S60"/>
      <c r="T60"/>
      <c r="U60"/>
      <c r="V60"/>
      <c r="W60"/>
      <c r="X60"/>
      <c r="Y60"/>
      <c r="Z60"/>
      <c r="AA60"/>
      <c r="AB60"/>
      <c r="AC60"/>
      <c r="AD60"/>
      <c r="AE60"/>
      <c r="AF60"/>
      <c r="AG60"/>
      <c r="AH60"/>
      <c r="AI60"/>
      <c r="AJ60"/>
      <c r="AK60"/>
      <c r="AL60"/>
    </row>
    <row r="61" spans="1:38" ht="21.75" customHeight="1" x14ac:dyDescent="0.6">
      <c r="A61" s="840"/>
      <c r="B61" s="870" t="str">
        <f>A56</f>
        <v>Tapume</v>
      </c>
      <c r="C61" s="871" t="s">
        <v>642</v>
      </c>
      <c r="D61" s="872">
        <f>D60*D59</f>
        <v>384</v>
      </c>
      <c r="E61" s="828"/>
      <c r="F61" s="828"/>
      <c r="G61" s="828"/>
      <c r="H61" s="829"/>
      <c r="J61" s="801"/>
      <c r="K61" s="801"/>
      <c r="L61" s="801"/>
      <c r="M61" s="801"/>
      <c r="N61" s="801"/>
      <c r="O61"/>
      <c r="P61"/>
      <c r="Q61"/>
      <c r="R61"/>
      <c r="S61"/>
      <c r="T61"/>
      <c r="U61"/>
      <c r="V61"/>
      <c r="W61"/>
      <c r="X61"/>
      <c r="Y61"/>
      <c r="Z61"/>
      <c r="AA61"/>
      <c r="AB61"/>
      <c r="AC61"/>
      <c r="AD61"/>
      <c r="AE61"/>
      <c r="AF61"/>
      <c r="AG61"/>
      <c r="AH61"/>
      <c r="AI61"/>
      <c r="AJ61"/>
      <c r="AK61"/>
      <c r="AL61"/>
    </row>
    <row r="62" spans="1:38" ht="21.75" customHeight="1" x14ac:dyDescent="0.6">
      <c r="A62" s="840"/>
      <c r="B62" s="826"/>
      <c r="C62" s="826"/>
      <c r="D62" s="827"/>
      <c r="E62" s="828"/>
      <c r="F62" s="828"/>
      <c r="G62" s="828"/>
      <c r="H62" s="829"/>
      <c r="I62" s="801"/>
      <c r="J62" s="801"/>
      <c r="K62" s="801"/>
      <c r="L62" s="801"/>
      <c r="M62" s="801"/>
      <c r="N62" s="801"/>
      <c r="O62"/>
      <c r="P62"/>
      <c r="Q62"/>
      <c r="R62"/>
      <c r="S62"/>
      <c r="T62"/>
      <c r="U62"/>
      <c r="V62"/>
      <c r="W62"/>
      <c r="X62"/>
      <c r="Y62"/>
      <c r="Z62"/>
      <c r="AA62"/>
      <c r="AB62"/>
      <c r="AC62"/>
      <c r="AD62"/>
      <c r="AE62"/>
      <c r="AF62"/>
      <c r="AG62"/>
      <c r="AH62"/>
      <c r="AI62"/>
      <c r="AJ62"/>
      <c r="AK62"/>
      <c r="AL62"/>
    </row>
    <row r="63" spans="1:38" ht="21.75" customHeight="1" x14ac:dyDescent="0.6">
      <c r="A63" s="818" t="s">
        <v>138</v>
      </c>
      <c r="B63" s="819"/>
      <c r="C63" s="819"/>
      <c r="D63" s="820"/>
      <c r="E63" s="821"/>
      <c r="F63" s="821"/>
      <c r="G63" s="821"/>
      <c r="H63" s="822"/>
      <c r="I63" s="801"/>
      <c r="J63" s="801"/>
      <c r="K63" s="801"/>
      <c r="L63" s="801"/>
      <c r="M63" s="801"/>
      <c r="N63" s="801"/>
      <c r="O63"/>
      <c r="P63"/>
      <c r="Q63"/>
      <c r="R63"/>
      <c r="S63"/>
      <c r="T63"/>
      <c r="U63"/>
      <c r="V63"/>
      <c r="W63"/>
      <c r="X63"/>
      <c r="Y63"/>
      <c r="Z63"/>
      <c r="AA63"/>
      <c r="AB63"/>
      <c r="AC63"/>
      <c r="AD63"/>
      <c r="AE63"/>
      <c r="AF63"/>
      <c r="AG63"/>
      <c r="AH63"/>
      <c r="AI63"/>
      <c r="AJ63"/>
      <c r="AK63"/>
      <c r="AL63"/>
    </row>
    <row r="64" spans="1:38" ht="21.75" customHeight="1" thickBot="1" x14ac:dyDescent="0.65">
      <c r="A64" s="840"/>
      <c r="B64" s="826"/>
      <c r="C64" s="826"/>
      <c r="D64" s="827"/>
      <c r="E64" s="828"/>
      <c r="F64" s="828"/>
      <c r="G64" s="828"/>
      <c r="H64" s="829"/>
      <c r="I64" s="801"/>
      <c r="J64" s="801"/>
      <c r="K64" s="801"/>
      <c r="L64" s="801"/>
      <c r="M64" s="801"/>
      <c r="N64" s="801"/>
      <c r="O64"/>
      <c r="P64"/>
      <c r="Q64"/>
      <c r="R64"/>
      <c r="S64"/>
      <c r="T64"/>
      <c r="U64"/>
      <c r="V64"/>
      <c r="W64"/>
      <c r="X64"/>
      <c r="Y64"/>
      <c r="Z64"/>
      <c r="AA64"/>
      <c r="AB64"/>
      <c r="AC64"/>
      <c r="AD64"/>
      <c r="AE64"/>
      <c r="AF64"/>
      <c r="AG64"/>
      <c r="AH64"/>
      <c r="AI64"/>
      <c r="AJ64"/>
      <c r="AK64"/>
      <c r="AL64"/>
    </row>
    <row r="65" spans="1:38" ht="21.75" customHeight="1" x14ac:dyDescent="0.6">
      <c r="A65" s="840"/>
      <c r="B65" s="830" t="s">
        <v>60</v>
      </c>
      <c r="C65" s="831" t="s">
        <v>1220</v>
      </c>
      <c r="D65" s="832" t="s">
        <v>62</v>
      </c>
      <c r="E65" s="828"/>
      <c r="F65" s="828"/>
      <c r="G65" s="828"/>
      <c r="H65" s="829"/>
      <c r="I65" s="801"/>
      <c r="J65" s="801"/>
      <c r="K65" s="801"/>
      <c r="L65" s="801"/>
      <c r="M65" s="801"/>
      <c r="N65" s="801"/>
      <c r="O65"/>
      <c r="P65"/>
      <c r="Q65"/>
      <c r="R65"/>
      <c r="S65"/>
      <c r="T65"/>
      <c r="U65"/>
      <c r="V65"/>
      <c r="W65"/>
      <c r="X65"/>
      <c r="Y65"/>
      <c r="Z65"/>
      <c r="AA65"/>
      <c r="AB65"/>
      <c r="AC65"/>
      <c r="AD65"/>
      <c r="AE65"/>
      <c r="AF65"/>
      <c r="AG65"/>
      <c r="AH65"/>
      <c r="AI65"/>
      <c r="AJ65"/>
      <c r="AK65"/>
      <c r="AL65"/>
    </row>
    <row r="66" spans="1:38" ht="21.75" customHeight="1" x14ac:dyDescent="0.6">
      <c r="A66" s="840"/>
      <c r="B66" s="833" t="s">
        <v>2115</v>
      </c>
      <c r="C66" s="834" t="s">
        <v>788</v>
      </c>
      <c r="D66" s="882">
        <f>D26</f>
        <v>4652.6000000000004</v>
      </c>
      <c r="E66" s="828"/>
      <c r="F66" s="828"/>
      <c r="G66" s="828"/>
      <c r="H66" s="829"/>
      <c r="I66" s="801"/>
      <c r="J66" s="801"/>
      <c r="K66" s="801"/>
      <c r="L66" s="801"/>
      <c r="M66" s="801"/>
      <c r="N66" s="801"/>
      <c r="O66"/>
      <c r="P66"/>
      <c r="Q66"/>
      <c r="R66"/>
      <c r="S66"/>
      <c r="T66"/>
      <c r="U66"/>
      <c r="V66"/>
      <c r="W66"/>
      <c r="X66"/>
      <c r="Y66"/>
      <c r="Z66"/>
      <c r="AA66"/>
      <c r="AB66"/>
      <c r="AC66"/>
      <c r="AD66"/>
      <c r="AE66"/>
      <c r="AF66"/>
      <c r="AG66"/>
      <c r="AH66"/>
      <c r="AI66"/>
      <c r="AJ66"/>
      <c r="AK66"/>
      <c r="AL66"/>
    </row>
    <row r="67" spans="1:38" ht="21.75" customHeight="1" x14ac:dyDescent="0.6">
      <c r="A67" s="840"/>
      <c r="B67" s="870" t="str">
        <f>A63</f>
        <v>Linha de Vida</v>
      </c>
      <c r="C67" s="871" t="s">
        <v>788</v>
      </c>
      <c r="D67" s="872">
        <f>D66</f>
        <v>4652.6000000000004</v>
      </c>
      <c r="E67" s="828"/>
      <c r="F67" s="828"/>
      <c r="G67" s="828"/>
      <c r="H67" s="829"/>
      <c r="I67" s="801"/>
      <c r="J67" s="801"/>
      <c r="K67" s="801"/>
      <c r="L67" s="801"/>
      <c r="M67" s="801"/>
      <c r="N67" s="801"/>
      <c r="O67"/>
      <c r="P67"/>
      <c r="Q67"/>
      <c r="R67"/>
      <c r="S67"/>
      <c r="T67"/>
      <c r="U67"/>
      <c r="V67"/>
      <c r="W67"/>
      <c r="X67"/>
      <c r="Y67"/>
      <c r="Z67"/>
      <c r="AA67"/>
      <c r="AB67"/>
      <c r="AC67"/>
      <c r="AD67"/>
      <c r="AE67"/>
      <c r="AF67"/>
      <c r="AG67"/>
      <c r="AH67"/>
      <c r="AI67"/>
      <c r="AJ67"/>
      <c r="AK67"/>
      <c r="AL67"/>
    </row>
    <row r="68" spans="1:38" ht="21.75" customHeight="1"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row>
    <row r="69" spans="1:38" ht="21.75" customHeight="1"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row>
    <row r="70" spans="1:38" ht="9.75" customHeight="1"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row>
    <row r="71" spans="1:38" ht="15.75" customHeight="1"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row>
    <row r="72" spans="1:38" ht="15.75" customHeight="1"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row>
    <row r="73" spans="1:38" ht="15.75" customHeight="1"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row>
    <row r="74" spans="1:38" ht="15.75" customHeight="1"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row>
    <row r="75" spans="1:38" ht="15.75" customHeight="1"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row>
    <row r="76" spans="1:38" ht="15.75" customHeight="1"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row>
    <row r="77" spans="1:38" ht="15.75" customHeight="1"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row>
    <row r="78" spans="1:38" ht="15.75" customHeight="1"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row>
    <row r="79" spans="1:38" ht="15.75" customHeight="1"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row>
    <row r="80" spans="1:38" ht="15.75" customHeight="1"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row>
  </sheetData>
  <mergeCells count="1">
    <mergeCell ref="A4:H4"/>
  </mergeCells>
  <pageMargins left="0.51181102362204722" right="0.51181102362204722" top="0.78740157480314965" bottom="0.78740157480314965" header="0" footer="0"/>
  <pageSetup paperSize="9" fitToHeight="0" orientation="portrait"/>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