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16.xml" ContentType="application/vnd.openxmlformats-officedocument.drawing+xml"/>
  <Override PartName="/xl/comments4.xml" ContentType="application/vnd.openxmlformats-officedocument.spreadsheetml.comments+xml"/>
  <Override PartName="/xl/drawings/drawing17.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2" activeTab="2" xr2:uid="{00000000-000D-0000-FFFF-FFFF00000000}"/>
  </bookViews>
  <sheets>
    <sheet name="CAPA" sheetId="44" r:id="rId5"/>
    <sheet name="EAP" sheetId="107" r:id="rId9"/>
    <sheet name="Resumo Estrutura" sheetId="72" r:id="rId19"/>
    <sheet name="Cálculo de apoio" sheetId="75" r:id="rId20"/>
    <sheet name="Escoramento" sheetId="76" r:id="rId21"/>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Breno Otávio</author>
  </authors>
  <commentList>
    <comment ref="I8" authorId="0" shapeId="0" xr:uid="{D4DCB907-AA47-455E-802F-98450B9EBA1A}">
      <text>
        <r>
          <rPr>
            <b/>
            <sz val="9"/>
            <color indexed="81"/>
            <rFont val="Segoe UI"/>
            <family val="2"/>
          </rPr>
          <t>Breno Otávio:</t>
        </r>
        <r>
          <rPr>
            <sz val="9"/>
            <color indexed="81"/>
            <rFont val="Segoe UI"/>
            <family val="2"/>
          </rPr>
          <t xml:space="preserve">
Valor do projetista.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<sst xmlns="http://schemas.openxmlformats.org/spreadsheetml/2006/main" count="76186" uniqueCount="11265">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</sst>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worksheet" Target="worksheets/sheet2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19" Type="http://schemas.openxmlformats.org/officeDocument/2006/relationships/worksheet" Target="worksheets/sheet19.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07/relationships/hdphoto" Target="../media/hdphoto1.wdp"/><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167368</xdr:colOff>
      <xdr:row>0</xdr:row>
      <xdr:rowOff>122465</xdr:rowOff>
    </xdr:from>
    <xdr:to>
      <xdr:col>0</xdr:col>
      <xdr:colOff>907869</xdr:colOff>
      <xdr:row>2</xdr:row>
      <xdr:rowOff>5715</xdr:rowOff>
    </xdr:to>
    <xdr:pic>
      <xdr:nvPicPr>
        <xdr:cNvPr id="2" name="image3.png">
          <a:extLst>
            <a:ext uri="{FF2B5EF4-FFF2-40B4-BE49-F238E27FC236}">
              <a16:creationId xmlns:a16="http://schemas.microsoft.com/office/drawing/2014/main" id="{4AC5652B-BC80-4AA2-8A2D-593102A35409}"/>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71178" y="120560"/>
          <a:ext cx="740501" cy="245200"/>
        </a:xfrm>
        <a:prstGeom prst="rect">
          <a:avLst/>
        </a:prstGeom>
        <a:ln/>
      </xdr:spPr>
    </xdr:pic>
    <xdr:clientData/>
  </xdr:twoCellAnchor>
  <xdr:twoCellAnchor editAs="oneCell">
    <xdr:from>
      <xdr:col>24</xdr:col>
      <xdr:colOff>243840</xdr:colOff>
      <xdr:row>6</xdr:row>
      <xdr:rowOff>121919</xdr:rowOff>
    </xdr:from>
    <xdr:to>
      <xdr:col>31</xdr:col>
      <xdr:colOff>30131</xdr:colOff>
      <xdr:row>62</xdr:row>
      <xdr:rowOff>203386</xdr:rowOff>
    </xdr:to>
    <xdr:pic>
      <xdr:nvPicPr>
        <xdr:cNvPr id="3" name="Imagem 2">
          <a:extLst>
            <a:ext uri="{FF2B5EF4-FFF2-40B4-BE49-F238E27FC236}">
              <a16:creationId xmlns:a16="http://schemas.microsoft.com/office/drawing/2014/main" id="{0A2133C5-B3A2-4BA6-8F58-A1CEAE313879}"/>
            </a:ext>
          </a:extLst>
        </xdr:cNvPr>
        <xdr:cNvPicPr>
          <a:picLocks noChangeAspect="1"/>
        </xdr:cNvPicPr>
      </xdr:nvPicPr>
      <xdr:blipFill>
        <a:blip xmlns:r="http://schemas.openxmlformats.org/officeDocument/2006/relationships" r:embed="rId3"/>
        <a:stretch>
          <a:fillRect/>
        </a:stretch>
      </xdr:blipFill>
      <xdr:spPr>
        <a:xfrm>
          <a:off x="21118830" y="1575434"/>
          <a:ext cx="4053491" cy="1100664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9</xdr:col>
      <xdr:colOff>186418</xdr:colOff>
      <xdr:row>0</xdr:row>
      <xdr:rowOff>194583</xdr:rowOff>
    </xdr:from>
    <xdr:ext cx="1837615" cy="369794"/>
    <xdr:pic>
      <xdr:nvPicPr>
        <xdr:cNvPr id="2" name="image3.png">
          <a:extLst>
            <a:ext uri="{FF2B5EF4-FFF2-40B4-BE49-F238E27FC236}">
              <a16:creationId xmlns:a16="http://schemas.microsoft.com/office/drawing/2014/main" id="{DC7CFDEA-A703-42EF-8EEB-DA35CBDC394F}"/>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2637498" y="194583"/>
          <a:ext cx="1837615" cy="369794"/>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AB1B-A438-47A3-897F-C8F847391E23}">
  <sheetPr>
    <tabColor rgb="FFFFFF00"/>
  </sheetPr>
  <dimension ref="A1:AL304"/>
  <sheetViews>
    <sheetView showGridLines="0" tabSelected="1" zoomScale="70" zoomScaleNormal="70" workbookViewId="0">
      <pane xSplit="14" ySplit="4" topLeftCell="O5" activePane="bottomRight" state="frozen"/>
      <selection activeCell="C1" sqref="C1:C3"/>
      <selection pane="topRight" activeCell="C1" sqref="C1:C3"/>
      <selection pane="bottomLeft" activeCell="C1" sqref="C1:C3"/>
      <selection pane="bottomRight" activeCell="O5" sqref="O5"/>
    </sheetView>
  </sheetViews>
  <sheetFormatPr defaultColWidth="9.140625" defaultRowHeight="14.25" x14ac:dyDescent="0.2"/>
  <cols>
    <col min="1" max="1" width="16.42578125" style="588" customWidth="1"/>
    <col min="2" max="2" width="19.5703125" style="588" customWidth="1"/>
    <col min="3" max="3" width="22" style="588" customWidth="1"/>
    <col min="4" max="4" width="27.28515625" style="588" customWidth="1"/>
    <col min="5" max="5" width="21.28515625" style="588" bestFit="1" customWidth="1"/>
    <col min="6" max="6" width="28" style="683" hidden="1" customWidth="1"/>
    <col min="7" max="7" width="13.85546875" style="684" customWidth="1"/>
    <col min="8" max="8" width="7.85546875" style="684" customWidth="1"/>
    <col min="9" max="9" width="10.140625" style="685" customWidth="1"/>
    <col min="10" max="10" width="13" style="685" bestFit="1" customWidth="1"/>
    <col min="11" max="11" width="15.85546875" style="685" customWidth="1"/>
    <col min="12" max="12" width="13.28515625" style="685" hidden="1" customWidth="1"/>
    <col min="13" max="13" width="12" style="685" hidden="1" customWidth="1"/>
    <col min="14" max="14" width="13.28515625" style="685" customWidth="1"/>
    <col min="15" max="15" width="10.7109375" style="685" bestFit="1" customWidth="1"/>
    <col min="16" max="23" width="14" style="685" customWidth="1"/>
    <col min="24" max="24" width="14.28515625" style="588" bestFit="1" customWidth="1"/>
    <col min="25" max="38" width="9.140625" style="588"/>
  </cols>
  <sheetData>
    <row r="1" spans="1:38" x14ac:dyDescent="0.2">
      <c r="A1" s="586"/>
      <c r="B1" s="206" t="s">
        <v>2230</v>
      </c>
      <c r="C1" s="207" t="str">
        <f>CAPA!$C$2</f>
        <v>Elizabeth II Royal Home</v>
      </c>
      <c r="D1" s="207"/>
      <c r="E1" s="207"/>
      <c r="F1" s="587"/>
      <c r="G1" s="207"/>
      <c r="H1" s="207"/>
      <c r="I1" s="207"/>
      <c r="J1" s="207"/>
      <c r="K1" s="207"/>
      <c r="L1" s="207"/>
      <c r="M1" s="207"/>
      <c r="N1" s="207"/>
      <c r="O1" s="207"/>
      <c r="P1" s="207"/>
      <c r="Q1" s="207"/>
      <c r="R1" s="207"/>
      <c r="S1" s="207"/>
      <c r="T1" s="207"/>
      <c r="U1" s="207"/>
      <c r="V1" s="207"/>
      <c r="W1" s="208"/>
      <c r="Y1"/>
      <c r="Z1"/>
      <c r="AA1"/>
      <c r="AB1"/>
      <c r="AC1"/>
      <c r="AD1"/>
      <c r="AE1"/>
      <c r="AF1"/>
      <c r="AG1"/>
      <c r="AH1"/>
      <c r="AI1"/>
      <c r="AJ1"/>
      <c r="AK1"/>
      <c r="AL1"/>
    </row>
    <row r="2" spans="1:38" x14ac:dyDescent="0.2">
      <c r="A2" s="589"/>
      <c r="B2" s="209" t="s">
        <v>2231</v>
      </c>
      <c r="C2" s="210" t="str">
        <f>CAPA!$C$3</f>
        <v>Gessele</v>
      </c>
      <c r="D2" s="210"/>
      <c r="E2" s="210"/>
      <c r="F2" s="210"/>
      <c r="G2" s="210"/>
      <c r="H2" s="210"/>
      <c r="I2" s="210"/>
      <c r="J2" s="210"/>
      <c r="K2" s="210"/>
      <c r="L2" s="210"/>
      <c r="M2" s="210"/>
      <c r="N2" s="210"/>
      <c r="O2" s="210"/>
      <c r="P2" s="210"/>
      <c r="Q2" s="210"/>
      <c r="R2" s="210"/>
      <c r="S2" s="210"/>
      <c r="T2" s="210"/>
      <c r="U2" s="210"/>
      <c r="V2" s="210"/>
      <c r="W2" s="211"/>
      <c r="Y2"/>
      <c r="Z2"/>
      <c r="AA2"/>
      <c r="AB2"/>
      <c r="AC2"/>
      <c r="AD2"/>
      <c r="AE2"/>
      <c r="AF2"/>
      <c r="AG2"/>
      <c r="AH2"/>
      <c r="AI2"/>
      <c r="AJ2"/>
      <c r="AK2"/>
      <c r="AL2"/>
    </row>
    <row r="3" spans="1:38" ht="15" thickBot="1" x14ac:dyDescent="0.25">
      <c r="A3" s="589"/>
      <c r="B3" s="212" t="s">
        <v>2232</v>
      </c>
      <c r="C3" s="74" t="s">
        <v>1247</v>
      </c>
      <c r="D3" s="74"/>
      <c r="E3" s="74"/>
      <c r="F3" s="182"/>
      <c r="G3" s="74"/>
      <c r="H3" s="74"/>
      <c r="I3" s="74"/>
      <c r="J3" s="74"/>
      <c r="K3" s="74"/>
      <c r="L3" s="74"/>
      <c r="M3" s="74"/>
      <c r="N3" s="74"/>
      <c r="O3" s="74"/>
      <c r="P3" s="74"/>
      <c r="Q3" s="74"/>
      <c r="R3" s="74"/>
      <c r="S3" s="74"/>
      <c r="T3" s="74"/>
      <c r="U3" s="74"/>
      <c r="V3" s="74"/>
      <c r="W3" s="183"/>
      <c r="Y3"/>
      <c r="Z3"/>
      <c r="AA3"/>
      <c r="AB3"/>
      <c r="AC3"/>
      <c r="AD3"/>
      <c r="AE3"/>
      <c r="AF3"/>
      <c r="AG3"/>
      <c r="AH3"/>
      <c r="AI3"/>
      <c r="AJ3"/>
      <c r="AK3"/>
      <c r="AL3"/>
    </row>
    <row r="4" spans="1:38" ht="38.25" x14ac:dyDescent="0.2">
      <c r="A4" s="213" t="s">
        <v>1231</v>
      </c>
      <c r="B4" s="214" t="s">
        <v>2233</v>
      </c>
      <c r="C4" s="214" t="s">
        <v>3354</v>
      </c>
      <c r="D4" s="214" t="s">
        <v>3355</v>
      </c>
      <c r="E4" s="214" t="s">
        <v>66</v>
      </c>
      <c r="F4" s="215" t="s">
        <v>6</v>
      </c>
      <c r="G4" s="215" t="s">
        <v>2234</v>
      </c>
      <c r="H4" s="214" t="s">
        <v>2235</v>
      </c>
      <c r="I4" s="214" t="s">
        <v>14</v>
      </c>
      <c r="J4" s="215" t="s">
        <v>2236</v>
      </c>
      <c r="K4" s="215" t="s">
        <v>3356</v>
      </c>
      <c r="L4" s="215" t="s">
        <v>2238</v>
      </c>
      <c r="M4" s="215" t="s">
        <v>2239</v>
      </c>
      <c r="N4" s="214" t="s">
        <v>1086</v>
      </c>
      <c r="O4" s="215" t="s">
        <v>2240</v>
      </c>
      <c r="P4" s="215" t="s">
        <v>2241</v>
      </c>
      <c r="Q4" s="215" t="s">
        <v>2242</v>
      </c>
      <c r="R4" s="215" t="s">
        <v>2243</v>
      </c>
      <c r="S4" s="215" t="s">
        <v>2244</v>
      </c>
      <c r="T4" s="215" t="s">
        <v>2245</v>
      </c>
      <c r="U4" s="215" t="s">
        <v>2246</v>
      </c>
      <c r="V4" s="216" t="s">
        <v>2247</v>
      </c>
      <c r="W4" s="216" t="s">
        <v>3357</v>
      </c>
      <c r="Y4"/>
      <c r="Z4"/>
      <c r="AA4"/>
      <c r="AB4"/>
      <c r="AC4"/>
      <c r="AD4"/>
      <c r="AE4"/>
      <c r="AF4"/>
      <c r="AG4"/>
      <c r="AH4"/>
      <c r="AI4"/>
      <c r="AJ4"/>
      <c r="AK4"/>
      <c r="AL4"/>
    </row>
    <row r="5" spans="1:38" ht="18" x14ac:dyDescent="0.2">
      <c r="A5" s="217" t="s">
        <v>1652</v>
      </c>
      <c r="B5" s="465"/>
      <c r="C5" s="465"/>
      <c r="D5" s="465"/>
      <c r="E5" s="465"/>
      <c r="F5" s="590"/>
      <c r="G5" s="466"/>
      <c r="H5" s="465"/>
      <c r="I5" s="465"/>
      <c r="J5" s="466"/>
      <c r="K5" s="466"/>
      <c r="L5" s="466"/>
      <c r="M5" s="466"/>
      <c r="N5" s="465"/>
      <c r="O5" s="1354"/>
      <c r="P5" s="1354"/>
      <c r="Q5" s="1354">
        <f t="shared" ref="Q5:W5" ca="1" si="0">Q81/SUM($O$81:$W$81)</f>
        <v>6.9768383543893753E-2</v>
      </c>
      <c r="R5" s="1354">
        <f t="shared" ca="1" si="0"/>
        <v>7.9324586977648187E-2</v>
      </c>
      <c r="S5" s="1354">
        <f t="shared" ca="1" si="0"/>
        <v>8.9771622934888246E-2</v>
      </c>
      <c r="T5" s="1354">
        <f t="shared" ca="1" si="0"/>
        <v>3.0085843861354069E-2</v>
      </c>
      <c r="U5" s="1354">
        <f t="shared" ca="1" si="0"/>
        <v>0.11503887269193391</v>
      </c>
      <c r="V5" s="1354">
        <f t="shared" ca="1" si="0"/>
        <v>0.54725461613216719</v>
      </c>
      <c r="W5" s="1355">
        <f t="shared" ca="1" si="0"/>
        <v>0</v>
      </c>
      <c r="Y5"/>
      <c r="Z5"/>
      <c r="AA5"/>
      <c r="AB5"/>
      <c r="AC5"/>
      <c r="AD5"/>
      <c r="AE5"/>
      <c r="AF5"/>
      <c r="AG5"/>
      <c r="AH5"/>
      <c r="AI5"/>
      <c r="AJ5"/>
      <c r="AK5"/>
      <c r="AL5"/>
    </row>
    <row r="6" spans="1:38" x14ac:dyDescent="0.2">
      <c r="A6" s="591" t="str">
        <f>A5</f>
        <v>Torre</v>
      </c>
      <c r="B6" s="592" t="s">
        <v>2250</v>
      </c>
      <c r="C6" s="592" t="s">
        <v>2248</v>
      </c>
      <c r="D6" s="592" t="s">
        <v>2248</v>
      </c>
      <c r="E6" s="592" t="s">
        <v>3358</v>
      </c>
      <c r="F6" s="593" t="s">
        <v>3359</v>
      </c>
      <c r="G6" s="594"/>
      <c r="H6" s="595">
        <v>50</v>
      </c>
      <c r="I6" s="596">
        <f>'Fund. Rasa | Contenção'!AG84</f>
        <v>11.390452</v>
      </c>
      <c r="J6" s="596">
        <f>'Fund. Rasa | Contenção'!AD84</f>
        <v>222.62719999999996</v>
      </c>
      <c r="K6" s="596"/>
      <c r="L6" s="596"/>
      <c r="M6" s="596"/>
      <c r="N6" s="596">
        <f>SUM(O6:W6)</f>
        <v>711.92159999999978</v>
      </c>
      <c r="O6" s="596"/>
      <c r="P6" s="596">
        <f>(30*48+(1.02+1.07+0.07+0.02+0.07+0.17+0.12+0.07+0.02+0.07)*48*2/0.2)*0.245</f>
        <v>670.31999999999982</v>
      </c>
      <c r="Q6" s="596"/>
      <c r="R6" s="596"/>
      <c r="S6" s="596">
        <f>0.45*48*2*0.963</f>
        <v>41.601600000000005</v>
      </c>
      <c r="T6" s="596"/>
      <c r="U6" s="596"/>
      <c r="V6" s="597"/>
      <c r="W6" s="598"/>
      <c r="Y6"/>
      <c r="Z6"/>
      <c r="AA6"/>
      <c r="AB6"/>
      <c r="AC6"/>
      <c r="AD6"/>
      <c r="AE6"/>
      <c r="AF6"/>
      <c r="AG6"/>
      <c r="AH6"/>
      <c r="AI6"/>
      <c r="AJ6"/>
      <c r="AK6"/>
      <c r="AL6"/>
    </row>
    <row r="7" spans="1:38" x14ac:dyDescent="0.2">
      <c r="A7" s="591" t="str">
        <f>A5</f>
        <v>Torre</v>
      </c>
      <c r="B7" s="592" t="s">
        <v>2250</v>
      </c>
      <c r="C7" s="592" t="s">
        <v>2248</v>
      </c>
      <c r="D7" s="592" t="s">
        <v>2248</v>
      </c>
      <c r="E7" s="592" t="s">
        <v>3360</v>
      </c>
      <c r="F7" s="593"/>
      <c r="G7" s="594"/>
      <c r="H7" s="595">
        <v>50</v>
      </c>
      <c r="I7" s="596">
        <v>210</v>
      </c>
      <c r="J7" s="596">
        <v>1050</v>
      </c>
      <c r="K7" s="596"/>
      <c r="L7" s="596"/>
      <c r="M7" s="596"/>
      <c r="N7" s="596">
        <f>SUM(O7:W7)</f>
        <v>18250</v>
      </c>
      <c r="O7" s="596"/>
      <c r="P7" s="596">
        <v>2282</v>
      </c>
      <c r="Q7" s="596">
        <v>77</v>
      </c>
      <c r="R7" s="596"/>
      <c r="S7" s="596">
        <v>3884</v>
      </c>
      <c r="T7" s="596"/>
      <c r="U7" s="596"/>
      <c r="V7" s="597">
        <v>12007</v>
      </c>
      <c r="W7" s="598"/>
      <c r="Y7"/>
      <c r="Z7"/>
      <c r="AA7"/>
      <c r="AB7"/>
      <c r="AC7"/>
      <c r="AD7"/>
      <c r="AE7"/>
      <c r="AF7"/>
      <c r="AG7"/>
      <c r="AH7"/>
      <c r="AI7"/>
      <c r="AJ7"/>
      <c r="AK7"/>
      <c r="AL7"/>
    </row>
    <row r="8" spans="1:38" x14ac:dyDescent="0.2">
      <c r="A8" s="591" t="str">
        <f>A7</f>
        <v>Torre</v>
      </c>
      <c r="B8" s="592" t="s">
        <v>2250</v>
      </c>
      <c r="C8" s="592" t="s">
        <v>2248</v>
      </c>
      <c r="D8" s="592" t="s">
        <v>2248</v>
      </c>
      <c r="E8" s="592" t="s">
        <v>3361</v>
      </c>
      <c r="F8" s="593" t="s">
        <v>3359</v>
      </c>
      <c r="G8" s="594"/>
      <c r="H8" s="595">
        <v>50</v>
      </c>
      <c r="I8" s="596">
        <v>8.4</v>
      </c>
      <c r="J8" s="596">
        <v>37.200000000000003</v>
      </c>
      <c r="K8" s="596"/>
      <c r="L8" s="596"/>
      <c r="M8" s="596"/>
      <c r="N8" s="596">
        <f>SUM(O8:W8)</f>
        <v>608.81818181818176</v>
      </c>
      <c r="O8" s="596"/>
      <c r="P8" s="596"/>
      <c r="Q8" s="596">
        <f>(62+84.7)/1.1</f>
        <v>133.36363636363635</v>
      </c>
      <c r="R8" s="596"/>
      <c r="S8" s="596">
        <f>49.9/1.1</f>
        <v>45.36363636363636</v>
      </c>
      <c r="T8" s="596"/>
      <c r="U8" s="596">
        <f>473.1/1.1</f>
        <v>430.09090909090907</v>
      </c>
      <c r="V8" s="597"/>
      <c r="W8" s="598"/>
      <c r="Y8"/>
      <c r="Z8"/>
      <c r="AA8"/>
      <c r="AB8"/>
      <c r="AC8"/>
      <c r="AD8"/>
      <c r="AE8"/>
      <c r="AF8"/>
      <c r="AG8"/>
      <c r="AH8"/>
      <c r="AI8"/>
      <c r="AJ8"/>
      <c r="AK8"/>
      <c r="AL8"/>
    </row>
    <row r="9" spans="1:38" ht="15" thickBot="1" x14ac:dyDescent="0.25">
      <c r="A9" s="599" t="str">
        <f>A7</f>
        <v>Torre</v>
      </c>
      <c r="B9" s="600" t="s">
        <v>2250</v>
      </c>
      <c r="C9" s="600" t="s">
        <v>2248</v>
      </c>
      <c r="D9" s="600" t="s">
        <v>2248</v>
      </c>
      <c r="E9" s="600" t="s">
        <v>2249</v>
      </c>
      <c r="F9" s="601" t="s">
        <v>3362</v>
      </c>
      <c r="G9" s="602"/>
      <c r="H9" s="603">
        <v>50</v>
      </c>
      <c r="I9" s="604">
        <v>9.4</v>
      </c>
      <c r="J9" s="604">
        <v>45.6</v>
      </c>
      <c r="K9" s="604"/>
      <c r="L9" s="604"/>
      <c r="M9" s="604"/>
      <c r="N9" s="604">
        <f>SUM(O9:W9)</f>
        <v>2057.272727272727</v>
      </c>
      <c r="O9" s="604"/>
      <c r="P9" s="604"/>
      <c r="Q9" s="604">
        <f>858/1.1</f>
        <v>779.99999999999989</v>
      </c>
      <c r="R9" s="604"/>
      <c r="S9" s="604"/>
      <c r="T9" s="604">
        <f>1405/1.1</f>
        <v>1277.2727272727273</v>
      </c>
      <c r="U9" s="604"/>
      <c r="V9" s="605"/>
      <c r="W9" s="606"/>
      <c r="Y9"/>
      <c r="Z9"/>
      <c r="AA9"/>
      <c r="AB9"/>
      <c r="AC9"/>
      <c r="AD9"/>
      <c r="AE9"/>
      <c r="AF9"/>
      <c r="AG9"/>
      <c r="AH9"/>
      <c r="AI9"/>
      <c r="AJ9"/>
      <c r="AK9"/>
      <c r="AL9"/>
    </row>
    <row r="10" spans="1:38" ht="18" customHeight="1" thickTop="1" thickBot="1" x14ac:dyDescent="0.3">
      <c r="A10" s="607"/>
      <c r="B10" s="608"/>
      <c r="C10" s="608"/>
      <c r="D10" s="609" t="s">
        <v>3363</v>
      </c>
      <c r="E10" s="610"/>
      <c r="F10" s="611"/>
      <c r="G10" s="612"/>
      <c r="H10" s="613"/>
      <c r="I10" s="614">
        <f t="shared" ref="I10:W10" si="1">SUM(I7:I9)</f>
        <v>227.8</v>
      </c>
      <c r="J10" s="614">
        <f t="shared" si="1"/>
        <v>1132.8</v>
      </c>
      <c r="K10" s="614">
        <f t="shared" si="1"/>
        <v>0</v>
      </c>
      <c r="L10" s="614">
        <f t="shared" si="1"/>
        <v>0</v>
      </c>
      <c r="M10" s="614">
        <f t="shared" si="1"/>
        <v>0</v>
      </c>
      <c r="N10" s="614">
        <f t="shared" si="1"/>
        <v>20916.090909090908</v>
      </c>
      <c r="O10" s="614">
        <f t="shared" si="1"/>
        <v>0</v>
      </c>
      <c r="P10" s="614">
        <f t="shared" si="1"/>
        <v>2282</v>
      </c>
      <c r="Q10" s="614">
        <f t="shared" si="1"/>
        <v>990.36363636363626</v>
      </c>
      <c r="R10" s="614">
        <f t="shared" si="1"/>
        <v>0</v>
      </c>
      <c r="S10" s="614">
        <f t="shared" si="1"/>
        <v>3929.3636363636365</v>
      </c>
      <c r="T10" s="614">
        <f t="shared" si="1"/>
        <v>1277.2727272727273</v>
      </c>
      <c r="U10" s="614">
        <f t="shared" si="1"/>
        <v>430.09090909090907</v>
      </c>
      <c r="V10" s="614">
        <f t="shared" si="1"/>
        <v>12007</v>
      </c>
      <c r="W10" s="615">
        <f t="shared" si="1"/>
        <v>0</v>
      </c>
      <c r="Y10"/>
      <c r="Z10"/>
      <c r="AA10"/>
      <c r="AB10"/>
      <c r="AC10"/>
      <c r="AD10"/>
      <c r="AE10"/>
      <c r="AF10"/>
      <c r="AG10"/>
      <c r="AH10"/>
      <c r="AI10"/>
      <c r="AJ10"/>
      <c r="AK10"/>
      <c r="AL10"/>
    </row>
    <row r="11" spans="1:38" ht="15.75" thickTop="1" thickBot="1" x14ac:dyDescent="0.25">
      <c r="A11" s="616" t="str">
        <f>A5</f>
        <v>Torre</v>
      </c>
      <c r="B11" s="617" t="s">
        <v>2250</v>
      </c>
      <c r="C11" s="617" t="s">
        <v>3364</v>
      </c>
      <c r="D11" s="592" t="s">
        <v>2250</v>
      </c>
      <c r="E11" s="617" t="s">
        <v>3365</v>
      </c>
      <c r="F11" s="618"/>
      <c r="G11" s="619"/>
      <c r="H11" s="620">
        <v>50</v>
      </c>
      <c r="I11" s="621">
        <f>Estacas!K7</f>
        <v>83.448554860978874</v>
      </c>
      <c r="J11" s="621"/>
      <c r="K11" s="621"/>
      <c r="L11" s="621"/>
      <c r="M11" s="621"/>
      <c r="N11" s="621"/>
      <c r="O11" s="621"/>
      <c r="P11" s="621">
        <f>Estacas!M7</f>
        <v>6175</v>
      </c>
      <c r="Q11" s="621"/>
      <c r="R11" s="621"/>
      <c r="S11" s="621"/>
      <c r="T11" s="621"/>
      <c r="U11" s="621">
        <f>Estacas!N7</f>
        <v>41456</v>
      </c>
      <c r="V11" s="622"/>
      <c r="W11" s="623"/>
      <c r="Y11"/>
      <c r="Z11"/>
      <c r="AA11"/>
      <c r="AB11"/>
      <c r="AC11"/>
      <c r="AD11"/>
      <c r="AE11"/>
      <c r="AF11"/>
      <c r="AG11"/>
      <c r="AH11"/>
      <c r="AI11"/>
      <c r="AJ11"/>
      <c r="AK11"/>
      <c r="AL11"/>
    </row>
    <row r="12" spans="1:38" ht="18" customHeight="1" thickTop="1" thickBot="1" x14ac:dyDescent="0.3">
      <c r="A12" s="624"/>
      <c r="B12" s="625"/>
      <c r="C12" s="625"/>
      <c r="D12" s="626" t="s">
        <v>3366</v>
      </c>
      <c r="E12" s="627"/>
      <c r="F12" s="628"/>
      <c r="G12" s="629"/>
      <c r="H12" s="630"/>
      <c r="I12" s="631">
        <f>SUM(I11)</f>
        <v>83.448554860978874</v>
      </c>
      <c r="J12" s="631">
        <f t="shared" ref="J12:V12" si="2">SUM(J11)</f>
        <v>0</v>
      </c>
      <c r="K12" s="631">
        <f t="shared" si="2"/>
        <v>0</v>
      </c>
      <c r="L12" s="631">
        <f t="shared" si="2"/>
        <v>0</v>
      </c>
      <c r="M12" s="631">
        <f t="shared" si="2"/>
        <v>0</v>
      </c>
      <c r="N12" s="631">
        <f t="shared" si="2"/>
        <v>0</v>
      </c>
      <c r="O12" s="631">
        <f t="shared" si="2"/>
        <v>0</v>
      </c>
      <c r="P12" s="631">
        <f t="shared" si="2"/>
        <v>6175</v>
      </c>
      <c r="Q12" s="631">
        <f t="shared" si="2"/>
        <v>0</v>
      </c>
      <c r="R12" s="631">
        <f t="shared" si="2"/>
        <v>0</v>
      </c>
      <c r="S12" s="631">
        <f t="shared" si="2"/>
        <v>0</v>
      </c>
      <c r="T12" s="631">
        <f t="shared" si="2"/>
        <v>0</v>
      </c>
      <c r="U12" s="631">
        <f t="shared" si="2"/>
        <v>41456</v>
      </c>
      <c r="V12" s="631">
        <f t="shared" si="2"/>
        <v>0</v>
      </c>
      <c r="W12" s="632">
        <f>SUM(W11)</f>
        <v>0</v>
      </c>
      <c r="Y12"/>
      <c r="Z12"/>
      <c r="AA12"/>
      <c r="AB12"/>
      <c r="AC12"/>
      <c r="AD12"/>
      <c r="AE12"/>
      <c r="AF12"/>
      <c r="AG12"/>
      <c r="AH12"/>
      <c r="AI12"/>
      <c r="AJ12"/>
      <c r="AK12"/>
      <c r="AL12"/>
    </row>
    <row r="13" spans="1:38" ht="15.75" thickTop="1" thickBot="1" x14ac:dyDescent="0.25">
      <c r="A13" s="633" t="str">
        <f>A5</f>
        <v>Torre</v>
      </c>
      <c r="B13" s="634" t="s">
        <v>2250</v>
      </c>
      <c r="C13" s="634" t="s">
        <v>3367</v>
      </c>
      <c r="D13" s="634" t="s">
        <v>2250</v>
      </c>
      <c r="E13" s="634" t="s">
        <v>2251</v>
      </c>
      <c r="F13" s="635" t="s">
        <v>3368</v>
      </c>
      <c r="G13" s="636"/>
      <c r="H13" s="637">
        <v>50</v>
      </c>
      <c r="I13" s="638">
        <v>658.5</v>
      </c>
      <c r="J13" s="638">
        <v>524.5</v>
      </c>
      <c r="K13" s="638"/>
      <c r="L13" s="638"/>
      <c r="M13" s="638"/>
      <c r="N13" s="638">
        <f>SUM(O13:W13)</f>
        <v>69835.45454545453</v>
      </c>
      <c r="O13" s="638"/>
      <c r="P13" s="638"/>
      <c r="Q13" s="638"/>
      <c r="R13" s="638"/>
      <c r="S13" s="638">
        <f>581/1.1</f>
        <v>528.18181818181813</v>
      </c>
      <c r="T13" s="638">
        <f>8065/1.1</f>
        <v>7331.8181818181811</v>
      </c>
      <c r="U13" s="638">
        <f>1450/1.1</f>
        <v>1318.181818181818</v>
      </c>
      <c r="V13" s="639">
        <f>66723/1.1</f>
        <v>60657.272727272721</v>
      </c>
      <c r="W13" s="640"/>
      <c r="Y13"/>
      <c r="Z13"/>
      <c r="AA13"/>
      <c r="AB13"/>
      <c r="AC13"/>
      <c r="AD13"/>
      <c r="AE13"/>
      <c r="AF13"/>
      <c r="AG13"/>
      <c r="AH13"/>
      <c r="AI13"/>
      <c r="AJ13"/>
      <c r="AK13"/>
      <c r="AL13"/>
    </row>
    <row r="14" spans="1:38" ht="18" customHeight="1" thickTop="1" thickBot="1" x14ac:dyDescent="0.3">
      <c r="A14" s="624"/>
      <c r="B14" s="625"/>
      <c r="C14" s="625"/>
      <c r="D14" s="626" t="s">
        <v>3369</v>
      </c>
      <c r="E14" s="627"/>
      <c r="F14" s="628"/>
      <c r="G14" s="629"/>
      <c r="H14" s="630"/>
      <c r="I14" s="631">
        <f>SUM(I13)</f>
        <v>658.5</v>
      </c>
      <c r="J14" s="631">
        <f t="shared" ref="J14:V14" si="3">SUM(J13)</f>
        <v>524.5</v>
      </c>
      <c r="K14" s="631">
        <f t="shared" si="3"/>
        <v>0</v>
      </c>
      <c r="L14" s="631">
        <f t="shared" si="3"/>
        <v>0</v>
      </c>
      <c r="M14" s="631">
        <f t="shared" si="3"/>
        <v>0</v>
      </c>
      <c r="N14" s="631">
        <f t="shared" si="3"/>
        <v>69835.45454545453</v>
      </c>
      <c r="O14" s="631">
        <f t="shared" si="3"/>
        <v>0</v>
      </c>
      <c r="P14" s="631">
        <f t="shared" si="3"/>
        <v>0</v>
      </c>
      <c r="Q14" s="631">
        <f t="shared" si="3"/>
        <v>0</v>
      </c>
      <c r="R14" s="631">
        <f t="shared" si="3"/>
        <v>0</v>
      </c>
      <c r="S14" s="631">
        <f t="shared" si="3"/>
        <v>528.18181818181813</v>
      </c>
      <c r="T14" s="631">
        <f t="shared" si="3"/>
        <v>7331.8181818181811</v>
      </c>
      <c r="U14" s="631">
        <f t="shared" si="3"/>
        <v>1318.181818181818</v>
      </c>
      <c r="V14" s="631">
        <f t="shared" si="3"/>
        <v>60657.272727272721</v>
      </c>
      <c r="W14" s="632">
        <f>SUM(W13)</f>
        <v>0</v>
      </c>
      <c r="Y14"/>
      <c r="Z14"/>
      <c r="AA14"/>
      <c r="AB14"/>
      <c r="AC14"/>
      <c r="AD14"/>
      <c r="AE14"/>
      <c r="AF14"/>
      <c r="AG14"/>
      <c r="AH14"/>
      <c r="AI14"/>
      <c r="AJ14"/>
      <c r="AK14"/>
      <c r="AL14"/>
    </row>
    <row r="15" spans="1:38" ht="15" thickTop="1" x14ac:dyDescent="0.2">
      <c r="A15" s="641" t="str">
        <f>A5</f>
        <v>Torre</v>
      </c>
      <c r="B15" s="642" t="s">
        <v>2250</v>
      </c>
      <c r="C15" s="642" t="s">
        <v>3370</v>
      </c>
      <c r="D15" s="642" t="s">
        <v>2250</v>
      </c>
      <c r="E15" s="642" t="s">
        <v>2252</v>
      </c>
      <c r="F15" s="643" t="s">
        <v>3368</v>
      </c>
      <c r="G15" s="644"/>
      <c r="H15" s="645">
        <v>50</v>
      </c>
      <c r="I15" s="646">
        <v>18.7</v>
      </c>
      <c r="J15" s="646">
        <v>122.9</v>
      </c>
      <c r="K15" s="646"/>
      <c r="L15" s="646"/>
      <c r="M15" s="646"/>
      <c r="N15" s="646">
        <f>SUM(O15:W15)</f>
        <v>44086</v>
      </c>
      <c r="O15" s="646">
        <f>31</f>
        <v>31</v>
      </c>
      <c r="P15" s="646">
        <f>97+14+12</f>
        <v>123</v>
      </c>
      <c r="Q15" s="646">
        <f>83+15+1</f>
        <v>99</v>
      </c>
      <c r="R15" s="646">
        <f>4397+153+1118</f>
        <v>5668</v>
      </c>
      <c r="S15" s="646">
        <f>4398+60+195</f>
        <v>4653</v>
      </c>
      <c r="T15" s="646">
        <f>484+130</f>
        <v>614</v>
      </c>
      <c r="U15" s="646">
        <f>902</f>
        <v>902</v>
      </c>
      <c r="V15" s="647">
        <f>3332+1348</f>
        <v>4680</v>
      </c>
      <c r="W15" s="648">
        <f>27316</f>
        <v>27316</v>
      </c>
      <c r="Y15"/>
      <c r="Z15"/>
      <c r="AA15"/>
      <c r="AB15"/>
      <c r="AC15"/>
      <c r="AD15"/>
      <c r="AE15"/>
      <c r="AF15"/>
      <c r="AG15"/>
      <c r="AH15"/>
      <c r="AI15"/>
      <c r="AJ15"/>
      <c r="AK15"/>
      <c r="AL15"/>
    </row>
    <row r="16" spans="1:38" x14ac:dyDescent="0.2">
      <c r="A16" s="641" t="str">
        <f>A5</f>
        <v>Torre</v>
      </c>
      <c r="B16" s="642" t="s">
        <v>2250</v>
      </c>
      <c r="C16" s="642" t="s">
        <v>3370</v>
      </c>
      <c r="D16" s="642" t="s">
        <v>2250</v>
      </c>
      <c r="E16" s="642" t="s">
        <v>2253</v>
      </c>
      <c r="F16" s="643"/>
      <c r="G16" s="644"/>
      <c r="H16" s="645">
        <v>50</v>
      </c>
      <c r="I16" s="646"/>
      <c r="J16" s="646"/>
      <c r="K16" s="646"/>
      <c r="L16" s="646"/>
      <c r="M16" s="646"/>
      <c r="N16" s="646"/>
      <c r="O16" s="646"/>
      <c r="P16" s="646"/>
      <c r="Q16" s="646"/>
      <c r="R16" s="646"/>
      <c r="S16" s="646"/>
      <c r="T16" s="646"/>
      <c r="U16" s="646"/>
      <c r="V16" s="647"/>
      <c r="W16" s="648"/>
      <c r="Y16"/>
      <c r="Z16"/>
      <c r="AA16"/>
      <c r="AB16"/>
      <c r="AC16"/>
      <c r="AD16"/>
      <c r="AE16"/>
      <c r="AF16"/>
      <c r="AG16"/>
      <c r="AH16"/>
      <c r="AI16"/>
      <c r="AJ16"/>
      <c r="AK16"/>
      <c r="AL16"/>
    </row>
    <row r="17" spans="1:38" x14ac:dyDescent="0.2">
      <c r="A17" s="641" t="str">
        <f>A16</f>
        <v>Torre</v>
      </c>
      <c r="B17" s="642" t="s">
        <v>2250</v>
      </c>
      <c r="C17" s="642" t="s">
        <v>3370</v>
      </c>
      <c r="D17" s="642" t="s">
        <v>2250</v>
      </c>
      <c r="E17" s="642" t="s">
        <v>3371</v>
      </c>
      <c r="F17" s="643" t="s">
        <v>3372</v>
      </c>
      <c r="G17" s="644"/>
      <c r="H17" s="645">
        <v>50</v>
      </c>
      <c r="I17" s="649">
        <f>1.4*(1.19*2.325)+0.3*(4.2*4.2)</f>
        <v>9.1654499999999999</v>
      </c>
      <c r="J17" s="649">
        <f>4.2*4*0.3+(1.19*2+2.325*2)*1.4</f>
        <v>14.882000000000001</v>
      </c>
      <c r="K17" s="646"/>
      <c r="L17" s="646"/>
      <c r="M17" s="646"/>
      <c r="N17" s="646">
        <f t="shared" ref="N17:N60" si="4">SUM(O17:W17)</f>
        <v>829.90909090909076</v>
      </c>
      <c r="O17" s="646"/>
      <c r="P17" s="646"/>
      <c r="Q17" s="646"/>
      <c r="R17" s="646"/>
      <c r="S17" s="646">
        <f>(191.8+551.8)/1.1</f>
        <v>675.99999999999989</v>
      </c>
      <c r="T17" s="646">
        <f>169.3/1.1</f>
        <v>153.90909090909091</v>
      </c>
      <c r="U17" s="646"/>
      <c r="V17" s="647"/>
      <c r="W17" s="648"/>
      <c r="Y17"/>
      <c r="Z17"/>
      <c r="AA17"/>
      <c r="AB17"/>
      <c r="AC17"/>
      <c r="AD17"/>
      <c r="AE17"/>
      <c r="AF17"/>
      <c r="AG17"/>
      <c r="AH17"/>
      <c r="AI17"/>
      <c r="AJ17"/>
      <c r="AK17"/>
      <c r="AL17"/>
    </row>
    <row r="18" spans="1:38" x14ac:dyDescent="0.2">
      <c r="A18" s="641" t="str">
        <f>A5</f>
        <v>Torre</v>
      </c>
      <c r="B18" s="642" t="s">
        <v>2250</v>
      </c>
      <c r="C18" s="642" t="s">
        <v>3370</v>
      </c>
      <c r="D18" s="642" t="s">
        <v>2250</v>
      </c>
      <c r="E18" s="642" t="s">
        <v>2254</v>
      </c>
      <c r="F18" s="643"/>
      <c r="G18" s="644"/>
      <c r="H18" s="645">
        <v>50</v>
      </c>
      <c r="I18" s="646"/>
      <c r="J18" s="646"/>
      <c r="K18" s="646"/>
      <c r="L18" s="646"/>
      <c r="M18" s="646"/>
      <c r="N18" s="646">
        <f t="shared" si="4"/>
        <v>17</v>
      </c>
      <c r="O18" s="646">
        <f>11</f>
        <v>11</v>
      </c>
      <c r="P18" s="646"/>
      <c r="Q18" s="646"/>
      <c r="R18" s="646">
        <f>6</f>
        <v>6</v>
      </c>
      <c r="S18" s="646"/>
      <c r="T18" s="646"/>
      <c r="U18" s="646"/>
      <c r="V18" s="647"/>
      <c r="W18" s="648"/>
      <c r="Y18"/>
      <c r="Z18"/>
      <c r="AA18"/>
      <c r="AB18"/>
      <c r="AC18"/>
      <c r="AD18"/>
      <c r="AE18"/>
      <c r="AF18"/>
      <c r="AG18"/>
      <c r="AH18"/>
      <c r="AI18"/>
      <c r="AJ18"/>
      <c r="AK18"/>
      <c r="AL18"/>
    </row>
    <row r="19" spans="1:38" x14ac:dyDescent="0.2">
      <c r="A19" s="641" t="str">
        <f>A5</f>
        <v>Torre</v>
      </c>
      <c r="B19" s="642" t="s">
        <v>2250</v>
      </c>
      <c r="C19" s="642" t="s">
        <v>3370</v>
      </c>
      <c r="D19" s="642" t="s">
        <v>2250</v>
      </c>
      <c r="E19" s="642" t="s">
        <v>2255</v>
      </c>
      <c r="F19" s="643" t="s">
        <v>3373</v>
      </c>
      <c r="G19" s="644"/>
      <c r="H19" s="645">
        <v>50</v>
      </c>
      <c r="I19" s="646">
        <f>'Cálculo de apoio'!D8</f>
        <v>23.181759999999997</v>
      </c>
      <c r="J19" s="646">
        <f>'Cálculo de apoio'!E6</f>
        <v>28.95</v>
      </c>
      <c r="K19" s="646"/>
      <c r="L19" s="646"/>
      <c r="M19" s="646"/>
      <c r="N19" s="646">
        <f t="shared" si="4"/>
        <v>3419.181818181818</v>
      </c>
      <c r="O19" s="646">
        <f>'Cálculo de apoio'!J8</f>
        <v>10</v>
      </c>
      <c r="P19" s="646">
        <f>'Cálculo de apoio'!K8</f>
        <v>7.2727272727272725</v>
      </c>
      <c r="Q19" s="646">
        <f>'Cálculo de apoio'!L8</f>
        <v>883.63636363636363</v>
      </c>
      <c r="R19" s="646">
        <f>'Cálculo de apoio'!M8</f>
        <v>1337.6363636363635</v>
      </c>
      <c r="S19" s="646">
        <f>'Cálculo de apoio'!N8</f>
        <v>678.81818181818176</v>
      </c>
      <c r="T19" s="646">
        <f>'Cálculo de apoio'!O8</f>
        <v>501.81818181818176</v>
      </c>
      <c r="U19" s="646">
        <f>'Cálculo de apoio'!P8</f>
        <v>0</v>
      </c>
      <c r="V19" s="646">
        <f>'Cálculo de apoio'!Q8</f>
        <v>0</v>
      </c>
      <c r="W19" s="648"/>
      <c r="Y19"/>
      <c r="Z19"/>
      <c r="AA19"/>
      <c r="AB19"/>
      <c r="AC19"/>
      <c r="AD19"/>
      <c r="AE19"/>
      <c r="AF19"/>
      <c r="AG19"/>
      <c r="AH19"/>
      <c r="AI19"/>
      <c r="AJ19"/>
      <c r="AK19"/>
      <c r="AL19"/>
    </row>
    <row r="20" spans="1:38" ht="15" thickBot="1" x14ac:dyDescent="0.25">
      <c r="A20" s="599" t="str">
        <f>A5</f>
        <v>Torre</v>
      </c>
      <c r="B20" s="600" t="s">
        <v>2250</v>
      </c>
      <c r="C20" s="642" t="s">
        <v>3370</v>
      </c>
      <c r="D20" s="642" t="s">
        <v>2250</v>
      </c>
      <c r="E20" s="600" t="s">
        <v>2256</v>
      </c>
      <c r="F20" s="601"/>
      <c r="G20" s="602"/>
      <c r="H20" s="603">
        <v>50</v>
      </c>
      <c r="I20" s="604"/>
      <c r="J20" s="604"/>
      <c r="K20" s="604"/>
      <c r="L20" s="604"/>
      <c r="M20" s="604"/>
      <c r="N20" s="604">
        <f t="shared" si="4"/>
        <v>0</v>
      </c>
      <c r="O20" s="604"/>
      <c r="P20" s="604"/>
      <c r="Q20" s="604"/>
      <c r="R20" s="604"/>
      <c r="S20" s="604"/>
      <c r="T20" s="604"/>
      <c r="U20" s="604"/>
      <c r="V20" s="605"/>
      <c r="W20" s="606"/>
      <c r="Y20"/>
      <c r="Z20"/>
      <c r="AA20"/>
      <c r="AB20"/>
      <c r="AC20"/>
      <c r="AD20"/>
      <c r="AE20"/>
      <c r="AF20"/>
      <c r="AG20"/>
      <c r="AH20"/>
      <c r="AI20"/>
      <c r="AJ20"/>
      <c r="AK20"/>
      <c r="AL20"/>
    </row>
    <row r="21" spans="1:38" ht="18" customHeight="1" thickTop="1" thickBot="1" x14ac:dyDescent="0.3">
      <c r="A21" s="607"/>
      <c r="B21" s="608"/>
      <c r="C21" s="609" t="s">
        <v>3374</v>
      </c>
      <c r="D21" s="609"/>
      <c r="E21" s="610"/>
      <c r="F21" s="611"/>
      <c r="G21" s="612"/>
      <c r="H21" s="613"/>
      <c r="I21" s="650">
        <f>SUM(I15:I20)</f>
        <v>51.047209999999993</v>
      </c>
      <c r="J21" s="651">
        <f t="shared" ref="J21:W21" si="5">SUM(J15:J20)</f>
        <v>166.732</v>
      </c>
      <c r="K21" s="651">
        <f t="shared" si="5"/>
        <v>0</v>
      </c>
      <c r="L21" s="651">
        <f t="shared" si="5"/>
        <v>0</v>
      </c>
      <c r="M21" s="651">
        <f t="shared" si="5"/>
        <v>0</v>
      </c>
      <c r="N21" s="651">
        <f t="shared" si="5"/>
        <v>48352.090909090904</v>
      </c>
      <c r="O21" s="651">
        <f t="shared" si="5"/>
        <v>52</v>
      </c>
      <c r="P21" s="651">
        <f t="shared" si="5"/>
        <v>130.27272727272728</v>
      </c>
      <c r="Q21" s="651">
        <f t="shared" si="5"/>
        <v>982.63636363636363</v>
      </c>
      <c r="R21" s="651">
        <f t="shared" si="5"/>
        <v>7011.636363636364</v>
      </c>
      <c r="S21" s="651">
        <f t="shared" si="5"/>
        <v>6007.818181818182</v>
      </c>
      <c r="T21" s="651">
        <f t="shared" si="5"/>
        <v>1269.7272727272725</v>
      </c>
      <c r="U21" s="651">
        <f t="shared" si="5"/>
        <v>902</v>
      </c>
      <c r="V21" s="652">
        <f t="shared" si="5"/>
        <v>4680</v>
      </c>
      <c r="W21" s="653">
        <f t="shared" si="5"/>
        <v>27316</v>
      </c>
      <c r="Y21"/>
      <c r="Z21"/>
      <c r="AA21"/>
      <c r="AB21"/>
      <c r="AC21"/>
      <c r="AD21"/>
      <c r="AE21"/>
      <c r="AF21"/>
      <c r="AG21"/>
      <c r="AH21"/>
      <c r="AI21"/>
      <c r="AJ21"/>
      <c r="AK21"/>
      <c r="AL21"/>
    </row>
    <row r="22" spans="1:38" ht="13.9" customHeight="1" thickTop="1" x14ac:dyDescent="0.2">
      <c r="A22" s="654" t="str">
        <f>A20</f>
        <v>Torre</v>
      </c>
      <c r="B22" s="655" t="s">
        <v>2257</v>
      </c>
      <c r="C22" s="655" t="s">
        <v>2210</v>
      </c>
      <c r="D22" s="655" t="s">
        <v>2210</v>
      </c>
      <c r="E22" s="655" t="s">
        <v>2252</v>
      </c>
      <c r="F22" s="656"/>
      <c r="G22" s="657"/>
      <c r="H22" s="658">
        <v>50</v>
      </c>
      <c r="I22" s="659"/>
      <c r="J22" s="659"/>
      <c r="K22" s="659">
        <f>J28*3</f>
        <v>1733.3999999999999</v>
      </c>
      <c r="L22" s="659"/>
      <c r="M22" s="659"/>
      <c r="N22" s="659">
        <f>SUM(O22:W22)</f>
        <v>0</v>
      </c>
      <c r="O22" s="659"/>
      <c r="P22" s="659"/>
      <c r="Q22" s="659"/>
      <c r="R22" s="659"/>
      <c r="S22" s="659"/>
      <c r="T22" s="659"/>
      <c r="U22" s="659"/>
      <c r="V22" s="660"/>
      <c r="W22" s="661"/>
      <c r="Y22"/>
      <c r="Z22"/>
      <c r="AA22"/>
      <c r="AB22"/>
      <c r="AC22"/>
      <c r="AD22"/>
      <c r="AE22"/>
      <c r="AF22"/>
      <c r="AG22"/>
      <c r="AH22"/>
      <c r="AI22"/>
      <c r="AJ22"/>
      <c r="AK22"/>
      <c r="AL22"/>
    </row>
    <row r="23" spans="1:38" x14ac:dyDescent="0.2">
      <c r="A23" s="641" t="str">
        <f>A22</f>
        <v>Torre</v>
      </c>
      <c r="B23" s="642" t="s">
        <v>2257</v>
      </c>
      <c r="C23" s="642" t="s">
        <v>2210</v>
      </c>
      <c r="D23" s="642" t="s">
        <v>2210</v>
      </c>
      <c r="E23" s="642" t="s">
        <v>2253</v>
      </c>
      <c r="F23" s="643"/>
      <c r="G23" s="644"/>
      <c r="H23" s="645">
        <v>50</v>
      </c>
      <c r="I23" s="646">
        <v>106.6</v>
      </c>
      <c r="J23" s="646">
        <v>582.1</v>
      </c>
      <c r="K23" s="646">
        <f>J23*3</f>
        <v>1746.3000000000002</v>
      </c>
      <c r="L23" s="646"/>
      <c r="M23" s="646"/>
      <c r="N23" s="646">
        <f>SUM(O23:W23)</f>
        <v>17598</v>
      </c>
      <c r="O23" s="646"/>
      <c r="P23" s="646">
        <v>1364</v>
      </c>
      <c r="Q23" s="646">
        <v>1169</v>
      </c>
      <c r="R23" s="646">
        <v>2046</v>
      </c>
      <c r="S23" s="646">
        <v>1225</v>
      </c>
      <c r="T23" s="646">
        <v>1240</v>
      </c>
      <c r="U23" s="646">
        <v>3719</v>
      </c>
      <c r="V23" s="647">
        <v>6835</v>
      </c>
      <c r="W23" s="648"/>
      <c r="Y23"/>
      <c r="Z23"/>
      <c r="AA23"/>
      <c r="AB23"/>
      <c r="AC23"/>
      <c r="AD23"/>
      <c r="AE23"/>
      <c r="AF23"/>
      <c r="AG23"/>
      <c r="AH23"/>
      <c r="AI23"/>
      <c r="AJ23"/>
      <c r="AK23"/>
      <c r="AL23"/>
    </row>
    <row r="24" spans="1:38" x14ac:dyDescent="0.2">
      <c r="A24" s="641" t="str">
        <f>A23</f>
        <v>Torre</v>
      </c>
      <c r="B24" s="642" t="s">
        <v>2257</v>
      </c>
      <c r="C24" s="642" t="s">
        <v>2210</v>
      </c>
      <c r="D24" s="642" t="s">
        <v>2210</v>
      </c>
      <c r="E24" s="642" t="s">
        <v>2258</v>
      </c>
      <c r="F24" s="643"/>
      <c r="G24" s="644"/>
      <c r="H24" s="645">
        <v>50</v>
      </c>
      <c r="I24" s="646">
        <v>97</v>
      </c>
      <c r="J24" s="649"/>
      <c r="K24" s="646">
        <f>J30*3</f>
        <v>1261.1850000000002</v>
      </c>
      <c r="L24" s="646"/>
      <c r="M24" s="646"/>
      <c r="N24" s="646">
        <f>SUM(O24:W24)</f>
        <v>4886.363636363636</v>
      </c>
      <c r="O24" s="646"/>
      <c r="P24" s="646">
        <f>777.2/1.1+909.4/1.1+1201.9/1.1+1189.3/1.1</f>
        <v>3707.090909090909</v>
      </c>
      <c r="Q24" s="646">
        <f>673.2/1.1+292.6/1.1+267.4/1.1+64/1.1</f>
        <v>1179.2727272727273</v>
      </c>
      <c r="R24" s="646"/>
      <c r="S24" s="646"/>
      <c r="T24" s="646"/>
      <c r="U24" s="646"/>
      <c r="V24" s="647"/>
      <c r="W24" s="648"/>
      <c r="Y24"/>
      <c r="Z24"/>
      <c r="AA24"/>
      <c r="AB24"/>
      <c r="AC24"/>
      <c r="AD24"/>
      <c r="AE24"/>
      <c r="AF24"/>
      <c r="AG24"/>
      <c r="AH24"/>
      <c r="AI24"/>
      <c r="AJ24"/>
      <c r="AK24"/>
      <c r="AL24"/>
    </row>
    <row r="25" spans="1:38" x14ac:dyDescent="0.2">
      <c r="A25" s="641" t="str">
        <f>A24</f>
        <v>Torre</v>
      </c>
      <c r="B25" s="642" t="s">
        <v>2257</v>
      </c>
      <c r="C25" s="642" t="s">
        <v>2210</v>
      </c>
      <c r="D25" s="642" t="s">
        <v>2210</v>
      </c>
      <c r="E25" s="642" t="s">
        <v>3375</v>
      </c>
      <c r="F25" s="643"/>
      <c r="G25" s="644"/>
      <c r="H25" s="645">
        <v>50</v>
      </c>
      <c r="I25" s="662"/>
      <c r="J25" s="663"/>
      <c r="K25" s="662"/>
      <c r="L25" s="662"/>
      <c r="M25" s="662"/>
      <c r="N25" s="646">
        <f>SUM(O25:W25)</f>
        <v>0</v>
      </c>
      <c r="O25" s="662"/>
      <c r="P25" s="662"/>
      <c r="Q25" s="662"/>
      <c r="R25" s="662"/>
      <c r="S25" s="662"/>
      <c r="T25" s="662"/>
      <c r="U25" s="662"/>
      <c r="V25" s="664"/>
      <c r="W25" s="665"/>
      <c r="Y25"/>
      <c r="Z25"/>
      <c r="AA25"/>
      <c r="AB25"/>
      <c r="AC25"/>
      <c r="AD25"/>
      <c r="AE25"/>
      <c r="AF25"/>
      <c r="AG25"/>
      <c r="AH25"/>
      <c r="AI25"/>
      <c r="AJ25"/>
      <c r="AK25"/>
      <c r="AL25"/>
    </row>
    <row r="26" spans="1:38" ht="15" thickBot="1" x14ac:dyDescent="0.25">
      <c r="A26" s="641" t="str">
        <f>A25</f>
        <v>Torre</v>
      </c>
      <c r="B26" s="642" t="s">
        <v>2257</v>
      </c>
      <c r="C26" s="642" t="s">
        <v>2210</v>
      </c>
      <c r="D26" s="642" t="s">
        <v>2210</v>
      </c>
      <c r="E26" s="642" t="s">
        <v>2258</v>
      </c>
      <c r="F26" s="643"/>
      <c r="G26" s="644"/>
      <c r="H26" s="645">
        <v>50</v>
      </c>
      <c r="I26" s="666">
        <v>4.8</v>
      </c>
      <c r="J26" s="604">
        <f>(0.5816+0.5128+(3.01+2.65)*1.2+3.1+3.2*1.2)/1.6*4.8</f>
        <v>44.479199999999992</v>
      </c>
      <c r="K26" s="604">
        <f>J32*3</f>
        <v>133.43759999999997</v>
      </c>
      <c r="L26" s="604"/>
      <c r="M26" s="604"/>
      <c r="N26" s="604">
        <f>SUM(O26:W26)</f>
        <v>302.5454545454545</v>
      </c>
      <c r="O26" s="604"/>
      <c r="P26" s="604">
        <f>10/1.1</f>
        <v>9.0909090909090899</v>
      </c>
      <c r="Q26" s="604">
        <v>9</v>
      </c>
      <c r="R26" s="604">
        <f>55/1.1+36/1.1+25/1.1</f>
        <v>105.45454545454544</v>
      </c>
      <c r="S26" s="604">
        <v>145</v>
      </c>
      <c r="T26" s="604">
        <v>34</v>
      </c>
      <c r="U26" s="604"/>
      <c r="V26" s="605"/>
      <c r="W26" s="606"/>
      <c r="Y26"/>
      <c r="Z26"/>
      <c r="AA26"/>
      <c r="AB26"/>
      <c r="AC26"/>
      <c r="AD26"/>
      <c r="AE26"/>
      <c r="AF26"/>
      <c r="AG26"/>
      <c r="AH26"/>
      <c r="AI26"/>
      <c r="AJ26"/>
      <c r="AK26"/>
      <c r="AL26"/>
    </row>
    <row r="27" spans="1:38" ht="18" customHeight="1" thickTop="1" thickBot="1" x14ac:dyDescent="0.3">
      <c r="A27" s="624"/>
      <c r="B27" s="625"/>
      <c r="C27" s="625"/>
      <c r="D27" s="626" t="str">
        <f>"TOTAL - "&amp;UPPER(C26)</f>
        <v>TOTAL - TÉRREO</v>
      </c>
      <c r="E27" s="627"/>
      <c r="F27" s="628"/>
      <c r="G27" s="629"/>
      <c r="H27" s="613"/>
      <c r="I27" s="631">
        <f t="shared" ref="I27:W27" si="6">SUM(I22:I26)</f>
        <v>208.4</v>
      </c>
      <c r="J27" s="631">
        <f t="shared" si="6"/>
        <v>626.57920000000001</v>
      </c>
      <c r="K27" s="631">
        <f t="shared" si="6"/>
        <v>4874.3226000000004</v>
      </c>
      <c r="L27" s="631">
        <f t="shared" si="6"/>
        <v>0</v>
      </c>
      <c r="M27" s="631">
        <f t="shared" si="6"/>
        <v>0</v>
      </c>
      <c r="N27" s="631">
        <f t="shared" si="6"/>
        <v>22786.909090909092</v>
      </c>
      <c r="O27" s="631">
        <f t="shared" si="6"/>
        <v>0</v>
      </c>
      <c r="P27" s="631">
        <f t="shared" si="6"/>
        <v>5080.181818181818</v>
      </c>
      <c r="Q27" s="631">
        <f t="shared" si="6"/>
        <v>2357.272727272727</v>
      </c>
      <c r="R27" s="631">
        <f t="shared" si="6"/>
        <v>2151.4545454545455</v>
      </c>
      <c r="S27" s="631">
        <f t="shared" si="6"/>
        <v>1370</v>
      </c>
      <c r="T27" s="631">
        <f t="shared" si="6"/>
        <v>1274</v>
      </c>
      <c r="U27" s="631">
        <f t="shared" si="6"/>
        <v>3719</v>
      </c>
      <c r="V27" s="631">
        <f t="shared" si="6"/>
        <v>6835</v>
      </c>
      <c r="W27" s="632">
        <f t="shared" si="6"/>
        <v>0</v>
      </c>
      <c r="Y27"/>
      <c r="Z27"/>
      <c r="AA27"/>
      <c r="AB27"/>
      <c r="AC27"/>
      <c r="AD27"/>
      <c r="AE27"/>
      <c r="AF27"/>
      <c r="AG27"/>
      <c r="AH27"/>
      <c r="AI27"/>
      <c r="AJ27"/>
      <c r="AK27"/>
      <c r="AL27"/>
    </row>
    <row r="28" spans="1:38" ht="13.9" customHeight="1" thickTop="1" x14ac:dyDescent="0.2">
      <c r="A28" s="654" t="str">
        <f>A5</f>
        <v>Torre</v>
      </c>
      <c r="B28" s="655" t="s">
        <v>2257</v>
      </c>
      <c r="C28" s="655" t="s">
        <v>2466</v>
      </c>
      <c r="D28" s="655" t="s">
        <v>2346</v>
      </c>
      <c r="E28" s="655" t="s">
        <v>2252</v>
      </c>
      <c r="F28" s="656"/>
      <c r="G28" s="657"/>
      <c r="H28" s="658">
        <v>50</v>
      </c>
      <c r="I28" s="659">
        <v>101.9</v>
      </c>
      <c r="J28" s="659">
        <v>577.79999999999995</v>
      </c>
      <c r="K28" s="659"/>
      <c r="L28" s="659"/>
      <c r="M28" s="659"/>
      <c r="N28" s="659">
        <f t="shared" si="4"/>
        <v>45075</v>
      </c>
      <c r="O28" s="659"/>
      <c r="P28" s="659">
        <v>311</v>
      </c>
      <c r="Q28" s="659">
        <v>278</v>
      </c>
      <c r="R28" s="659">
        <v>6542</v>
      </c>
      <c r="S28" s="659">
        <v>8103</v>
      </c>
      <c r="T28" s="659">
        <v>760</v>
      </c>
      <c r="U28" s="659">
        <v>629</v>
      </c>
      <c r="V28" s="660">
        <v>7983</v>
      </c>
      <c r="W28" s="661">
        <v>20469</v>
      </c>
      <c r="Y28"/>
      <c r="Z28"/>
      <c r="AA28"/>
      <c r="AB28"/>
      <c r="AC28"/>
      <c r="AD28"/>
      <c r="AE28"/>
      <c r="AF28"/>
      <c r="AG28"/>
      <c r="AH28"/>
      <c r="AI28"/>
      <c r="AJ28"/>
      <c r="AK28"/>
      <c r="AL28"/>
    </row>
    <row r="29" spans="1:38" x14ac:dyDescent="0.2">
      <c r="A29" s="641" t="str">
        <f>A5</f>
        <v>Torre</v>
      </c>
      <c r="B29" s="642" t="s">
        <v>2257</v>
      </c>
      <c r="C29" s="642" t="s">
        <v>2466</v>
      </c>
      <c r="D29" s="642" t="s">
        <v>2346</v>
      </c>
      <c r="E29" s="642" t="s">
        <v>2253</v>
      </c>
      <c r="F29" s="643"/>
      <c r="G29" s="644"/>
      <c r="H29" s="645">
        <v>50</v>
      </c>
      <c r="I29" s="646">
        <v>37</v>
      </c>
      <c r="J29" s="646">
        <v>329.6</v>
      </c>
      <c r="K29" s="646"/>
      <c r="L29" s="646"/>
      <c r="M29" s="646"/>
      <c r="N29" s="646">
        <f t="shared" si="4"/>
        <v>7215</v>
      </c>
      <c r="O29" s="646">
        <v>5</v>
      </c>
      <c r="P29" s="646">
        <v>449</v>
      </c>
      <c r="Q29" s="646">
        <v>632</v>
      </c>
      <c r="R29" s="646">
        <v>246</v>
      </c>
      <c r="S29" s="646">
        <v>964</v>
      </c>
      <c r="T29" s="646">
        <v>1526</v>
      </c>
      <c r="U29" s="646">
        <v>1632</v>
      </c>
      <c r="V29" s="647">
        <v>1761</v>
      </c>
      <c r="W29" s="648"/>
      <c r="Y29"/>
      <c r="Z29"/>
      <c r="AA29"/>
      <c r="AB29"/>
      <c r="AC29"/>
      <c r="AD29"/>
      <c r="AE29"/>
      <c r="AF29"/>
      <c r="AG29"/>
      <c r="AH29"/>
      <c r="AI29"/>
      <c r="AJ29"/>
      <c r="AK29"/>
      <c r="AL29"/>
    </row>
    <row r="30" spans="1:38" x14ac:dyDescent="0.2">
      <c r="A30" s="641" t="str">
        <f>A5</f>
        <v>Torre</v>
      </c>
      <c r="B30" s="642" t="s">
        <v>2257</v>
      </c>
      <c r="C30" s="642" t="s">
        <v>2466</v>
      </c>
      <c r="D30" s="642" t="s">
        <v>2346</v>
      </c>
      <c r="E30" s="642" t="s">
        <v>2258</v>
      </c>
      <c r="F30" s="643"/>
      <c r="G30" s="644"/>
      <c r="H30" s="645">
        <v>50</v>
      </c>
      <c r="I30" s="649">
        <v>101.3</v>
      </c>
      <c r="J30" s="649">
        <f>I30*4.15</f>
        <v>420.39500000000004</v>
      </c>
      <c r="K30" s="646"/>
      <c r="L30" s="646"/>
      <c r="M30" s="646"/>
      <c r="N30" s="646">
        <f t="shared" si="4"/>
        <v>6276</v>
      </c>
      <c r="O30" s="646"/>
      <c r="P30" s="646">
        <v>275</v>
      </c>
      <c r="Q30" s="646">
        <v>4210</v>
      </c>
      <c r="R30" s="646">
        <v>1216</v>
      </c>
      <c r="S30" s="646">
        <v>247</v>
      </c>
      <c r="T30" s="646">
        <v>328</v>
      </c>
      <c r="U30" s="646"/>
      <c r="V30" s="647"/>
      <c r="W30" s="648"/>
      <c r="Y30"/>
      <c r="Z30"/>
      <c r="AA30"/>
      <c r="AB30"/>
      <c r="AC30"/>
      <c r="AD30"/>
      <c r="AE30"/>
      <c r="AF30"/>
      <c r="AG30"/>
      <c r="AH30"/>
      <c r="AI30"/>
      <c r="AJ30"/>
      <c r="AK30"/>
      <c r="AL30"/>
    </row>
    <row r="31" spans="1:38" x14ac:dyDescent="0.2">
      <c r="A31" s="641" t="str">
        <f>A7</f>
        <v>Torre</v>
      </c>
      <c r="B31" s="642" t="s">
        <v>2257</v>
      </c>
      <c r="C31" s="642" t="s">
        <v>2466</v>
      </c>
      <c r="D31" s="642" t="s">
        <v>2346</v>
      </c>
      <c r="E31" s="642" t="s">
        <v>3375</v>
      </c>
      <c r="F31" s="643"/>
      <c r="G31" s="644"/>
      <c r="H31" s="645">
        <v>50</v>
      </c>
      <c r="I31" s="649"/>
      <c r="J31" s="646"/>
      <c r="K31" s="662"/>
      <c r="L31" s="646"/>
      <c r="M31" s="646"/>
      <c r="N31" s="646">
        <f t="shared" si="4"/>
        <v>580.90909090909076</v>
      </c>
      <c r="O31" s="646"/>
      <c r="P31" s="646">
        <f>7/1.1</f>
        <v>6.3636363636363633</v>
      </c>
      <c r="Q31" s="646">
        <f>8/1.1</f>
        <v>7.2727272727272725</v>
      </c>
      <c r="R31" s="667"/>
      <c r="S31" s="646">
        <f>263/1.1</f>
        <v>239.09090909090907</v>
      </c>
      <c r="T31" s="646">
        <f>361/1.1</f>
        <v>328.18181818181813</v>
      </c>
      <c r="U31" s="646"/>
      <c r="V31" s="647"/>
      <c r="W31" s="648"/>
      <c r="Y31"/>
      <c r="Z31"/>
      <c r="AA31"/>
      <c r="AB31"/>
      <c r="AC31"/>
      <c r="AD31"/>
      <c r="AE31"/>
      <c r="AF31"/>
      <c r="AG31"/>
      <c r="AH31"/>
      <c r="AI31"/>
      <c r="AJ31"/>
      <c r="AK31"/>
      <c r="AL31"/>
    </row>
    <row r="32" spans="1:38" ht="15" thickBot="1" x14ac:dyDescent="0.25">
      <c r="A32" s="599" t="str">
        <f>A5</f>
        <v>Torre</v>
      </c>
      <c r="B32" s="600" t="s">
        <v>2257</v>
      </c>
      <c r="C32" s="600" t="s">
        <v>2466</v>
      </c>
      <c r="D32" s="600" t="s">
        <v>2346</v>
      </c>
      <c r="E32" s="600" t="s">
        <v>2259</v>
      </c>
      <c r="F32" s="601"/>
      <c r="G32" s="602"/>
      <c r="H32" s="645">
        <v>50</v>
      </c>
      <c r="I32" s="666">
        <v>4.8</v>
      </c>
      <c r="J32" s="604">
        <f>(0.5816+0.5128+(3.01+2.65)*1.2+3.1+3.2*1.2)/1.6*4.8</f>
        <v>44.479199999999992</v>
      </c>
      <c r="K32" s="604"/>
      <c r="L32" s="604"/>
      <c r="M32" s="604"/>
      <c r="N32" s="604">
        <f t="shared" si="4"/>
        <v>302.5454545454545</v>
      </c>
      <c r="O32" s="604"/>
      <c r="P32" s="604">
        <f>10/1.1</f>
        <v>9.0909090909090899</v>
      </c>
      <c r="Q32" s="604">
        <v>9</v>
      </c>
      <c r="R32" s="604">
        <f>55/1.1+36/1.1+25/1.1</f>
        <v>105.45454545454544</v>
      </c>
      <c r="S32" s="604">
        <v>145</v>
      </c>
      <c r="T32" s="604">
        <v>34</v>
      </c>
      <c r="U32" s="604"/>
      <c r="V32" s="605"/>
      <c r="W32" s="606"/>
      <c r="Y32"/>
      <c r="Z32"/>
      <c r="AA32"/>
      <c r="AB32"/>
      <c r="AC32"/>
      <c r="AD32"/>
      <c r="AE32"/>
      <c r="AF32"/>
      <c r="AG32"/>
      <c r="AH32"/>
      <c r="AI32"/>
      <c r="AJ32"/>
      <c r="AK32"/>
      <c r="AL32"/>
    </row>
    <row r="33" spans="1:38" ht="18" customHeight="1" thickTop="1" thickBot="1" x14ac:dyDescent="0.3">
      <c r="A33" s="624"/>
      <c r="B33" s="625"/>
      <c r="C33" s="625"/>
      <c r="D33" s="626" t="str">
        <f>"TOTAL - "&amp;UPPER(C32)</f>
        <v>TOTAL - MEZANINO G1</v>
      </c>
      <c r="E33" s="627"/>
      <c r="F33" s="628"/>
      <c r="G33" s="629"/>
      <c r="H33" s="613"/>
      <c r="I33" s="631">
        <f>SUM(I28:I32)</f>
        <v>245</v>
      </c>
      <c r="J33" s="631">
        <f>SUM(J28:J32)</f>
        <v>1372.2742000000001</v>
      </c>
      <c r="K33" s="631">
        <f>SUM(K28:K32)</f>
        <v>0</v>
      </c>
      <c r="L33" s="631">
        <f t="shared" ref="L33:V33" si="7">SUM(L28:L32)</f>
        <v>0</v>
      </c>
      <c r="M33" s="631">
        <f t="shared" si="7"/>
        <v>0</v>
      </c>
      <c r="N33" s="631">
        <f t="shared" si="7"/>
        <v>59449.454545454544</v>
      </c>
      <c r="O33" s="631">
        <f t="shared" si="7"/>
        <v>5</v>
      </c>
      <c r="P33" s="631">
        <f t="shared" si="7"/>
        <v>1050.4545454545453</v>
      </c>
      <c r="Q33" s="631">
        <f t="shared" si="7"/>
        <v>5136.272727272727</v>
      </c>
      <c r="R33" s="631">
        <f t="shared" si="7"/>
        <v>8109.454545454545</v>
      </c>
      <c r="S33" s="631">
        <f t="shared" si="7"/>
        <v>9698.0909090909099</v>
      </c>
      <c r="T33" s="631">
        <f t="shared" si="7"/>
        <v>2976.181818181818</v>
      </c>
      <c r="U33" s="631">
        <f t="shared" si="7"/>
        <v>2261</v>
      </c>
      <c r="V33" s="631">
        <f t="shared" si="7"/>
        <v>9744</v>
      </c>
      <c r="W33" s="632">
        <f>SUM(W28:W32)</f>
        <v>20469</v>
      </c>
      <c r="Y33"/>
      <c r="Z33"/>
      <c r="AA33"/>
      <c r="AB33"/>
      <c r="AC33"/>
      <c r="AD33"/>
      <c r="AE33"/>
      <c r="AF33"/>
      <c r="AG33"/>
      <c r="AH33"/>
      <c r="AI33"/>
      <c r="AJ33"/>
      <c r="AK33"/>
      <c r="AL33"/>
    </row>
    <row r="34" spans="1:38" ht="15" thickTop="1" x14ac:dyDescent="0.2">
      <c r="A34" s="654" t="str">
        <f>A5</f>
        <v>Torre</v>
      </c>
      <c r="B34" s="655" t="s">
        <v>2257</v>
      </c>
      <c r="C34" s="655" t="s">
        <v>2468</v>
      </c>
      <c r="D34" s="655" t="s">
        <v>2347</v>
      </c>
      <c r="E34" s="655" t="s">
        <v>2252</v>
      </c>
      <c r="F34" s="656"/>
      <c r="G34" s="657"/>
      <c r="H34" s="658">
        <v>50</v>
      </c>
      <c r="I34" s="659">
        <v>73.8</v>
      </c>
      <c r="J34" s="659">
        <v>477.3</v>
      </c>
      <c r="K34" s="659"/>
      <c r="L34" s="659"/>
      <c r="M34" s="659"/>
      <c r="N34" s="659">
        <f t="shared" si="4"/>
        <v>28668</v>
      </c>
      <c r="O34" s="659"/>
      <c r="P34" s="659">
        <v>318</v>
      </c>
      <c r="Q34" s="659">
        <v>265</v>
      </c>
      <c r="R34" s="659">
        <v>3264</v>
      </c>
      <c r="S34" s="659">
        <v>4826</v>
      </c>
      <c r="T34" s="659">
        <v>604</v>
      </c>
      <c r="U34" s="659">
        <v>353</v>
      </c>
      <c r="V34" s="660">
        <v>5463</v>
      </c>
      <c r="W34" s="661">
        <v>13575</v>
      </c>
      <c r="Y34"/>
      <c r="Z34"/>
      <c r="AA34"/>
      <c r="AB34"/>
      <c r="AC34"/>
      <c r="AD34"/>
      <c r="AE34"/>
      <c r="AF34"/>
      <c r="AG34"/>
      <c r="AH34"/>
      <c r="AI34"/>
      <c r="AJ34"/>
      <c r="AK34"/>
      <c r="AL34"/>
    </row>
    <row r="35" spans="1:38" x14ac:dyDescent="0.2">
      <c r="A35" s="641" t="str">
        <f>A5</f>
        <v>Torre</v>
      </c>
      <c r="B35" s="642" t="s">
        <v>2257</v>
      </c>
      <c r="C35" s="642" t="s">
        <v>2468</v>
      </c>
      <c r="D35" s="642" t="s">
        <v>2347</v>
      </c>
      <c r="E35" s="642" t="s">
        <v>2253</v>
      </c>
      <c r="F35" s="643"/>
      <c r="G35" s="644"/>
      <c r="H35" s="645">
        <v>50</v>
      </c>
      <c r="I35" s="646">
        <v>31.8</v>
      </c>
      <c r="J35" s="646">
        <v>303.10000000000002</v>
      </c>
      <c r="K35" s="646"/>
      <c r="L35" s="646"/>
      <c r="M35" s="646"/>
      <c r="N35" s="646">
        <f t="shared" si="4"/>
        <v>6621</v>
      </c>
      <c r="O35" s="646">
        <v>1</v>
      </c>
      <c r="P35" s="646">
        <v>500</v>
      </c>
      <c r="Q35" s="646">
        <v>693</v>
      </c>
      <c r="R35" s="646">
        <v>188</v>
      </c>
      <c r="S35" s="646">
        <v>866</v>
      </c>
      <c r="T35" s="646">
        <v>1890</v>
      </c>
      <c r="U35" s="646">
        <v>1043</v>
      </c>
      <c r="V35" s="647">
        <v>1440</v>
      </c>
      <c r="W35" s="648"/>
      <c r="Y35"/>
      <c r="Z35"/>
      <c r="AA35"/>
      <c r="AB35"/>
      <c r="AC35"/>
      <c r="AD35"/>
      <c r="AE35"/>
      <c r="AF35"/>
      <c r="AG35"/>
      <c r="AH35"/>
      <c r="AI35"/>
      <c r="AJ35"/>
      <c r="AK35"/>
      <c r="AL35"/>
    </row>
    <row r="36" spans="1:38" x14ac:dyDescent="0.2">
      <c r="A36" s="641" t="str">
        <f>A5</f>
        <v>Torre</v>
      </c>
      <c r="B36" s="642" t="s">
        <v>2257</v>
      </c>
      <c r="C36" s="642" t="s">
        <v>2468</v>
      </c>
      <c r="D36" s="642" t="s">
        <v>2347</v>
      </c>
      <c r="E36" s="642" t="s">
        <v>2258</v>
      </c>
      <c r="F36" s="643"/>
      <c r="G36" s="644"/>
      <c r="H36" s="645">
        <v>50</v>
      </c>
      <c r="I36" s="649">
        <v>174.5</v>
      </c>
      <c r="J36" s="649">
        <f>I36*4.15</f>
        <v>724.17500000000007</v>
      </c>
      <c r="K36" s="646"/>
      <c r="L36" s="646"/>
      <c r="M36" s="646"/>
      <c r="N36" s="646">
        <f t="shared" si="4"/>
        <v>11527</v>
      </c>
      <c r="O36" s="646"/>
      <c r="P36" s="646">
        <v>705</v>
      </c>
      <c r="Q36" s="667">
        <v>7045</v>
      </c>
      <c r="R36" s="646">
        <v>3087</v>
      </c>
      <c r="S36" s="646">
        <v>63</v>
      </c>
      <c r="T36" s="646">
        <v>627</v>
      </c>
      <c r="U36" s="646"/>
      <c r="V36" s="647"/>
      <c r="W36" s="648"/>
      <c r="Y36"/>
      <c r="Z36"/>
      <c r="AA36"/>
      <c r="AB36"/>
      <c r="AC36"/>
      <c r="AD36"/>
      <c r="AE36"/>
      <c r="AF36"/>
      <c r="AG36"/>
      <c r="AH36"/>
      <c r="AI36"/>
      <c r="AJ36"/>
      <c r="AK36"/>
      <c r="AL36"/>
    </row>
    <row r="37" spans="1:38" x14ac:dyDescent="0.2">
      <c r="A37" s="641" t="str">
        <f>A7</f>
        <v>Torre</v>
      </c>
      <c r="B37" s="642" t="s">
        <v>2257</v>
      </c>
      <c r="C37" s="642" t="s">
        <v>2468</v>
      </c>
      <c r="D37" s="642" t="s">
        <v>2347</v>
      </c>
      <c r="E37" s="642" t="s">
        <v>3375</v>
      </c>
      <c r="F37" s="643"/>
      <c r="G37" s="644"/>
      <c r="H37" s="645">
        <v>50</v>
      </c>
      <c r="I37" s="649"/>
      <c r="J37" s="646"/>
      <c r="K37" s="662"/>
      <c r="L37" s="646"/>
      <c r="M37" s="646"/>
      <c r="N37" s="646">
        <f>SUM(O37:W37)</f>
        <v>1879.090909090909</v>
      </c>
      <c r="O37" s="646"/>
      <c r="P37" s="646">
        <f>31/1.1</f>
        <v>28.18181818181818</v>
      </c>
      <c r="Q37" s="646">
        <f>40/1.1</f>
        <v>36.36363636363636</v>
      </c>
      <c r="R37" s="667">
        <f>333/1.1</f>
        <v>302.72727272727269</v>
      </c>
      <c r="S37" s="646">
        <f>236/1.1</f>
        <v>214.54545454545453</v>
      </c>
      <c r="T37" s="646">
        <f>1427/1.1</f>
        <v>1297.2727272727273</v>
      </c>
      <c r="U37" s="646"/>
      <c r="V37" s="647"/>
      <c r="W37" s="648"/>
      <c r="Y37"/>
      <c r="Z37"/>
      <c r="AA37"/>
      <c r="AB37"/>
      <c r="AC37"/>
      <c r="AD37"/>
      <c r="AE37"/>
      <c r="AF37"/>
      <c r="AG37"/>
      <c r="AH37"/>
      <c r="AI37"/>
      <c r="AJ37"/>
      <c r="AK37"/>
      <c r="AL37"/>
    </row>
    <row r="38" spans="1:38" ht="15" thickBot="1" x14ac:dyDescent="0.25">
      <c r="A38" s="599" t="str">
        <f>A5</f>
        <v>Torre</v>
      </c>
      <c r="B38" s="600" t="s">
        <v>2257</v>
      </c>
      <c r="C38" s="600" t="s">
        <v>2468</v>
      </c>
      <c r="D38" s="600" t="s">
        <v>2347</v>
      </c>
      <c r="E38" s="600" t="s">
        <v>2259</v>
      </c>
      <c r="F38" s="601"/>
      <c r="G38" s="602"/>
      <c r="H38" s="645">
        <v>50</v>
      </c>
      <c r="I38" s="604">
        <v>1.6</v>
      </c>
      <c r="J38" s="604">
        <f>(0.5816+0.5128+(3.01+2.65)*1.2+3.1+3.2*1.2)*1</f>
        <v>14.8264</v>
      </c>
      <c r="K38" s="604"/>
      <c r="L38" s="604"/>
      <c r="M38" s="604"/>
      <c r="N38" s="604">
        <f>SUM(O38:W38)</f>
        <v>106</v>
      </c>
      <c r="O38" s="604"/>
      <c r="P38" s="604">
        <v>20</v>
      </c>
      <c r="Q38" s="604">
        <v>14</v>
      </c>
      <c r="R38" s="604">
        <v>72</v>
      </c>
      <c r="S38" s="604"/>
      <c r="T38" s="604"/>
      <c r="U38" s="604"/>
      <c r="V38" s="605"/>
      <c r="W38" s="606"/>
      <c r="Y38"/>
      <c r="Z38"/>
      <c r="AA38"/>
      <c r="AB38"/>
      <c r="AC38"/>
      <c r="AD38"/>
      <c r="AE38"/>
      <c r="AF38"/>
      <c r="AG38"/>
      <c r="AH38"/>
      <c r="AI38"/>
      <c r="AJ38"/>
      <c r="AK38"/>
      <c r="AL38"/>
    </row>
    <row r="39" spans="1:38" ht="21" customHeight="1" thickTop="1" thickBot="1" x14ac:dyDescent="0.3">
      <c r="A39" s="624"/>
      <c r="B39" s="625"/>
      <c r="C39" s="625"/>
      <c r="D39" s="626" t="str">
        <f>"TOTAL - "&amp;UPPER(C38)</f>
        <v>TOTAL - G2</v>
      </c>
      <c r="E39" s="627"/>
      <c r="F39" s="628"/>
      <c r="G39" s="629"/>
      <c r="H39" s="613"/>
      <c r="I39" s="631">
        <f>SUM(I34:I38)</f>
        <v>281.70000000000005</v>
      </c>
      <c r="J39" s="631">
        <f t="shared" ref="J39:V39" si="8">SUM(J34:J38)</f>
        <v>1519.4014000000002</v>
      </c>
      <c r="K39" s="631">
        <f t="shared" si="8"/>
        <v>0</v>
      </c>
      <c r="L39" s="631">
        <f t="shared" si="8"/>
        <v>0</v>
      </c>
      <c r="M39" s="631">
        <f t="shared" si="8"/>
        <v>0</v>
      </c>
      <c r="N39" s="631">
        <f t="shared" si="8"/>
        <v>48801.090909090912</v>
      </c>
      <c r="O39" s="631">
        <f t="shared" si="8"/>
        <v>1</v>
      </c>
      <c r="P39" s="631">
        <f t="shared" si="8"/>
        <v>1571.1818181818182</v>
      </c>
      <c r="Q39" s="631">
        <f t="shared" si="8"/>
        <v>8053.363636363636</v>
      </c>
      <c r="R39" s="631">
        <f t="shared" si="8"/>
        <v>6913.727272727273</v>
      </c>
      <c r="S39" s="631">
        <f t="shared" si="8"/>
        <v>5969.545454545455</v>
      </c>
      <c r="T39" s="631">
        <f t="shared" si="8"/>
        <v>4418.272727272727</v>
      </c>
      <c r="U39" s="631">
        <f t="shared" si="8"/>
        <v>1396</v>
      </c>
      <c r="V39" s="631">
        <f t="shared" si="8"/>
        <v>6903</v>
      </c>
      <c r="W39" s="632">
        <f>SUM(W34:W38)</f>
        <v>13575</v>
      </c>
      <c r="Y39"/>
      <c r="Z39"/>
      <c r="AA39"/>
      <c r="AB39"/>
      <c r="AC39"/>
      <c r="AD39"/>
      <c r="AE39"/>
      <c r="AF39"/>
      <c r="AG39"/>
      <c r="AH39"/>
      <c r="AI39"/>
      <c r="AJ39"/>
      <c r="AK39"/>
      <c r="AL39"/>
    </row>
    <row r="40" spans="1:38" ht="15" thickTop="1" x14ac:dyDescent="0.2">
      <c r="A40" s="654" t="str">
        <f>A5</f>
        <v>Torre</v>
      </c>
      <c r="B40" s="655" t="s">
        <v>2257</v>
      </c>
      <c r="C40" s="655" t="s">
        <v>2469</v>
      </c>
      <c r="D40" s="655" t="s">
        <v>2348</v>
      </c>
      <c r="E40" s="655" t="s">
        <v>2252</v>
      </c>
      <c r="F40" s="656"/>
      <c r="G40" s="657"/>
      <c r="H40" s="658">
        <v>50</v>
      </c>
      <c r="I40" s="659">
        <v>79</v>
      </c>
      <c r="J40" s="659">
        <v>506.1</v>
      </c>
      <c r="K40" s="659"/>
      <c r="L40" s="659"/>
      <c r="M40" s="659"/>
      <c r="N40" s="659">
        <f t="shared" ca="1" si="4"/>
        <v>15968.153704692491</v>
      </c>
      <c r="O40" s="659">
        <f ca="1">O$5*$N40</f>
        <v>89.87582462553685</v>
      </c>
      <c r="P40" s="659">
        <f t="shared" ref="P40:W44" ca="1" si="9">P$5*$N40</f>
        <v>1008.0317308720275</v>
      </c>
      <c r="Q40" s="659">
        <f t="shared" ca="1" si="9"/>
        <v>1114.0722721568336</v>
      </c>
      <c r="R40" s="659">
        <f t="shared" ca="1" si="9"/>
        <v>1266.6671974203346</v>
      </c>
      <c r="S40" s="659">
        <f t="shared" ca="1" si="9"/>
        <v>1433.4870733439932</v>
      </c>
      <c r="T40" s="659">
        <f t="shared" ca="1" si="9"/>
        <v>480.41537911348081</v>
      </c>
      <c r="U40" s="659">
        <f t="shared" ca="1" si="9"/>
        <v>1836.9584011593524</v>
      </c>
      <c r="V40" s="660">
        <f t="shared" ca="1" si="9"/>
        <v>8738.6458260009331</v>
      </c>
      <c r="W40" s="661">
        <f t="shared" ca="1" si="9"/>
        <v>0</v>
      </c>
      <c r="Y40"/>
      <c r="Z40"/>
      <c r="AA40"/>
      <c r="AB40"/>
      <c r="AC40"/>
      <c r="AD40"/>
      <c r="AE40"/>
      <c r="AF40"/>
      <c r="AG40"/>
      <c r="AH40"/>
      <c r="AI40"/>
      <c r="AJ40"/>
      <c r="AK40"/>
      <c r="AL40"/>
    </row>
    <row r="41" spans="1:38" x14ac:dyDescent="0.2">
      <c r="A41" s="641" t="str">
        <f>A5</f>
        <v>Torre</v>
      </c>
      <c r="B41" s="642" t="s">
        <v>2257</v>
      </c>
      <c r="C41" s="642" t="s">
        <v>2469</v>
      </c>
      <c r="D41" s="642" t="s">
        <v>2348</v>
      </c>
      <c r="E41" s="642" t="s">
        <v>2253</v>
      </c>
      <c r="F41" s="643"/>
      <c r="G41" s="644"/>
      <c r="H41" s="645">
        <v>50</v>
      </c>
      <c r="I41" s="646">
        <v>27.5</v>
      </c>
      <c r="J41" s="646">
        <v>263.7</v>
      </c>
      <c r="K41" s="646"/>
      <c r="L41" s="646"/>
      <c r="M41" s="646"/>
      <c r="N41" s="646">
        <f t="shared" ca="1" si="4"/>
        <v>5840.1523508541777</v>
      </c>
      <c r="O41" s="646">
        <f ca="1">O$5*$N41</f>
        <v>32.870957919044834</v>
      </c>
      <c r="P41" s="646">
        <f t="shared" ca="1" si="9"/>
        <v>368.67498845892709</v>
      </c>
      <c r="Q41" s="646">
        <f t="shared" ca="1" si="9"/>
        <v>407.45798916916704</v>
      </c>
      <c r="R41" s="646">
        <f t="shared" ca="1" si="9"/>
        <v>463.26767311804878</v>
      </c>
      <c r="S41" s="646">
        <f t="shared" ca="1" si="9"/>
        <v>524.27995472318241</v>
      </c>
      <c r="T41" s="646">
        <f t="shared" ca="1" si="9"/>
        <v>175.70591175431869</v>
      </c>
      <c r="U41" s="646">
        <f t="shared" ca="1" si="9"/>
        <v>671.84454279141232</v>
      </c>
      <c r="V41" s="647">
        <f t="shared" ca="1" si="9"/>
        <v>3196.0503329200769</v>
      </c>
      <c r="W41" s="648">
        <f t="shared" ca="1" si="9"/>
        <v>0</v>
      </c>
      <c r="Y41"/>
      <c r="Z41"/>
      <c r="AA41"/>
      <c r="AB41"/>
      <c r="AC41"/>
      <c r="AD41"/>
      <c r="AE41"/>
      <c r="AF41"/>
      <c r="AG41"/>
      <c r="AH41"/>
      <c r="AI41"/>
      <c r="AJ41"/>
      <c r="AK41"/>
      <c r="AL41"/>
    </row>
    <row r="42" spans="1:38" x14ac:dyDescent="0.2">
      <c r="A42" s="641" t="str">
        <f>A5</f>
        <v>Torre</v>
      </c>
      <c r="B42" s="642" t="s">
        <v>2257</v>
      </c>
      <c r="C42" s="642" t="s">
        <v>2469</v>
      </c>
      <c r="D42" s="642" t="s">
        <v>2348</v>
      </c>
      <c r="E42" s="642" t="s">
        <v>2258</v>
      </c>
      <c r="F42" s="643"/>
      <c r="G42" s="644"/>
      <c r="H42" s="645">
        <v>50</v>
      </c>
      <c r="I42" s="646">
        <v>175.8</v>
      </c>
      <c r="J42" s="646">
        <v>730.3</v>
      </c>
      <c r="K42" s="646"/>
      <c r="L42" s="646"/>
      <c r="M42" s="646"/>
      <c r="N42" s="646">
        <f t="shared" ca="1" si="4"/>
        <v>14768.804746429741</v>
      </c>
      <c r="O42" s="646">
        <f ca="1">O$5*$N42</f>
        <v>83.125358752580809</v>
      </c>
      <c r="P42" s="646">
        <f t="shared" ca="1" si="9"/>
        <v>932.31967118901707</v>
      </c>
      <c r="Q42" s="646">
        <f t="shared" ca="1" si="9"/>
        <v>1030.3956340337888</v>
      </c>
      <c r="R42" s="646">
        <f t="shared" ca="1" si="9"/>
        <v>1171.5293366640694</v>
      </c>
      <c r="S42" s="646">
        <f t="shared" ca="1" si="9"/>
        <v>1325.8195708954786</v>
      </c>
      <c r="T42" s="646">
        <f t="shared" ca="1" si="9"/>
        <v>444.33195361991005</v>
      </c>
      <c r="U42" s="646">
        <f t="shared" ca="1" si="9"/>
        <v>1698.9866490365603</v>
      </c>
      <c r="V42" s="647">
        <f t="shared" ca="1" si="9"/>
        <v>8082.2965722383369</v>
      </c>
      <c r="W42" s="648">
        <f t="shared" ca="1" si="9"/>
        <v>0</v>
      </c>
      <c r="Y42"/>
      <c r="Z42"/>
      <c r="AA42"/>
      <c r="AB42"/>
      <c r="AC42"/>
      <c r="AD42"/>
      <c r="AE42"/>
      <c r="AF42"/>
      <c r="AG42"/>
      <c r="AH42"/>
      <c r="AI42"/>
      <c r="AJ42"/>
      <c r="AK42"/>
      <c r="AL42"/>
    </row>
    <row r="43" spans="1:38" x14ac:dyDescent="0.2">
      <c r="A43" s="641" t="str">
        <f>A7</f>
        <v>Torre</v>
      </c>
      <c r="B43" s="642" t="s">
        <v>2257</v>
      </c>
      <c r="C43" s="642" t="s">
        <v>2469</v>
      </c>
      <c r="D43" s="642" t="s">
        <v>2348</v>
      </c>
      <c r="E43" s="642" t="s">
        <v>3375</v>
      </c>
      <c r="F43" s="643"/>
      <c r="G43" s="644"/>
      <c r="H43" s="645">
        <v>50</v>
      </c>
      <c r="I43" s="646"/>
      <c r="J43" s="646"/>
      <c r="K43" s="662"/>
      <c r="L43" s="646"/>
      <c r="M43" s="646"/>
      <c r="N43" s="646">
        <f ca="1">SUM(O43:W43)</f>
        <v>0</v>
      </c>
      <c r="O43" s="646">
        <f ca="1">O$5*$N43</f>
        <v>0</v>
      </c>
      <c r="P43" s="646">
        <f t="shared" ca="1" si="9"/>
        <v>0</v>
      </c>
      <c r="Q43" s="646">
        <f t="shared" ca="1" si="9"/>
        <v>0</v>
      </c>
      <c r="R43" s="646">
        <f t="shared" ca="1" si="9"/>
        <v>0</v>
      </c>
      <c r="S43" s="646">
        <f t="shared" ca="1" si="9"/>
        <v>0</v>
      </c>
      <c r="T43" s="646">
        <f t="shared" ca="1" si="9"/>
        <v>0</v>
      </c>
      <c r="U43" s="646">
        <f t="shared" ca="1" si="9"/>
        <v>0</v>
      </c>
      <c r="V43" s="647">
        <f t="shared" ca="1" si="9"/>
        <v>0</v>
      </c>
      <c r="W43" s="648">
        <f t="shared" ca="1" si="9"/>
        <v>0</v>
      </c>
      <c r="Y43"/>
      <c r="Z43"/>
      <c r="AA43"/>
      <c r="AB43"/>
      <c r="AC43"/>
      <c r="AD43"/>
      <c r="AE43"/>
      <c r="AF43"/>
      <c r="AG43"/>
      <c r="AH43"/>
      <c r="AI43"/>
      <c r="AJ43"/>
      <c r="AK43"/>
      <c r="AL43"/>
    </row>
    <row r="44" spans="1:38" ht="15" thickBot="1" x14ac:dyDescent="0.25">
      <c r="A44" s="599" t="str">
        <f>A5</f>
        <v>Torre</v>
      </c>
      <c r="B44" s="600" t="s">
        <v>2257</v>
      </c>
      <c r="C44" s="600" t="s">
        <v>2469</v>
      </c>
      <c r="D44" s="600" t="s">
        <v>2348</v>
      </c>
      <c r="E44" s="600" t="s">
        <v>2259</v>
      </c>
      <c r="F44" s="601"/>
      <c r="G44" s="602"/>
      <c r="H44" s="645">
        <v>50</v>
      </c>
      <c r="I44" s="604">
        <v>1.6</v>
      </c>
      <c r="J44" s="604">
        <f>(0.5816+0.5128+(3.01+2.65)*1.2+3.1+3.2*1.2)*1</f>
        <v>14.8264</v>
      </c>
      <c r="K44" s="604"/>
      <c r="L44" s="604"/>
      <c r="M44" s="604"/>
      <c r="N44" s="604">
        <f ca="1">SUM(O44:W44)</f>
        <v>105.38919802358578</v>
      </c>
      <c r="O44" s="604">
        <f ca="1">O$5*$N44</f>
        <v>0.59317697300285199</v>
      </c>
      <c r="P44" s="604">
        <f t="shared" ca="1" si="9"/>
        <v>6.6529705101542849</v>
      </c>
      <c r="Q44" s="604">
        <f t="shared" ca="1" si="9"/>
        <v>7.3528339890929022</v>
      </c>
      <c r="R44" s="604">
        <f t="shared" ca="1" si="9"/>
        <v>8.3599546051265179</v>
      </c>
      <c r="S44" s="604">
        <f t="shared" ca="1" si="9"/>
        <v>9.4609593463836124</v>
      </c>
      <c r="T44" s="604">
        <f t="shared" ca="1" si="9"/>
        <v>3.1707229564109265</v>
      </c>
      <c r="U44" s="604">
        <f t="shared" ca="1" si="9"/>
        <v>12.123854534540298</v>
      </c>
      <c r="V44" s="605">
        <f t="shared" ca="1" si="9"/>
        <v>57.674725108874391</v>
      </c>
      <c r="W44" s="606">
        <f t="shared" ca="1" si="9"/>
        <v>0</v>
      </c>
      <c r="Y44"/>
      <c r="Z44"/>
      <c r="AA44"/>
      <c r="AB44"/>
      <c r="AC44"/>
      <c r="AD44"/>
      <c r="AE44"/>
      <c r="AF44"/>
      <c r="AG44"/>
      <c r="AH44"/>
      <c r="AI44"/>
      <c r="AJ44"/>
      <c r="AK44"/>
      <c r="AL44"/>
    </row>
    <row r="45" spans="1:38" ht="21" customHeight="1" thickTop="1" thickBot="1" x14ac:dyDescent="0.3">
      <c r="A45" s="624"/>
      <c r="B45" s="625"/>
      <c r="C45" s="625"/>
      <c r="D45" s="626" t="str">
        <f>"TOTAL - "&amp;UPPER(C44)</f>
        <v>TOTAL - MEZANINO G2</v>
      </c>
      <c r="E45" s="627"/>
      <c r="F45" s="628"/>
      <c r="G45" s="629"/>
      <c r="H45" s="613"/>
      <c r="I45" s="631">
        <f>SUM(I40:I44)</f>
        <v>283.90000000000003</v>
      </c>
      <c r="J45" s="631">
        <f t="shared" ref="J45:V45" si="10">SUM(J40:J44)</f>
        <v>1514.9263999999998</v>
      </c>
      <c r="K45" s="631">
        <f t="shared" si="10"/>
        <v>0</v>
      </c>
      <c r="L45" s="631">
        <f t="shared" si="10"/>
        <v>0</v>
      </c>
      <c r="M45" s="631">
        <f t="shared" si="10"/>
        <v>0</v>
      </c>
      <c r="N45" s="1356">
        <f t="shared" ca="1" si="10"/>
        <v>36682.499999999993</v>
      </c>
      <c r="O45" s="631">
        <f t="shared" ca="1" si="10"/>
        <v>206.46531827016534</v>
      </c>
      <c r="P45" s="631">
        <f t="shared" ca="1" si="10"/>
        <v>2315.6793610301261</v>
      </c>
      <c r="Q45" s="631">
        <f t="shared" ca="1" si="10"/>
        <v>2559.2787293488818</v>
      </c>
      <c r="R45" s="631">
        <f t="shared" ca="1" si="10"/>
        <v>2909.824161807579</v>
      </c>
      <c r="S45" s="631">
        <f t="shared" ca="1" si="10"/>
        <v>3293.0475583090379</v>
      </c>
      <c r="T45" s="631">
        <f t="shared" ca="1" si="10"/>
        <v>1103.6239674441204</v>
      </c>
      <c r="U45" s="631">
        <f t="shared" ca="1" si="10"/>
        <v>4219.9134475218652</v>
      </c>
      <c r="V45" s="631">
        <f t="shared" ca="1" si="10"/>
        <v>20074.66745626822</v>
      </c>
      <c r="W45" s="632">
        <f ca="1">SUM(W40:W44)</f>
        <v>0</v>
      </c>
      <c r="Y45"/>
      <c r="Z45"/>
      <c r="AA45"/>
      <c r="AB45"/>
      <c r="AC45"/>
      <c r="AD45"/>
      <c r="AE45"/>
      <c r="AF45"/>
      <c r="AG45"/>
      <c r="AH45"/>
      <c r="AI45"/>
      <c r="AJ45"/>
      <c r="AK45"/>
      <c r="AL45"/>
    </row>
    <row r="46" spans="1:38" ht="15" thickTop="1" x14ac:dyDescent="0.2">
      <c r="A46" s="654" t="str">
        <f>A5</f>
        <v>Torre</v>
      </c>
      <c r="B46" s="655" t="s">
        <v>2257</v>
      </c>
      <c r="C46" s="655" t="s">
        <v>2471</v>
      </c>
      <c r="D46" s="655" t="s">
        <v>2349</v>
      </c>
      <c r="E46" s="655" t="s">
        <v>2252</v>
      </c>
      <c r="F46" s="656"/>
      <c r="G46" s="657"/>
      <c r="H46" s="658">
        <v>50</v>
      </c>
      <c r="I46" s="659">
        <v>79</v>
      </c>
      <c r="J46" s="659">
        <v>506.1</v>
      </c>
      <c r="K46" s="659"/>
      <c r="L46" s="659"/>
      <c r="M46" s="659"/>
      <c r="N46" s="659">
        <f t="shared" ca="1" si="4"/>
        <v>15968.153704692491</v>
      </c>
      <c r="O46" s="659">
        <f t="shared" ref="O46:W50" ca="1" si="11">O$5*$N46</f>
        <v>89.87582462553685</v>
      </c>
      <c r="P46" s="659">
        <f t="shared" ca="1" si="11"/>
        <v>1008.0317308720275</v>
      </c>
      <c r="Q46" s="659">
        <f t="shared" ca="1" si="11"/>
        <v>1114.0722721568336</v>
      </c>
      <c r="R46" s="659">
        <f t="shared" ca="1" si="11"/>
        <v>1266.6671974203346</v>
      </c>
      <c r="S46" s="659">
        <f t="shared" ca="1" si="11"/>
        <v>1433.4870733439932</v>
      </c>
      <c r="T46" s="659">
        <f t="shared" ca="1" si="11"/>
        <v>480.41537911348081</v>
      </c>
      <c r="U46" s="659">
        <f t="shared" ca="1" si="11"/>
        <v>1836.9584011593524</v>
      </c>
      <c r="V46" s="660">
        <f t="shared" ca="1" si="11"/>
        <v>8738.6458260009331</v>
      </c>
      <c r="W46" s="661">
        <f t="shared" ca="1" si="11"/>
        <v>0</v>
      </c>
      <c r="Y46"/>
      <c r="Z46"/>
      <c r="AA46"/>
      <c r="AB46"/>
      <c r="AC46"/>
      <c r="AD46"/>
      <c r="AE46"/>
      <c r="AF46"/>
      <c r="AG46"/>
      <c r="AH46"/>
      <c r="AI46"/>
      <c r="AJ46"/>
      <c r="AK46"/>
      <c r="AL46"/>
    </row>
    <row r="47" spans="1:38" x14ac:dyDescent="0.2">
      <c r="A47" s="641" t="str">
        <f>A5</f>
        <v>Torre</v>
      </c>
      <c r="B47" s="642" t="s">
        <v>2257</v>
      </c>
      <c r="C47" s="642" t="s">
        <v>2471</v>
      </c>
      <c r="D47" s="642" t="s">
        <v>2349</v>
      </c>
      <c r="E47" s="642" t="s">
        <v>2253</v>
      </c>
      <c r="F47" s="643"/>
      <c r="G47" s="644"/>
      <c r="H47" s="645">
        <v>50</v>
      </c>
      <c r="I47" s="646">
        <v>27.5</v>
      </c>
      <c r="J47" s="646">
        <v>263.7</v>
      </c>
      <c r="K47" s="646"/>
      <c r="L47" s="646"/>
      <c r="M47" s="646"/>
      <c r="N47" s="646">
        <f t="shared" ca="1" si="4"/>
        <v>5840.1523508541777</v>
      </c>
      <c r="O47" s="646">
        <f t="shared" ca="1" si="11"/>
        <v>32.870957919044834</v>
      </c>
      <c r="P47" s="646">
        <f t="shared" ca="1" si="11"/>
        <v>368.67498845892709</v>
      </c>
      <c r="Q47" s="646">
        <f t="shared" ca="1" si="11"/>
        <v>407.45798916916704</v>
      </c>
      <c r="R47" s="646">
        <f t="shared" ca="1" si="11"/>
        <v>463.26767311804878</v>
      </c>
      <c r="S47" s="646">
        <f t="shared" ca="1" si="11"/>
        <v>524.27995472318241</v>
      </c>
      <c r="T47" s="646">
        <f t="shared" ca="1" si="11"/>
        <v>175.70591175431869</v>
      </c>
      <c r="U47" s="646">
        <f t="shared" ca="1" si="11"/>
        <v>671.84454279141232</v>
      </c>
      <c r="V47" s="647">
        <f t="shared" ca="1" si="11"/>
        <v>3196.0503329200769</v>
      </c>
      <c r="W47" s="648">
        <f t="shared" ca="1" si="11"/>
        <v>0</v>
      </c>
      <c r="Y47"/>
      <c r="Z47"/>
      <c r="AA47"/>
      <c r="AB47"/>
      <c r="AC47"/>
      <c r="AD47"/>
      <c r="AE47"/>
      <c r="AF47"/>
      <c r="AG47"/>
      <c r="AH47"/>
      <c r="AI47"/>
      <c r="AJ47"/>
      <c r="AK47"/>
      <c r="AL47"/>
    </row>
    <row r="48" spans="1:38" x14ac:dyDescent="0.2">
      <c r="A48" s="641" t="str">
        <f>A5</f>
        <v>Torre</v>
      </c>
      <c r="B48" s="642" t="s">
        <v>2257</v>
      </c>
      <c r="C48" s="642" t="s">
        <v>2471</v>
      </c>
      <c r="D48" s="642" t="s">
        <v>2349</v>
      </c>
      <c r="E48" s="642" t="s">
        <v>2258</v>
      </c>
      <c r="F48" s="643"/>
      <c r="G48" s="644"/>
      <c r="H48" s="645">
        <v>50</v>
      </c>
      <c r="I48" s="646">
        <v>176</v>
      </c>
      <c r="J48" s="646">
        <v>730.9</v>
      </c>
      <c r="K48" s="646"/>
      <c r="L48" s="646"/>
      <c r="M48" s="646"/>
      <c r="N48" s="646">
        <f t="shared" ca="1" si="4"/>
        <v>14768.804746429741</v>
      </c>
      <c r="O48" s="646">
        <f t="shared" ca="1" si="11"/>
        <v>83.125358752580809</v>
      </c>
      <c r="P48" s="646">
        <f t="shared" ca="1" si="11"/>
        <v>932.31967118901707</v>
      </c>
      <c r="Q48" s="646">
        <f t="shared" ca="1" si="11"/>
        <v>1030.3956340337888</v>
      </c>
      <c r="R48" s="646">
        <f t="shared" ca="1" si="11"/>
        <v>1171.5293366640694</v>
      </c>
      <c r="S48" s="646">
        <f t="shared" ca="1" si="11"/>
        <v>1325.8195708954786</v>
      </c>
      <c r="T48" s="646">
        <f t="shared" ca="1" si="11"/>
        <v>444.33195361991005</v>
      </c>
      <c r="U48" s="646">
        <f t="shared" ca="1" si="11"/>
        <v>1698.9866490365603</v>
      </c>
      <c r="V48" s="647">
        <f t="shared" ca="1" si="11"/>
        <v>8082.2965722383369</v>
      </c>
      <c r="W48" s="648">
        <f t="shared" ca="1" si="11"/>
        <v>0</v>
      </c>
      <c r="Y48"/>
      <c r="Z48"/>
      <c r="AA48"/>
      <c r="AB48"/>
      <c r="AC48"/>
      <c r="AD48"/>
      <c r="AE48"/>
      <c r="AF48"/>
      <c r="AG48"/>
      <c r="AH48"/>
      <c r="AI48"/>
      <c r="AJ48"/>
      <c r="AK48"/>
      <c r="AL48"/>
    </row>
    <row r="49" spans="1:38" x14ac:dyDescent="0.2">
      <c r="A49" s="641" t="str">
        <f>A48</f>
        <v>Torre</v>
      </c>
      <c r="B49" s="642" t="s">
        <v>2257</v>
      </c>
      <c r="C49" s="642" t="s">
        <v>2471</v>
      </c>
      <c r="D49" s="642" t="s">
        <v>2349</v>
      </c>
      <c r="E49" s="642" t="s">
        <v>3375</v>
      </c>
      <c r="F49" s="643"/>
      <c r="G49" s="644"/>
      <c r="H49" s="645">
        <v>50</v>
      </c>
      <c r="I49" s="662"/>
      <c r="J49" s="663"/>
      <c r="K49" s="662"/>
      <c r="L49" s="662"/>
      <c r="M49" s="662"/>
      <c r="N49" s="646">
        <f ca="1">SUM(O49:W49)</f>
        <v>0</v>
      </c>
      <c r="O49" s="662">
        <f t="shared" ca="1" si="11"/>
        <v>0</v>
      </c>
      <c r="P49" s="662">
        <f t="shared" ca="1" si="11"/>
        <v>0</v>
      </c>
      <c r="Q49" s="662">
        <f t="shared" ca="1" si="11"/>
        <v>0</v>
      </c>
      <c r="R49" s="662">
        <f t="shared" ca="1" si="11"/>
        <v>0</v>
      </c>
      <c r="S49" s="662">
        <f t="shared" ca="1" si="11"/>
        <v>0</v>
      </c>
      <c r="T49" s="662">
        <f t="shared" ca="1" si="11"/>
        <v>0</v>
      </c>
      <c r="U49" s="662">
        <f t="shared" ca="1" si="11"/>
        <v>0</v>
      </c>
      <c r="V49" s="664">
        <f t="shared" ca="1" si="11"/>
        <v>0</v>
      </c>
      <c r="W49" s="665">
        <f t="shared" ca="1" si="11"/>
        <v>0</v>
      </c>
      <c r="Y49"/>
      <c r="Z49"/>
      <c r="AA49"/>
      <c r="AB49"/>
      <c r="AC49"/>
      <c r="AD49"/>
      <c r="AE49"/>
      <c r="AF49"/>
      <c r="AG49"/>
      <c r="AH49"/>
      <c r="AI49"/>
      <c r="AJ49"/>
      <c r="AK49"/>
      <c r="AL49"/>
    </row>
    <row r="50" spans="1:38" ht="15" thickBot="1" x14ac:dyDescent="0.25">
      <c r="A50" s="599" t="str">
        <f>A5</f>
        <v>Torre</v>
      </c>
      <c r="B50" s="600" t="s">
        <v>2257</v>
      </c>
      <c r="C50" s="600" t="s">
        <v>2471</v>
      </c>
      <c r="D50" s="600" t="s">
        <v>2349</v>
      </c>
      <c r="E50" s="600" t="s">
        <v>2259</v>
      </c>
      <c r="F50" s="601"/>
      <c r="G50" s="602"/>
      <c r="H50" s="645">
        <v>50</v>
      </c>
      <c r="I50" s="604">
        <f>((0.5816+0.5128)*1.2+0.1123*2.48)</f>
        <v>1.5917840000000001</v>
      </c>
      <c r="J50" s="604">
        <f>(0.5816+0.5128+(3.01+2.65)*1.2+3.1+3.2*1.2)*1</f>
        <v>14.8264</v>
      </c>
      <c r="K50" s="604"/>
      <c r="L50" s="604"/>
      <c r="M50" s="604"/>
      <c r="N50" s="604">
        <f ca="1">SUM(O50:W50)</f>
        <v>105.38919802358578</v>
      </c>
      <c r="O50" s="604">
        <f t="shared" ca="1" si="11"/>
        <v>0.59317697300285199</v>
      </c>
      <c r="P50" s="604">
        <f t="shared" ca="1" si="11"/>
        <v>6.6529705101542849</v>
      </c>
      <c r="Q50" s="604">
        <f t="shared" ca="1" si="11"/>
        <v>7.3528339890929022</v>
      </c>
      <c r="R50" s="604">
        <f t="shared" ca="1" si="11"/>
        <v>8.3599546051265179</v>
      </c>
      <c r="S50" s="604">
        <f t="shared" ca="1" si="11"/>
        <v>9.4609593463836124</v>
      </c>
      <c r="T50" s="604">
        <f t="shared" ca="1" si="11"/>
        <v>3.1707229564109265</v>
      </c>
      <c r="U50" s="604">
        <f t="shared" ca="1" si="11"/>
        <v>12.123854534540298</v>
      </c>
      <c r="V50" s="605">
        <f t="shared" ca="1" si="11"/>
        <v>57.674725108874391</v>
      </c>
      <c r="W50" s="606">
        <f t="shared" ca="1" si="11"/>
        <v>0</v>
      </c>
      <c r="Y50"/>
      <c r="Z50"/>
      <c r="AA50"/>
      <c r="AB50"/>
      <c r="AC50"/>
      <c r="AD50"/>
      <c r="AE50"/>
      <c r="AF50"/>
      <c r="AG50"/>
      <c r="AH50"/>
      <c r="AI50"/>
      <c r="AJ50"/>
      <c r="AK50"/>
      <c r="AL50"/>
    </row>
    <row r="51" spans="1:38" ht="21" customHeight="1" thickTop="1" thickBot="1" x14ac:dyDescent="0.3">
      <c r="A51" s="624"/>
      <c r="B51" s="625"/>
      <c r="C51" s="625"/>
      <c r="D51" s="626" t="str">
        <f>"TOTAL - "&amp;UPPER(C50)</f>
        <v>TOTAL - G3</v>
      </c>
      <c r="E51" s="627"/>
      <c r="F51" s="628"/>
      <c r="G51" s="629"/>
      <c r="H51" s="613"/>
      <c r="I51" s="631">
        <f>SUM(I46:I50)</f>
        <v>284.09178400000002</v>
      </c>
      <c r="J51" s="631">
        <f t="shared" ref="J51:V51" si="12">SUM(J46:J50)</f>
        <v>1515.5263999999997</v>
      </c>
      <c r="K51" s="631">
        <f t="shared" si="12"/>
        <v>0</v>
      </c>
      <c r="L51" s="631">
        <f t="shared" si="12"/>
        <v>0</v>
      </c>
      <c r="M51" s="631">
        <f t="shared" si="12"/>
        <v>0</v>
      </c>
      <c r="N51" s="631">
        <f t="shared" ca="1" si="12"/>
        <v>36682.499999999993</v>
      </c>
      <c r="O51" s="631">
        <f t="shared" ca="1" si="12"/>
        <v>206.46531827016534</v>
      </c>
      <c r="P51" s="631">
        <f t="shared" ca="1" si="12"/>
        <v>2315.6793610301261</v>
      </c>
      <c r="Q51" s="631">
        <f t="shared" ca="1" si="12"/>
        <v>2559.2787293488818</v>
      </c>
      <c r="R51" s="631">
        <f t="shared" ca="1" si="12"/>
        <v>2909.824161807579</v>
      </c>
      <c r="S51" s="631">
        <f t="shared" ca="1" si="12"/>
        <v>3293.0475583090379</v>
      </c>
      <c r="T51" s="631">
        <f t="shared" ca="1" si="12"/>
        <v>1103.6239674441204</v>
      </c>
      <c r="U51" s="631">
        <f t="shared" ca="1" si="12"/>
        <v>4219.9134475218652</v>
      </c>
      <c r="V51" s="631">
        <f t="shared" ca="1" si="12"/>
        <v>20074.66745626822</v>
      </c>
      <c r="W51" s="632">
        <f ca="1">SUM(W46:W50)</f>
        <v>0</v>
      </c>
      <c r="Y51"/>
      <c r="Z51"/>
      <c r="AA51"/>
      <c r="AB51"/>
      <c r="AC51"/>
      <c r="AD51"/>
      <c r="AE51"/>
      <c r="AF51"/>
      <c r="AG51"/>
      <c r="AH51"/>
      <c r="AI51"/>
      <c r="AJ51"/>
      <c r="AK51"/>
      <c r="AL51"/>
    </row>
    <row r="52" spans="1:38" ht="15" thickTop="1" x14ac:dyDescent="0.2">
      <c r="A52" s="654" t="str">
        <f>A5</f>
        <v>Torre</v>
      </c>
      <c r="B52" s="655" t="s">
        <v>2257</v>
      </c>
      <c r="C52" s="655" t="s">
        <v>2472</v>
      </c>
      <c r="D52" s="655" t="s">
        <v>3376</v>
      </c>
      <c r="E52" s="655" t="s">
        <v>2252</v>
      </c>
      <c r="F52" s="656"/>
      <c r="G52" s="657"/>
      <c r="H52" s="658">
        <v>50</v>
      </c>
      <c r="I52" s="659">
        <v>79</v>
      </c>
      <c r="J52" s="659">
        <v>506.1</v>
      </c>
      <c r="K52" s="659"/>
      <c r="L52" s="659"/>
      <c r="M52" s="659"/>
      <c r="N52" s="659">
        <f t="shared" ca="1" si="4"/>
        <v>19129.136411068139</v>
      </c>
      <c r="O52" s="659">
        <f t="shared" ref="O52:W56" ca="1" si="13">O$5*$N52</f>
        <v>107.6672319864947</v>
      </c>
      <c r="P52" s="659">
        <f t="shared" ca="1" si="13"/>
        <v>1207.577083934857</v>
      </c>
      <c r="Q52" s="659">
        <f t="shared" ca="1" si="13"/>
        <v>1334.6089259908651</v>
      </c>
      <c r="R52" s="659">
        <f t="shared" ca="1" si="13"/>
        <v>1517.4108450470715</v>
      </c>
      <c r="S52" s="659">
        <f t="shared" ca="1" si="13"/>
        <v>1717.2536209644504</v>
      </c>
      <c r="T52" s="659">
        <f t="shared" ca="1" si="13"/>
        <v>575.51621126593898</v>
      </c>
      <c r="U52" s="659">
        <f t="shared" ca="1" si="13"/>
        <v>2200.594288299505</v>
      </c>
      <c r="V52" s="660">
        <f t="shared" ca="1" si="13"/>
        <v>10468.508203578956</v>
      </c>
      <c r="W52" s="661">
        <f t="shared" ca="1" si="13"/>
        <v>0</v>
      </c>
      <c r="Y52"/>
      <c r="Z52"/>
      <c r="AA52"/>
      <c r="AB52"/>
      <c r="AC52"/>
      <c r="AD52"/>
      <c r="AE52"/>
      <c r="AF52"/>
      <c r="AG52"/>
      <c r="AH52"/>
      <c r="AI52"/>
      <c r="AJ52"/>
      <c r="AK52"/>
      <c r="AL52"/>
    </row>
    <row r="53" spans="1:38" x14ac:dyDescent="0.2">
      <c r="A53" s="641" t="str">
        <f>A5</f>
        <v>Torre</v>
      </c>
      <c r="B53" s="642" t="s">
        <v>2257</v>
      </c>
      <c r="C53" s="642" t="s">
        <v>2472</v>
      </c>
      <c r="D53" s="642" t="s">
        <v>3376</v>
      </c>
      <c r="E53" s="642" t="s">
        <v>2253</v>
      </c>
      <c r="F53" s="643"/>
      <c r="G53" s="644"/>
      <c r="H53" s="645">
        <v>50</v>
      </c>
      <c r="I53" s="646">
        <v>28.6</v>
      </c>
      <c r="J53" s="646">
        <v>275.8</v>
      </c>
      <c r="K53" s="646"/>
      <c r="L53" s="646"/>
      <c r="M53" s="646"/>
      <c r="N53" s="646">
        <f t="shared" ca="1" si="4"/>
        <v>6996.2422110253119</v>
      </c>
      <c r="O53" s="646">
        <f t="shared" ca="1" si="13"/>
        <v>39.37794247378195</v>
      </c>
      <c r="P53" s="646">
        <f t="shared" ca="1" si="13"/>
        <v>441.6562037167339</v>
      </c>
      <c r="Q53" s="646">
        <f t="shared" ca="1" si="13"/>
        <v>488.11650994479322</v>
      </c>
      <c r="R53" s="646">
        <f t="shared" ca="1" si="13"/>
        <v>554.97402378517097</v>
      </c>
      <c r="S53" s="646">
        <f t="shared" ca="1" si="13"/>
        <v>628.06401772931315</v>
      </c>
      <c r="T53" s="646">
        <f t="shared" ca="1" si="13"/>
        <v>210.48785077712211</v>
      </c>
      <c r="U53" s="646">
        <f t="shared" ca="1" si="13"/>
        <v>804.83981703607515</v>
      </c>
      <c r="V53" s="647">
        <f t="shared" ca="1" si="13"/>
        <v>3828.7258455623219</v>
      </c>
      <c r="W53" s="648">
        <f t="shared" ca="1" si="13"/>
        <v>0</v>
      </c>
      <c r="Y53"/>
      <c r="Z53"/>
      <c r="AA53"/>
      <c r="AB53"/>
      <c r="AC53"/>
      <c r="AD53"/>
      <c r="AE53"/>
      <c r="AF53"/>
      <c r="AG53"/>
      <c r="AH53"/>
      <c r="AI53"/>
      <c r="AJ53"/>
      <c r="AK53"/>
      <c r="AL53"/>
    </row>
    <row r="54" spans="1:38" x14ac:dyDescent="0.2">
      <c r="A54" s="641" t="str">
        <f>A5</f>
        <v>Torre</v>
      </c>
      <c r="B54" s="642" t="s">
        <v>2257</v>
      </c>
      <c r="C54" s="642" t="s">
        <v>2472</v>
      </c>
      <c r="D54" s="642" t="s">
        <v>3376</v>
      </c>
      <c r="E54" s="642" t="s">
        <v>2258</v>
      </c>
      <c r="F54" s="643"/>
      <c r="G54" s="644"/>
      <c r="H54" s="645">
        <v>50</v>
      </c>
      <c r="I54" s="646">
        <v>177.9</v>
      </c>
      <c r="J54" s="646">
        <v>743.5</v>
      </c>
      <c r="K54" s="646"/>
      <c r="L54" s="646"/>
      <c r="M54" s="646"/>
      <c r="N54" s="646">
        <f t="shared" ca="1" si="4"/>
        <v>17692.369816046034</v>
      </c>
      <c r="O54" s="646">
        <f t="shared" ca="1" si="13"/>
        <v>99.580474750178183</v>
      </c>
      <c r="P54" s="646">
        <f t="shared" ca="1" si="13"/>
        <v>1116.8774110469617</v>
      </c>
      <c r="Q54" s="646">
        <f t="shared" ca="1" si="13"/>
        <v>1234.3680431263085</v>
      </c>
      <c r="R54" s="646">
        <f t="shared" ca="1" si="13"/>
        <v>1403.4399283136611</v>
      </c>
      <c r="S54" s="646">
        <f t="shared" ca="1" si="13"/>
        <v>1588.2727519506827</v>
      </c>
      <c r="T54" s="646">
        <f t="shared" ca="1" si="13"/>
        <v>532.2898758228946</v>
      </c>
      <c r="U54" s="646">
        <f t="shared" ca="1" si="13"/>
        <v>2035.3102788867338</v>
      </c>
      <c r="V54" s="647">
        <f t="shared" ca="1" si="13"/>
        <v>9682.2310521486143</v>
      </c>
      <c r="W54" s="648">
        <f t="shared" ca="1" si="13"/>
        <v>0</v>
      </c>
      <c r="Y54"/>
      <c r="Z54"/>
      <c r="AA54"/>
      <c r="AB54"/>
      <c r="AC54"/>
      <c r="AD54"/>
      <c r="AE54"/>
      <c r="AF54"/>
      <c r="AG54"/>
      <c r="AH54"/>
      <c r="AI54"/>
      <c r="AJ54"/>
      <c r="AK54"/>
      <c r="AL54"/>
    </row>
    <row r="55" spans="1:38" x14ac:dyDescent="0.2">
      <c r="A55" s="641" t="str">
        <f>A54</f>
        <v>Torre</v>
      </c>
      <c r="B55" s="642" t="s">
        <v>2257</v>
      </c>
      <c r="C55" s="642" t="s">
        <v>2472</v>
      </c>
      <c r="D55" s="642" t="s">
        <v>3376</v>
      </c>
      <c r="E55" s="642" t="s">
        <v>3375</v>
      </c>
      <c r="F55" s="643"/>
      <c r="G55" s="644"/>
      <c r="H55" s="645">
        <v>50</v>
      </c>
      <c r="I55" s="662"/>
      <c r="J55" s="663"/>
      <c r="K55" s="662"/>
      <c r="L55" s="662"/>
      <c r="M55" s="662"/>
      <c r="N55" s="646">
        <f ca="1">SUM(O55:W55)</f>
        <v>0</v>
      </c>
      <c r="O55" s="662">
        <f t="shared" ca="1" si="13"/>
        <v>0</v>
      </c>
      <c r="P55" s="662">
        <f t="shared" ca="1" si="13"/>
        <v>0</v>
      </c>
      <c r="Q55" s="662">
        <f t="shared" ca="1" si="13"/>
        <v>0</v>
      </c>
      <c r="R55" s="662">
        <f t="shared" ca="1" si="13"/>
        <v>0</v>
      </c>
      <c r="S55" s="662">
        <f t="shared" ca="1" si="13"/>
        <v>0</v>
      </c>
      <c r="T55" s="662">
        <f t="shared" ca="1" si="13"/>
        <v>0</v>
      </c>
      <c r="U55" s="662">
        <f t="shared" ca="1" si="13"/>
        <v>0</v>
      </c>
      <c r="V55" s="664">
        <f t="shared" ca="1" si="13"/>
        <v>0</v>
      </c>
      <c r="W55" s="665">
        <f t="shared" ca="1" si="13"/>
        <v>0</v>
      </c>
      <c r="Y55"/>
      <c r="Z55"/>
      <c r="AA55"/>
      <c r="AB55"/>
      <c r="AC55"/>
      <c r="AD55"/>
      <c r="AE55"/>
      <c r="AF55"/>
      <c r="AG55"/>
      <c r="AH55"/>
      <c r="AI55"/>
      <c r="AJ55"/>
      <c r="AK55"/>
      <c r="AL55"/>
    </row>
    <row r="56" spans="1:38" ht="15" thickBot="1" x14ac:dyDescent="0.25">
      <c r="A56" s="599" t="str">
        <f>A5</f>
        <v>Torre</v>
      </c>
      <c r="B56" s="600" t="s">
        <v>2257</v>
      </c>
      <c r="C56" s="600" t="s">
        <v>2472</v>
      </c>
      <c r="D56" s="600" t="s">
        <v>3376</v>
      </c>
      <c r="E56" s="600" t="s">
        <v>2259</v>
      </c>
      <c r="F56" s="601"/>
      <c r="G56" s="602"/>
      <c r="H56" s="645">
        <v>50</v>
      </c>
      <c r="I56" s="604">
        <f>((0.5816+0.5128)*1.2+0.1123*2.48)</f>
        <v>1.5917840000000001</v>
      </c>
      <c r="J56" s="604">
        <f>(0.5816+0.5128+(3.01+2.65)*1.2+3.1+3.2*1.2)*1</f>
        <v>14.8264</v>
      </c>
      <c r="K56" s="604"/>
      <c r="L56" s="604"/>
      <c r="M56" s="604"/>
      <c r="N56" s="604">
        <f ca="1">SUM(O56:W56)</f>
        <v>126.25156186051805</v>
      </c>
      <c r="O56" s="604">
        <f t="shared" ca="1" si="13"/>
        <v>0.71059957477372948</v>
      </c>
      <c r="P56" s="604">
        <f t="shared" ca="1" si="13"/>
        <v>7.9699621372103842</v>
      </c>
      <c r="Q56" s="604">
        <f t="shared" ca="1" si="13"/>
        <v>8.8083673909002513</v>
      </c>
      <c r="R56" s="604">
        <f t="shared" ca="1" si="13"/>
        <v>10.014852999868594</v>
      </c>
      <c r="S56" s="604">
        <f t="shared" ca="1" si="13"/>
        <v>11.333807606283145</v>
      </c>
      <c r="T56" s="604">
        <f t="shared" ca="1" si="13"/>
        <v>3.7983847773876307</v>
      </c>
      <c r="U56" s="604">
        <f t="shared" ca="1" si="13"/>
        <v>14.523837352029956</v>
      </c>
      <c r="V56" s="605">
        <f t="shared" ca="1" si="13"/>
        <v>69.09175002206436</v>
      </c>
      <c r="W56" s="606">
        <f t="shared" ca="1" si="13"/>
        <v>0</v>
      </c>
      <c r="Y56"/>
      <c r="Z56"/>
      <c r="AA56"/>
      <c r="AB56"/>
      <c r="AC56"/>
      <c r="AD56"/>
      <c r="AE56"/>
      <c r="AF56"/>
      <c r="AG56"/>
      <c r="AH56"/>
      <c r="AI56"/>
      <c r="AJ56"/>
      <c r="AK56"/>
      <c r="AL56"/>
    </row>
    <row r="57" spans="1:38" ht="21" customHeight="1" thickTop="1" thickBot="1" x14ac:dyDescent="0.3">
      <c r="A57" s="624"/>
      <c r="B57" s="625"/>
      <c r="C57" s="625"/>
      <c r="D57" s="626" t="str">
        <f>"TOTAL - "&amp;UPPER(C56)</f>
        <v>TOTAL - MEZANINO G3</v>
      </c>
      <c r="E57" s="627"/>
      <c r="F57" s="628"/>
      <c r="G57" s="629"/>
      <c r="H57" s="613"/>
      <c r="I57" s="631">
        <f>SUM(I52:I56)</f>
        <v>287.09178400000002</v>
      </c>
      <c r="J57" s="631">
        <f t="shared" ref="J57:V57" si="14">SUM(J52:J56)</f>
        <v>1540.2264</v>
      </c>
      <c r="K57" s="631">
        <f t="shared" si="14"/>
        <v>0</v>
      </c>
      <c r="L57" s="631">
        <f t="shared" si="14"/>
        <v>0</v>
      </c>
      <c r="M57" s="631">
        <f t="shared" si="14"/>
        <v>0</v>
      </c>
      <c r="N57" s="631">
        <f t="shared" ca="1" si="14"/>
        <v>43944</v>
      </c>
      <c r="O57" s="631">
        <f t="shared" ca="1" si="14"/>
        <v>247.33624878522858</v>
      </c>
      <c r="P57" s="631">
        <f t="shared" ca="1" si="14"/>
        <v>2774.080660835763</v>
      </c>
      <c r="Q57" s="631">
        <f t="shared" ca="1" si="14"/>
        <v>3065.9018464528672</v>
      </c>
      <c r="R57" s="631">
        <f t="shared" ca="1" si="14"/>
        <v>3485.8396501457719</v>
      </c>
      <c r="S57" s="631">
        <f t="shared" ca="1" si="14"/>
        <v>3944.9241982507297</v>
      </c>
      <c r="T57" s="631">
        <f t="shared" ca="1" si="14"/>
        <v>1322.0923226433433</v>
      </c>
      <c r="U57" s="631">
        <f t="shared" ca="1" si="14"/>
        <v>5055.2682215743434</v>
      </c>
      <c r="V57" s="631">
        <f t="shared" ca="1" si="14"/>
        <v>24048.556851311954</v>
      </c>
      <c r="W57" s="632">
        <f ca="1">SUM(W52:W56)</f>
        <v>0</v>
      </c>
      <c r="Y57"/>
      <c r="Z57"/>
      <c r="AA57"/>
      <c r="AB57"/>
      <c r="AC57"/>
      <c r="AD57"/>
      <c r="AE57"/>
      <c r="AF57"/>
      <c r="AG57"/>
      <c r="AH57"/>
      <c r="AI57"/>
      <c r="AJ57"/>
      <c r="AK57"/>
      <c r="AL57"/>
    </row>
    <row r="58" spans="1:38" ht="15" thickTop="1" x14ac:dyDescent="0.2">
      <c r="A58" s="654" t="str">
        <f>A56</f>
        <v>Torre</v>
      </c>
      <c r="B58" s="655" t="s">
        <v>2257</v>
      </c>
      <c r="C58" s="655" t="s">
        <v>3377</v>
      </c>
      <c r="D58" s="655" t="s">
        <v>3378</v>
      </c>
      <c r="E58" s="655" t="s">
        <v>2252</v>
      </c>
      <c r="F58" s="656"/>
      <c r="G58" s="657"/>
      <c r="H58" s="658">
        <v>50</v>
      </c>
      <c r="I58" s="659">
        <v>79</v>
      </c>
      <c r="J58" s="659">
        <v>506.1</v>
      </c>
      <c r="K58" s="659"/>
      <c r="L58" s="659"/>
      <c r="M58" s="659"/>
      <c r="N58" s="659">
        <f ca="1">SUM(O58:W58)</f>
        <v>19129.136411068139</v>
      </c>
      <c r="O58" s="659">
        <f t="shared" ref="O58:W62" ca="1" si="15">O$5*$N58</f>
        <v>107.6672319864947</v>
      </c>
      <c r="P58" s="646">
        <f t="shared" ca="1" si="15"/>
        <v>1207.577083934857</v>
      </c>
      <c r="Q58" s="646">
        <f t="shared" ca="1" si="15"/>
        <v>1334.6089259908651</v>
      </c>
      <c r="R58" s="646">
        <f t="shared" ca="1" si="15"/>
        <v>1517.4108450470715</v>
      </c>
      <c r="S58" s="646">
        <f t="shared" ca="1" si="15"/>
        <v>1717.2536209644504</v>
      </c>
      <c r="T58" s="646">
        <f t="shared" ca="1" si="15"/>
        <v>575.51621126593898</v>
      </c>
      <c r="U58" s="646">
        <f t="shared" ca="1" si="15"/>
        <v>2200.594288299505</v>
      </c>
      <c r="V58" s="660">
        <f t="shared" ca="1" si="15"/>
        <v>10468.508203578956</v>
      </c>
      <c r="W58" s="661">
        <f t="shared" ca="1" si="15"/>
        <v>0</v>
      </c>
      <c r="Y58"/>
      <c r="Z58"/>
      <c r="AA58"/>
      <c r="AB58"/>
      <c r="AC58"/>
      <c r="AD58"/>
      <c r="AE58"/>
      <c r="AF58"/>
      <c r="AG58"/>
      <c r="AH58"/>
      <c r="AI58"/>
      <c r="AJ58"/>
      <c r="AK58"/>
      <c r="AL58"/>
    </row>
    <row r="59" spans="1:38" x14ac:dyDescent="0.2">
      <c r="A59" s="641" t="str">
        <f>A5</f>
        <v>Torre</v>
      </c>
      <c r="B59" s="642" t="s">
        <v>2257</v>
      </c>
      <c r="C59" s="642" t="s">
        <v>3377</v>
      </c>
      <c r="D59" s="642" t="s">
        <v>3378</v>
      </c>
      <c r="E59" s="642" t="s">
        <v>2253</v>
      </c>
      <c r="F59" s="643"/>
      <c r="G59" s="644"/>
      <c r="H59" s="645">
        <v>50</v>
      </c>
      <c r="I59" s="646">
        <v>59.3</v>
      </c>
      <c r="J59" s="646">
        <v>531.20000000000005</v>
      </c>
      <c r="K59" s="646"/>
      <c r="L59" s="646"/>
      <c r="M59" s="646"/>
      <c r="N59" s="646">
        <f t="shared" ca="1" si="4"/>
        <v>6996.2422110253119</v>
      </c>
      <c r="O59" s="646">
        <f t="shared" ca="1" si="15"/>
        <v>39.37794247378195</v>
      </c>
      <c r="P59" s="596">
        <f t="shared" ca="1" si="15"/>
        <v>441.6562037167339</v>
      </c>
      <c r="Q59" s="596">
        <f t="shared" ca="1" si="15"/>
        <v>488.11650994479322</v>
      </c>
      <c r="R59" s="596">
        <f t="shared" ca="1" si="15"/>
        <v>554.97402378517097</v>
      </c>
      <c r="S59" s="596">
        <f t="shared" ca="1" si="15"/>
        <v>628.06401772931315</v>
      </c>
      <c r="T59" s="596">
        <f t="shared" ca="1" si="15"/>
        <v>210.48785077712211</v>
      </c>
      <c r="U59" s="596">
        <f t="shared" ca="1" si="15"/>
        <v>804.83981703607515</v>
      </c>
      <c r="V59" s="647">
        <f t="shared" ca="1" si="15"/>
        <v>3828.7258455623219</v>
      </c>
      <c r="W59" s="648">
        <f t="shared" ca="1" si="15"/>
        <v>0</v>
      </c>
      <c r="Y59"/>
      <c r="Z59"/>
      <c r="AA59"/>
      <c r="AB59"/>
      <c r="AC59"/>
      <c r="AD59"/>
      <c r="AE59"/>
      <c r="AF59"/>
      <c r="AG59"/>
      <c r="AH59"/>
      <c r="AI59"/>
      <c r="AJ59"/>
      <c r="AK59"/>
      <c r="AL59"/>
    </row>
    <row r="60" spans="1:38" x14ac:dyDescent="0.2">
      <c r="A60" s="641" t="str">
        <f>A5</f>
        <v>Torre</v>
      </c>
      <c r="B60" s="642" t="s">
        <v>2257</v>
      </c>
      <c r="C60" s="642" t="s">
        <v>3377</v>
      </c>
      <c r="D60" s="642" t="s">
        <v>3378</v>
      </c>
      <c r="E60" s="642" t="s">
        <v>2258</v>
      </c>
      <c r="F60" s="643"/>
      <c r="G60" s="644"/>
      <c r="H60" s="645">
        <v>50</v>
      </c>
      <c r="I60" s="646">
        <v>159.9</v>
      </c>
      <c r="J60" s="646">
        <v>728.9</v>
      </c>
      <c r="K60" s="646"/>
      <c r="L60" s="646"/>
      <c r="M60" s="646"/>
      <c r="N60" s="646">
        <f t="shared" ca="1" si="4"/>
        <v>17692.369816046034</v>
      </c>
      <c r="O60" s="646">
        <f t="shared" ca="1" si="15"/>
        <v>99.580474750178183</v>
      </c>
      <c r="P60" s="646">
        <f t="shared" ca="1" si="15"/>
        <v>1116.8774110469617</v>
      </c>
      <c r="Q60" s="646">
        <f t="shared" ca="1" si="15"/>
        <v>1234.3680431263085</v>
      </c>
      <c r="R60" s="646">
        <f t="shared" ca="1" si="15"/>
        <v>1403.4399283136611</v>
      </c>
      <c r="S60" s="646">
        <f t="shared" ca="1" si="15"/>
        <v>1588.2727519506827</v>
      </c>
      <c r="T60" s="646">
        <f t="shared" ca="1" si="15"/>
        <v>532.2898758228946</v>
      </c>
      <c r="U60" s="646">
        <f t="shared" ca="1" si="15"/>
        <v>2035.3102788867338</v>
      </c>
      <c r="V60" s="647">
        <f t="shared" ca="1" si="15"/>
        <v>9682.2310521486143</v>
      </c>
      <c r="W60" s="648">
        <f t="shared" ca="1" si="15"/>
        <v>0</v>
      </c>
      <c r="Y60"/>
      <c r="Z60"/>
      <c r="AA60"/>
      <c r="AB60"/>
      <c r="AC60"/>
      <c r="AD60"/>
      <c r="AE60"/>
      <c r="AF60"/>
      <c r="AG60"/>
      <c r="AH60"/>
      <c r="AI60"/>
      <c r="AJ60"/>
      <c r="AK60"/>
      <c r="AL60"/>
    </row>
    <row r="61" spans="1:38" x14ac:dyDescent="0.2">
      <c r="A61" s="641" t="str">
        <f>A60</f>
        <v>Torre</v>
      </c>
      <c r="B61" s="642" t="s">
        <v>2257</v>
      </c>
      <c r="C61" s="642" t="s">
        <v>3377</v>
      </c>
      <c r="D61" s="642" t="s">
        <v>3378</v>
      </c>
      <c r="E61" s="642" t="s">
        <v>3375</v>
      </c>
      <c r="F61" s="643"/>
      <c r="G61" s="644"/>
      <c r="H61" s="645">
        <v>50</v>
      </c>
      <c r="I61" s="662"/>
      <c r="J61" s="663"/>
      <c r="K61" s="662"/>
      <c r="L61" s="662"/>
      <c r="M61" s="662"/>
      <c r="N61" s="646">
        <f ca="1">SUM(O61:W61)</f>
        <v>0</v>
      </c>
      <c r="O61" s="662">
        <f t="shared" ca="1" si="15"/>
        <v>0</v>
      </c>
      <c r="P61" s="662">
        <f t="shared" ca="1" si="15"/>
        <v>0</v>
      </c>
      <c r="Q61" s="662">
        <f t="shared" ca="1" si="15"/>
        <v>0</v>
      </c>
      <c r="R61" s="662">
        <f t="shared" ca="1" si="15"/>
        <v>0</v>
      </c>
      <c r="S61" s="662">
        <f t="shared" ca="1" si="15"/>
        <v>0</v>
      </c>
      <c r="T61" s="662">
        <f t="shared" ca="1" si="15"/>
        <v>0</v>
      </c>
      <c r="U61" s="662">
        <f t="shared" ca="1" si="15"/>
        <v>0</v>
      </c>
      <c r="V61" s="664">
        <f t="shared" ca="1" si="15"/>
        <v>0</v>
      </c>
      <c r="W61" s="665">
        <f t="shared" ca="1" si="15"/>
        <v>0</v>
      </c>
      <c r="Y61"/>
      <c r="Z61"/>
      <c r="AA61"/>
      <c r="AB61"/>
      <c r="AC61"/>
      <c r="AD61"/>
      <c r="AE61"/>
      <c r="AF61"/>
      <c r="AG61"/>
      <c r="AH61"/>
      <c r="AI61"/>
      <c r="AJ61"/>
      <c r="AK61"/>
      <c r="AL61"/>
    </row>
    <row r="62" spans="1:38" ht="15" thickBot="1" x14ac:dyDescent="0.25">
      <c r="A62" s="641" t="str">
        <f>A11</f>
        <v>Torre</v>
      </c>
      <c r="B62" s="642" t="s">
        <v>2257</v>
      </c>
      <c r="C62" s="642" t="s">
        <v>3377</v>
      </c>
      <c r="D62" s="642" t="s">
        <v>3378</v>
      </c>
      <c r="E62" s="642" t="s">
        <v>2259</v>
      </c>
      <c r="F62" s="643"/>
      <c r="G62" s="644"/>
      <c r="H62" s="645">
        <v>50</v>
      </c>
      <c r="I62" s="604">
        <f>((0.5816+0.5128)*1.2+0.1123*2.48)</f>
        <v>1.5917840000000001</v>
      </c>
      <c r="J62" s="604">
        <f>(0.5816+0.5128+(3.01+2.65)*1.2+3.1+3.2*1.2)*1</f>
        <v>14.8264</v>
      </c>
      <c r="K62" s="604"/>
      <c r="L62" s="604"/>
      <c r="M62" s="604"/>
      <c r="N62" s="604">
        <f ca="1">SUM(O62:W62)</f>
        <v>126.25156186051805</v>
      </c>
      <c r="O62" s="604">
        <f t="shared" ca="1" si="15"/>
        <v>0.71059957477372948</v>
      </c>
      <c r="P62" s="604">
        <f t="shared" ca="1" si="15"/>
        <v>7.9699621372103842</v>
      </c>
      <c r="Q62" s="604">
        <f t="shared" ca="1" si="15"/>
        <v>8.8083673909002513</v>
      </c>
      <c r="R62" s="604">
        <f t="shared" ca="1" si="15"/>
        <v>10.014852999868594</v>
      </c>
      <c r="S62" s="604">
        <f t="shared" ca="1" si="15"/>
        <v>11.333807606283145</v>
      </c>
      <c r="T62" s="604">
        <f t="shared" ca="1" si="15"/>
        <v>3.7983847773876307</v>
      </c>
      <c r="U62" s="604">
        <f t="shared" ca="1" si="15"/>
        <v>14.523837352029956</v>
      </c>
      <c r="V62" s="605">
        <f t="shared" ca="1" si="15"/>
        <v>69.09175002206436</v>
      </c>
      <c r="W62" s="606">
        <f t="shared" ca="1" si="15"/>
        <v>0</v>
      </c>
      <c r="Y62"/>
      <c r="Z62"/>
      <c r="AA62"/>
      <c r="AB62"/>
      <c r="AC62"/>
      <c r="AD62"/>
      <c r="AE62"/>
      <c r="AF62"/>
      <c r="AG62"/>
      <c r="AH62"/>
      <c r="AI62"/>
      <c r="AJ62"/>
      <c r="AK62"/>
      <c r="AL62"/>
    </row>
    <row r="63" spans="1:38" ht="21" customHeight="1" thickTop="1" thickBot="1" x14ac:dyDescent="0.3">
      <c r="A63" s="624"/>
      <c r="B63" s="625"/>
      <c r="C63" s="625"/>
      <c r="D63" s="626" t="str">
        <f>"TOTAL - "&amp;UPPER(C62)</f>
        <v>TOTAL - GARAGEM/LAZER</v>
      </c>
      <c r="E63" s="627"/>
      <c r="F63" s="628"/>
      <c r="G63" s="629"/>
      <c r="H63" s="613"/>
      <c r="I63" s="631">
        <f>SUM(I58:I62)</f>
        <v>299.79178400000006</v>
      </c>
      <c r="J63" s="631">
        <f>SUM(J58:J62)</f>
        <v>1781.0264000000002</v>
      </c>
      <c r="K63" s="631">
        <f t="shared" ref="K63:W63" si="16">SUM(K58:K62)</f>
        <v>0</v>
      </c>
      <c r="L63" s="631">
        <f t="shared" si="16"/>
        <v>0</v>
      </c>
      <c r="M63" s="631">
        <f t="shared" si="16"/>
        <v>0</v>
      </c>
      <c r="N63" s="631">
        <f t="shared" ca="1" si="16"/>
        <v>43944</v>
      </c>
      <c r="O63" s="631">
        <f t="shared" ca="1" si="16"/>
        <v>247.33624878522858</v>
      </c>
      <c r="P63" s="631">
        <f t="shared" ca="1" si="16"/>
        <v>2774.080660835763</v>
      </c>
      <c r="Q63" s="631">
        <f t="shared" ca="1" si="16"/>
        <v>3065.9018464528672</v>
      </c>
      <c r="R63" s="631">
        <f t="shared" ca="1" si="16"/>
        <v>3485.8396501457719</v>
      </c>
      <c r="S63" s="631">
        <f t="shared" ca="1" si="16"/>
        <v>3944.9241982507297</v>
      </c>
      <c r="T63" s="631">
        <f t="shared" ca="1" si="16"/>
        <v>1322.0923226433433</v>
      </c>
      <c r="U63" s="631">
        <f t="shared" ca="1" si="16"/>
        <v>5055.2682215743434</v>
      </c>
      <c r="V63" s="631">
        <f t="shared" ca="1" si="16"/>
        <v>24048.556851311954</v>
      </c>
      <c r="W63" s="632">
        <f t="shared" ca="1" si="16"/>
        <v>0</v>
      </c>
      <c r="Y63"/>
      <c r="Z63"/>
      <c r="AA63"/>
      <c r="AB63"/>
      <c r="AC63"/>
      <c r="AD63"/>
      <c r="AE63"/>
      <c r="AF63"/>
      <c r="AG63"/>
      <c r="AH63"/>
      <c r="AI63"/>
      <c r="AJ63"/>
      <c r="AK63"/>
      <c r="AL63"/>
    </row>
    <row r="64" spans="1:38" ht="15" thickTop="1" x14ac:dyDescent="0.2">
      <c r="A64" s="641" t="str">
        <f>A62</f>
        <v>Torre</v>
      </c>
      <c r="B64" s="642" t="s">
        <v>2257</v>
      </c>
      <c r="C64" s="642" t="s">
        <v>2564</v>
      </c>
      <c r="D64" s="642" t="s">
        <v>3379</v>
      </c>
      <c r="E64" s="642" t="s">
        <v>2252</v>
      </c>
      <c r="F64" s="643"/>
      <c r="G64" s="644"/>
      <c r="H64" s="645">
        <v>50</v>
      </c>
      <c r="I64" s="646">
        <v>70</v>
      </c>
      <c r="J64" s="646">
        <v>437.1</v>
      </c>
      <c r="K64" s="659"/>
      <c r="L64" s="646"/>
      <c r="M64" s="646"/>
      <c r="N64" s="646">
        <f ca="1">SUM(O64:W64)</f>
        <v>11022.629429111184</v>
      </c>
      <c r="O64" s="647">
        <f t="shared" ref="O64:W68" ca="1" si="17">O$5*$N64</f>
        <v>62.040228808165523</v>
      </c>
      <c r="P64" s="646">
        <f t="shared" ca="1" si="17"/>
        <v>695.83249433043147</v>
      </c>
      <c r="Q64" s="646">
        <f t="shared" ca="1" si="17"/>
        <v>769.03103767243977</v>
      </c>
      <c r="R64" s="646">
        <f t="shared" ca="1" si="17"/>
        <v>874.36552687191477</v>
      </c>
      <c r="S64" s="646">
        <f t="shared" ca="1" si="17"/>
        <v>989.51933286117173</v>
      </c>
      <c r="T64" s="646">
        <f t="shared" ca="1" si="17"/>
        <v>331.62510794580544</v>
      </c>
      <c r="U64" s="646">
        <f t="shared" ca="1" si="17"/>
        <v>1268.0308636258858</v>
      </c>
      <c r="V64" s="668">
        <f t="shared" ca="1" si="17"/>
        <v>6032.1848369953705</v>
      </c>
      <c r="W64" s="648">
        <f t="shared" ca="1" si="17"/>
        <v>0</v>
      </c>
      <c r="Y64"/>
      <c r="Z64"/>
      <c r="AA64"/>
      <c r="AB64"/>
      <c r="AC64"/>
      <c r="AD64"/>
      <c r="AE64"/>
      <c r="AF64"/>
      <c r="AG64"/>
      <c r="AH64"/>
      <c r="AI64"/>
      <c r="AJ64"/>
      <c r="AK64"/>
      <c r="AL64"/>
    </row>
    <row r="65" spans="1:38" x14ac:dyDescent="0.2">
      <c r="A65" s="641" t="str">
        <f>A5</f>
        <v>Torre</v>
      </c>
      <c r="B65" s="642" t="s">
        <v>2257</v>
      </c>
      <c r="C65" s="642" t="s">
        <v>2564</v>
      </c>
      <c r="D65" s="642" t="s">
        <v>3379</v>
      </c>
      <c r="E65" s="642" t="s">
        <v>2253</v>
      </c>
      <c r="F65" s="643"/>
      <c r="G65" s="644"/>
      <c r="H65" s="645">
        <v>50</v>
      </c>
      <c r="I65" s="646">
        <v>7.9</v>
      </c>
      <c r="J65" s="646">
        <v>76.8</v>
      </c>
      <c r="K65" s="646"/>
      <c r="L65" s="646"/>
      <c r="M65" s="646"/>
      <c r="N65" s="646">
        <f ca="1">SUM(O65:W65)</f>
        <v>4031.3887480993408</v>
      </c>
      <c r="O65" s="646">
        <f t="shared" ca="1" si="17"/>
        <v>22.690437155240069</v>
      </c>
      <c r="P65" s="596">
        <f t="shared" ca="1" si="17"/>
        <v>254.49202535985066</v>
      </c>
      <c r="Q65" s="596">
        <f t="shared" ca="1" si="17"/>
        <v>281.2634763919325</v>
      </c>
      <c r="R65" s="596">
        <f t="shared" ca="1" si="17"/>
        <v>319.78824738931837</v>
      </c>
      <c r="S65" s="596">
        <f t="shared" ca="1" si="17"/>
        <v>361.9043105983252</v>
      </c>
      <c r="T65" s="596">
        <f t="shared" ca="1" si="17"/>
        <v>121.28773241973641</v>
      </c>
      <c r="U65" s="596">
        <f t="shared" ca="1" si="17"/>
        <v>463.76641696429488</v>
      </c>
      <c r="V65" s="647">
        <f t="shared" ca="1" si="17"/>
        <v>2206.196101820643</v>
      </c>
      <c r="W65" s="648">
        <f t="shared" ca="1" si="17"/>
        <v>0</v>
      </c>
      <c r="Y65"/>
      <c r="Z65"/>
      <c r="AA65"/>
      <c r="AB65"/>
      <c r="AC65"/>
      <c r="AD65"/>
      <c r="AE65"/>
      <c r="AF65"/>
      <c r="AG65"/>
      <c r="AH65"/>
      <c r="AI65"/>
      <c r="AJ65"/>
      <c r="AK65"/>
      <c r="AL65"/>
    </row>
    <row r="66" spans="1:38" x14ac:dyDescent="0.2">
      <c r="A66" s="641" t="str">
        <f>A5</f>
        <v>Torre</v>
      </c>
      <c r="B66" s="642" t="s">
        <v>2257</v>
      </c>
      <c r="C66" s="642" t="s">
        <v>2564</v>
      </c>
      <c r="D66" s="642" t="s">
        <v>3379</v>
      </c>
      <c r="E66" s="642" t="s">
        <v>2258</v>
      </c>
      <c r="F66" s="643"/>
      <c r="G66" s="644"/>
      <c r="H66" s="645">
        <v>50</v>
      </c>
      <c r="I66" s="646">
        <v>1.7</v>
      </c>
      <c r="J66" s="646">
        <v>38.9</v>
      </c>
      <c r="K66" s="646"/>
      <c r="L66" s="646"/>
      <c r="M66" s="646"/>
      <c r="N66" s="646">
        <f ca="1">SUM(O66:W66)</f>
        <v>10194.732894069944</v>
      </c>
      <c r="O66" s="646">
        <f t="shared" ca="1" si="17"/>
        <v>57.380461300442313</v>
      </c>
      <c r="P66" s="646">
        <f t="shared" ca="1" si="17"/>
        <v>643.56934652798202</v>
      </c>
      <c r="Q66" s="646">
        <f t="shared" ca="1" si="17"/>
        <v>711.2700346810218</v>
      </c>
      <c r="R66" s="646">
        <f t="shared" ca="1" si="17"/>
        <v>808.69297616954236</v>
      </c>
      <c r="S66" s="646">
        <f t="shared" ca="1" si="17"/>
        <v>915.19771728834905</v>
      </c>
      <c r="T66" s="646">
        <f t="shared" ca="1" si="17"/>
        <v>306.71714205919864</v>
      </c>
      <c r="U66" s="646">
        <f t="shared" ca="1" si="17"/>
        <v>1172.7905795291833</v>
      </c>
      <c r="V66" s="647">
        <f t="shared" ca="1" si="17"/>
        <v>5579.1146365142249</v>
      </c>
      <c r="W66" s="648">
        <f t="shared" ca="1" si="17"/>
        <v>0</v>
      </c>
      <c r="Y66"/>
      <c r="Z66"/>
      <c r="AA66"/>
      <c r="AB66"/>
      <c r="AC66"/>
      <c r="AD66"/>
      <c r="AE66"/>
      <c r="AF66"/>
      <c r="AG66"/>
      <c r="AH66"/>
      <c r="AI66"/>
      <c r="AJ66"/>
      <c r="AK66"/>
      <c r="AL66"/>
    </row>
    <row r="67" spans="1:38" x14ac:dyDescent="0.2">
      <c r="A67" s="641" t="str">
        <f>A6</f>
        <v>Torre</v>
      </c>
      <c r="B67" s="642" t="s">
        <v>2257</v>
      </c>
      <c r="C67" s="642" t="s">
        <v>2564</v>
      </c>
      <c r="D67" s="642" t="s">
        <v>3379</v>
      </c>
      <c r="E67" s="642" t="s">
        <v>3375</v>
      </c>
      <c r="F67" s="643"/>
      <c r="G67" s="644"/>
      <c r="H67" s="645">
        <v>50</v>
      </c>
      <c r="I67" s="662"/>
      <c r="J67" s="663"/>
      <c r="K67" s="662"/>
      <c r="L67" s="662"/>
      <c r="M67" s="662"/>
      <c r="N67" s="646">
        <f ca="1">SUM(O67:W67)</f>
        <v>0</v>
      </c>
      <c r="O67" s="662">
        <f t="shared" ca="1" si="17"/>
        <v>0</v>
      </c>
      <c r="P67" s="662">
        <f t="shared" ca="1" si="17"/>
        <v>0</v>
      </c>
      <c r="Q67" s="662">
        <f t="shared" ca="1" si="17"/>
        <v>0</v>
      </c>
      <c r="R67" s="662">
        <f t="shared" ca="1" si="17"/>
        <v>0</v>
      </c>
      <c r="S67" s="662">
        <f t="shared" ca="1" si="17"/>
        <v>0</v>
      </c>
      <c r="T67" s="662">
        <f t="shared" ca="1" si="17"/>
        <v>0</v>
      </c>
      <c r="U67" s="662">
        <f t="shared" ca="1" si="17"/>
        <v>0</v>
      </c>
      <c r="V67" s="664">
        <f t="shared" ca="1" si="17"/>
        <v>0</v>
      </c>
      <c r="W67" s="665">
        <f t="shared" ca="1" si="17"/>
        <v>0</v>
      </c>
      <c r="Y67"/>
      <c r="Z67"/>
      <c r="AA67"/>
      <c r="AB67"/>
      <c r="AC67"/>
      <c r="AD67"/>
      <c r="AE67"/>
      <c r="AF67"/>
      <c r="AG67"/>
      <c r="AH67"/>
      <c r="AI67"/>
      <c r="AJ67"/>
      <c r="AK67"/>
      <c r="AL67"/>
    </row>
    <row r="68" spans="1:38" ht="15" thickBot="1" x14ac:dyDescent="0.25">
      <c r="A68" s="599" t="str">
        <f>A5</f>
        <v>Torre</v>
      </c>
      <c r="B68" s="600" t="s">
        <v>2257</v>
      </c>
      <c r="C68" s="600" t="s">
        <v>2564</v>
      </c>
      <c r="D68" s="600" t="s">
        <v>3379</v>
      </c>
      <c r="E68" s="600" t="s">
        <v>2259</v>
      </c>
      <c r="F68" s="601"/>
      <c r="G68" s="602"/>
      <c r="H68" s="645">
        <v>50</v>
      </c>
      <c r="I68" s="604">
        <f>((0.5816+0.5128)*1.2+0.1123*2.48)</f>
        <v>1.5917840000000001</v>
      </c>
      <c r="J68" s="604">
        <f>(0.5816+0.5128+(3.01+2.65)*1.2+3.1+3.2*1.2)*1</f>
        <v>14.8264</v>
      </c>
      <c r="K68" s="604"/>
      <c r="L68" s="604"/>
      <c r="M68" s="604"/>
      <c r="N68" s="604">
        <f ca="1">SUM(O68:W68)</f>
        <v>72.748928719531847</v>
      </c>
      <c r="O68" s="604">
        <f t="shared" ca="1" si="17"/>
        <v>0.40946311516095457</v>
      </c>
      <c r="P68" s="604">
        <f t="shared" ca="1" si="17"/>
        <v>4.5924676009778969</v>
      </c>
      <c r="Q68" s="604">
        <f t="shared" ca="1" si="17"/>
        <v>5.0755751613116855</v>
      </c>
      <c r="R68" s="604">
        <f t="shared" ca="1" si="17"/>
        <v>5.7707787237432324</v>
      </c>
      <c r="S68" s="604">
        <f t="shared" ca="1" si="17"/>
        <v>6.530789397926875</v>
      </c>
      <c r="T68" s="604">
        <f t="shared" ca="1" si="17"/>
        <v>2.1887129105366121</v>
      </c>
      <c r="U68" s="604">
        <f t="shared" ca="1" si="17"/>
        <v>8.3689547494407996</v>
      </c>
      <c r="V68" s="605">
        <f t="shared" ca="1" si="17"/>
        <v>39.812187060433793</v>
      </c>
      <c r="W68" s="606">
        <f t="shared" ca="1" si="17"/>
        <v>0</v>
      </c>
      <c r="Y68"/>
      <c r="Z68"/>
      <c r="AA68"/>
      <c r="AB68"/>
      <c r="AC68"/>
      <c r="AD68"/>
      <c r="AE68"/>
      <c r="AF68"/>
      <c r="AG68"/>
      <c r="AH68"/>
      <c r="AI68"/>
      <c r="AJ68"/>
      <c r="AK68"/>
      <c r="AL68"/>
    </row>
    <row r="69" spans="1:38" ht="21" customHeight="1" thickTop="1" thickBot="1" x14ac:dyDescent="0.3">
      <c r="A69" s="624"/>
      <c r="B69" s="625"/>
      <c r="C69" s="625"/>
      <c r="D69" s="626" t="str">
        <f>"TOTAL - "&amp;UPPER(C68)</f>
        <v>TOTAL - PATAMAR INTERMEDIÁRIO</v>
      </c>
      <c r="E69" s="627"/>
      <c r="F69" s="628"/>
      <c r="G69" s="629"/>
      <c r="H69" s="613"/>
      <c r="I69" s="631">
        <f>SUM(I64:I68)</f>
        <v>81.191784000000013</v>
      </c>
      <c r="J69" s="631">
        <f>SUM(J64:J68)</f>
        <v>567.62639999999999</v>
      </c>
      <c r="K69" s="631">
        <f t="shared" ref="K69:W69" si="18">SUM(K64:K68)</f>
        <v>0</v>
      </c>
      <c r="L69" s="631">
        <f t="shared" si="18"/>
        <v>0</v>
      </c>
      <c r="M69" s="631">
        <f t="shared" si="18"/>
        <v>0</v>
      </c>
      <c r="N69" s="631">
        <f t="shared" ca="1" si="18"/>
        <v>25321.5</v>
      </c>
      <c r="O69" s="631">
        <f t="shared" ca="1" si="18"/>
        <v>142.52059037900884</v>
      </c>
      <c r="P69" s="631">
        <f t="shared" ca="1" si="18"/>
        <v>1598.486333819242</v>
      </c>
      <c r="Q69" s="631">
        <f t="shared" ca="1" si="18"/>
        <v>1766.6401239067059</v>
      </c>
      <c r="R69" s="631">
        <f t="shared" ca="1" si="18"/>
        <v>2008.6175291545187</v>
      </c>
      <c r="S69" s="631">
        <f t="shared" ca="1" si="18"/>
        <v>2273.1521501457728</v>
      </c>
      <c r="T69" s="631">
        <f t="shared" ca="1" si="18"/>
        <v>761.8186953352772</v>
      </c>
      <c r="U69" s="631">
        <f t="shared" ca="1" si="18"/>
        <v>2912.9568148688049</v>
      </c>
      <c r="V69" s="631">
        <f t="shared" ca="1" si="18"/>
        <v>13857.307762390672</v>
      </c>
      <c r="W69" s="632">
        <f t="shared" ca="1" si="18"/>
        <v>0</v>
      </c>
      <c r="Y69"/>
      <c r="Z69"/>
      <c r="AA69"/>
      <c r="AB69"/>
      <c r="AC69"/>
      <c r="AD69"/>
      <c r="AE69"/>
      <c r="AF69"/>
      <c r="AG69"/>
      <c r="AH69"/>
      <c r="AI69"/>
      <c r="AJ69"/>
      <c r="AK69"/>
      <c r="AL69"/>
    </row>
    <row r="70" spans="1:38" ht="15" thickTop="1" x14ac:dyDescent="0.2">
      <c r="A70" s="654" t="str">
        <f>A66</f>
        <v>Torre</v>
      </c>
      <c r="B70" s="655" t="s">
        <v>2257</v>
      </c>
      <c r="C70" s="655" t="s">
        <v>2212</v>
      </c>
      <c r="D70" s="655" t="s">
        <v>3380</v>
      </c>
      <c r="E70" s="655" t="s">
        <v>2252</v>
      </c>
      <c r="F70" s="656"/>
      <c r="G70" s="657"/>
      <c r="H70" s="658">
        <v>50</v>
      </c>
      <c r="I70" s="659">
        <v>70</v>
      </c>
      <c r="J70" s="659">
        <v>437.1</v>
      </c>
      <c r="K70" s="659"/>
      <c r="L70" s="659"/>
      <c r="M70" s="659"/>
      <c r="N70" s="659">
        <f ca="1">SUM(O70:W70)</f>
        <v>11022.629429111184</v>
      </c>
      <c r="O70" s="659">
        <f t="shared" ref="O70:W74" ca="1" si="19">O$5*$N70</f>
        <v>62.040228808165523</v>
      </c>
      <c r="P70" s="646">
        <f t="shared" ca="1" si="19"/>
        <v>695.83249433043147</v>
      </c>
      <c r="Q70" s="646">
        <f t="shared" ca="1" si="19"/>
        <v>769.03103767243977</v>
      </c>
      <c r="R70" s="646">
        <f t="shared" ca="1" si="19"/>
        <v>874.36552687191477</v>
      </c>
      <c r="S70" s="646">
        <f t="shared" ca="1" si="19"/>
        <v>989.51933286117173</v>
      </c>
      <c r="T70" s="646">
        <f t="shared" ca="1" si="19"/>
        <v>331.62510794580544</v>
      </c>
      <c r="U70" s="646">
        <f t="shared" ca="1" si="19"/>
        <v>1268.0308636258858</v>
      </c>
      <c r="V70" s="660">
        <f t="shared" ca="1" si="19"/>
        <v>6032.1848369953705</v>
      </c>
      <c r="W70" s="661">
        <f t="shared" ca="1" si="19"/>
        <v>0</v>
      </c>
      <c r="Y70"/>
      <c r="Z70"/>
      <c r="AA70"/>
      <c r="AB70"/>
      <c r="AC70"/>
      <c r="AD70"/>
      <c r="AE70"/>
      <c r="AF70"/>
      <c r="AG70"/>
      <c r="AH70"/>
      <c r="AI70"/>
      <c r="AJ70"/>
      <c r="AK70"/>
      <c r="AL70"/>
    </row>
    <row r="71" spans="1:38" x14ac:dyDescent="0.2">
      <c r="A71" s="641" t="str">
        <f>A5</f>
        <v>Torre</v>
      </c>
      <c r="B71" s="642" t="s">
        <v>2257</v>
      </c>
      <c r="C71" s="642" t="s">
        <v>2212</v>
      </c>
      <c r="D71" s="642" t="s">
        <v>3380</v>
      </c>
      <c r="E71" s="642" t="s">
        <v>2253</v>
      </c>
      <c r="F71" s="643"/>
      <c r="G71" s="644"/>
      <c r="H71" s="645">
        <v>50</v>
      </c>
      <c r="I71" s="646">
        <v>56.5</v>
      </c>
      <c r="J71" s="646">
        <v>478.2</v>
      </c>
      <c r="K71" s="646"/>
      <c r="L71" s="646"/>
      <c r="M71" s="646"/>
      <c r="N71" s="646">
        <f ca="1">SUM(O71:W71)</f>
        <v>4031.3887480993408</v>
      </c>
      <c r="O71" s="646">
        <f t="shared" ca="1" si="19"/>
        <v>22.690437155240069</v>
      </c>
      <c r="P71" s="596">
        <f t="shared" ca="1" si="19"/>
        <v>254.49202535985066</v>
      </c>
      <c r="Q71" s="596">
        <f t="shared" ca="1" si="19"/>
        <v>281.2634763919325</v>
      </c>
      <c r="R71" s="596">
        <f t="shared" ca="1" si="19"/>
        <v>319.78824738931837</v>
      </c>
      <c r="S71" s="596">
        <f t="shared" ca="1" si="19"/>
        <v>361.9043105983252</v>
      </c>
      <c r="T71" s="596">
        <f t="shared" ca="1" si="19"/>
        <v>121.28773241973641</v>
      </c>
      <c r="U71" s="596">
        <f t="shared" ca="1" si="19"/>
        <v>463.76641696429488</v>
      </c>
      <c r="V71" s="647">
        <f t="shared" ca="1" si="19"/>
        <v>2206.196101820643</v>
      </c>
      <c r="W71" s="648">
        <f t="shared" ca="1" si="19"/>
        <v>0</v>
      </c>
      <c r="Y71"/>
      <c r="Z71"/>
      <c r="AA71"/>
      <c r="AB71"/>
      <c r="AC71"/>
      <c r="AD71"/>
      <c r="AE71"/>
      <c r="AF71"/>
      <c r="AG71"/>
      <c r="AH71"/>
      <c r="AI71"/>
      <c r="AJ71"/>
      <c r="AK71"/>
      <c r="AL71"/>
    </row>
    <row r="72" spans="1:38" x14ac:dyDescent="0.2">
      <c r="A72" s="641" t="str">
        <f>A5</f>
        <v>Torre</v>
      </c>
      <c r="B72" s="642" t="s">
        <v>2257</v>
      </c>
      <c r="C72" s="642" t="s">
        <v>2212</v>
      </c>
      <c r="D72" s="642" t="s">
        <v>3380</v>
      </c>
      <c r="E72" s="642" t="s">
        <v>2258</v>
      </c>
      <c r="F72" s="643"/>
      <c r="G72" s="644"/>
      <c r="H72" s="645">
        <v>50</v>
      </c>
      <c r="I72" s="646">
        <v>90.4</v>
      </c>
      <c r="J72" s="646">
        <v>406.1</v>
      </c>
      <c r="K72" s="646"/>
      <c r="L72" s="646"/>
      <c r="M72" s="646"/>
      <c r="N72" s="646">
        <f ca="1">SUM(O72:W72)</f>
        <v>10194.732894069944</v>
      </c>
      <c r="O72" s="646">
        <f t="shared" ca="1" si="19"/>
        <v>57.380461300442313</v>
      </c>
      <c r="P72" s="646">
        <f t="shared" ca="1" si="19"/>
        <v>643.56934652798202</v>
      </c>
      <c r="Q72" s="646">
        <f t="shared" ca="1" si="19"/>
        <v>711.2700346810218</v>
      </c>
      <c r="R72" s="646">
        <f t="shared" ca="1" si="19"/>
        <v>808.69297616954236</v>
      </c>
      <c r="S72" s="646">
        <f t="shared" ca="1" si="19"/>
        <v>915.19771728834905</v>
      </c>
      <c r="T72" s="646">
        <f t="shared" ca="1" si="19"/>
        <v>306.71714205919864</v>
      </c>
      <c r="U72" s="646">
        <f t="shared" ca="1" si="19"/>
        <v>1172.7905795291833</v>
      </c>
      <c r="V72" s="647">
        <f t="shared" ca="1" si="19"/>
        <v>5579.1146365142249</v>
      </c>
      <c r="W72" s="648">
        <f t="shared" ca="1" si="19"/>
        <v>0</v>
      </c>
      <c r="Y72"/>
      <c r="Z72"/>
      <c r="AA72"/>
      <c r="AB72"/>
      <c r="AC72"/>
      <c r="AD72"/>
      <c r="AE72"/>
      <c r="AF72"/>
      <c r="AG72"/>
      <c r="AH72"/>
      <c r="AI72"/>
      <c r="AJ72"/>
      <c r="AK72"/>
      <c r="AL72"/>
    </row>
    <row r="73" spans="1:38" x14ac:dyDescent="0.2">
      <c r="A73" s="641" t="str">
        <f>A6</f>
        <v>Torre</v>
      </c>
      <c r="B73" s="642" t="s">
        <v>2257</v>
      </c>
      <c r="C73" s="642" t="s">
        <v>2212</v>
      </c>
      <c r="D73" s="642" t="s">
        <v>3380</v>
      </c>
      <c r="E73" s="642" t="s">
        <v>3375</v>
      </c>
      <c r="F73" s="643"/>
      <c r="G73" s="644"/>
      <c r="H73" s="645">
        <v>50</v>
      </c>
      <c r="I73" s="662"/>
      <c r="J73" s="663"/>
      <c r="K73" s="662"/>
      <c r="L73" s="662"/>
      <c r="M73" s="662"/>
      <c r="N73" s="646">
        <f ca="1">SUM(O73:W73)</f>
        <v>0</v>
      </c>
      <c r="O73" s="662">
        <f t="shared" ca="1" si="19"/>
        <v>0</v>
      </c>
      <c r="P73" s="662">
        <f t="shared" ca="1" si="19"/>
        <v>0</v>
      </c>
      <c r="Q73" s="662">
        <f t="shared" ca="1" si="19"/>
        <v>0</v>
      </c>
      <c r="R73" s="662">
        <f t="shared" ca="1" si="19"/>
        <v>0</v>
      </c>
      <c r="S73" s="662">
        <f t="shared" ca="1" si="19"/>
        <v>0</v>
      </c>
      <c r="T73" s="662">
        <f t="shared" ca="1" si="19"/>
        <v>0</v>
      </c>
      <c r="U73" s="662">
        <f t="shared" ca="1" si="19"/>
        <v>0</v>
      </c>
      <c r="V73" s="664">
        <f t="shared" ca="1" si="19"/>
        <v>0</v>
      </c>
      <c r="W73" s="665">
        <f t="shared" ca="1" si="19"/>
        <v>0</v>
      </c>
      <c r="Y73"/>
      <c r="Z73"/>
      <c r="AA73"/>
      <c r="AB73"/>
      <c r="AC73"/>
      <c r="AD73"/>
      <c r="AE73"/>
      <c r="AF73"/>
      <c r="AG73"/>
      <c r="AH73"/>
      <c r="AI73"/>
      <c r="AJ73"/>
      <c r="AK73"/>
      <c r="AL73"/>
    </row>
    <row r="74" spans="1:38" ht="15" thickBot="1" x14ac:dyDescent="0.25">
      <c r="A74" s="599" t="str">
        <f>A5</f>
        <v>Torre</v>
      </c>
      <c r="B74" s="600" t="s">
        <v>2257</v>
      </c>
      <c r="C74" s="600" t="s">
        <v>2212</v>
      </c>
      <c r="D74" s="600" t="s">
        <v>3380</v>
      </c>
      <c r="E74" s="600" t="s">
        <v>2259</v>
      </c>
      <c r="F74" s="601"/>
      <c r="G74" s="602"/>
      <c r="H74" s="645">
        <v>50</v>
      </c>
      <c r="I74" s="604">
        <f>((0.5816+0.5128)*1.2+0.1123*2.48)</f>
        <v>1.5917840000000001</v>
      </c>
      <c r="J74" s="604">
        <f>(0.5816+0.5128+(3.01+2.65)*1.2+3.1+3.2*1.2)*1</f>
        <v>14.8264</v>
      </c>
      <c r="K74" s="604"/>
      <c r="L74" s="604"/>
      <c r="M74" s="604"/>
      <c r="N74" s="604">
        <f ca="1">SUM(O74:W74)</f>
        <v>72.748928719531847</v>
      </c>
      <c r="O74" s="604">
        <f t="shared" ca="1" si="19"/>
        <v>0.40946311516095457</v>
      </c>
      <c r="P74" s="604">
        <f t="shared" ca="1" si="19"/>
        <v>4.5924676009778969</v>
      </c>
      <c r="Q74" s="604">
        <f t="shared" ca="1" si="19"/>
        <v>5.0755751613116855</v>
      </c>
      <c r="R74" s="604">
        <f t="shared" ca="1" si="19"/>
        <v>5.7707787237432324</v>
      </c>
      <c r="S74" s="604">
        <f t="shared" ca="1" si="19"/>
        <v>6.530789397926875</v>
      </c>
      <c r="T74" s="604">
        <f t="shared" ca="1" si="19"/>
        <v>2.1887129105366121</v>
      </c>
      <c r="U74" s="604">
        <f t="shared" ca="1" si="19"/>
        <v>8.3689547494407996</v>
      </c>
      <c r="V74" s="605">
        <f t="shared" ca="1" si="19"/>
        <v>39.812187060433793</v>
      </c>
      <c r="W74" s="606">
        <f t="shared" ca="1" si="19"/>
        <v>0</v>
      </c>
      <c r="Y74"/>
      <c r="Z74"/>
      <c r="AA74"/>
      <c r="AB74"/>
      <c r="AC74"/>
      <c r="AD74"/>
      <c r="AE74"/>
      <c r="AF74"/>
      <c r="AG74"/>
      <c r="AH74"/>
      <c r="AI74"/>
      <c r="AJ74"/>
      <c r="AK74"/>
      <c r="AL74"/>
    </row>
    <row r="75" spans="1:38" ht="21" customHeight="1" thickTop="1" thickBot="1" x14ac:dyDescent="0.3">
      <c r="A75" s="624"/>
      <c r="B75" s="625"/>
      <c r="C75" s="625"/>
      <c r="D75" s="626" t="str">
        <f>"TOTAL - "&amp;UPPER(C74)</f>
        <v>TOTAL - LAZER</v>
      </c>
      <c r="E75" s="627"/>
      <c r="F75" s="628"/>
      <c r="G75" s="629"/>
      <c r="H75" s="613"/>
      <c r="I75" s="631">
        <f t="shared" ref="I75:W75" si="20">SUM(I70:I74)</f>
        <v>218.491784</v>
      </c>
      <c r="J75" s="631">
        <f t="shared" si="20"/>
        <v>1336.2264</v>
      </c>
      <c r="K75" s="631">
        <f t="shared" si="20"/>
        <v>0</v>
      </c>
      <c r="L75" s="631">
        <f t="shared" si="20"/>
        <v>0</v>
      </c>
      <c r="M75" s="631">
        <f t="shared" si="20"/>
        <v>0</v>
      </c>
      <c r="N75" s="631">
        <f t="shared" ca="1" si="20"/>
        <v>25321.5</v>
      </c>
      <c r="O75" s="631">
        <f t="shared" ca="1" si="20"/>
        <v>142.52059037900884</v>
      </c>
      <c r="P75" s="631">
        <f t="shared" ca="1" si="20"/>
        <v>1598.486333819242</v>
      </c>
      <c r="Q75" s="631">
        <f t="shared" ca="1" si="20"/>
        <v>1766.6401239067059</v>
      </c>
      <c r="R75" s="631">
        <f t="shared" ca="1" si="20"/>
        <v>2008.6175291545187</v>
      </c>
      <c r="S75" s="631">
        <f t="shared" ca="1" si="20"/>
        <v>2273.1521501457728</v>
      </c>
      <c r="T75" s="631">
        <f t="shared" ca="1" si="20"/>
        <v>761.8186953352772</v>
      </c>
      <c r="U75" s="631">
        <f t="shared" ca="1" si="20"/>
        <v>2912.9568148688049</v>
      </c>
      <c r="V75" s="631">
        <f t="shared" ca="1" si="20"/>
        <v>13857.307762390672</v>
      </c>
      <c r="W75" s="632">
        <f t="shared" ca="1" si="20"/>
        <v>0</v>
      </c>
      <c r="Y75"/>
      <c r="Z75"/>
      <c r="AA75"/>
      <c r="AB75"/>
      <c r="AC75"/>
      <c r="AD75"/>
      <c r="AE75"/>
      <c r="AF75"/>
      <c r="AG75"/>
      <c r="AH75"/>
      <c r="AI75"/>
      <c r="AJ75"/>
      <c r="AK75"/>
      <c r="AL75"/>
    </row>
    <row r="76" spans="1:38" ht="15" thickTop="1" x14ac:dyDescent="0.2">
      <c r="A76" s="654" t="str">
        <f>A44</f>
        <v>Torre</v>
      </c>
      <c r="B76" s="655" t="s">
        <v>2257</v>
      </c>
      <c r="C76" s="655" t="s">
        <v>2476</v>
      </c>
      <c r="D76" s="655" t="s">
        <v>3381</v>
      </c>
      <c r="E76" s="655" t="s">
        <v>2252</v>
      </c>
      <c r="F76" s="656"/>
      <c r="G76" s="657"/>
      <c r="H76" s="658">
        <v>50</v>
      </c>
      <c r="I76" s="659">
        <v>76.84</v>
      </c>
      <c r="J76" s="659">
        <v>442.07</v>
      </c>
      <c r="K76" s="659"/>
      <c r="L76" s="659"/>
      <c r="M76" s="659"/>
      <c r="N76" s="659">
        <f ca="1">SUM(O76:W76)</f>
        <v>15226.472951085198</v>
      </c>
      <c r="O76" s="659">
        <f t="shared" ref="O76:W80" ca="1" si="21">O$5*$N76</f>
        <v>85.701317630419666</v>
      </c>
      <c r="P76" s="659">
        <f t="shared" ca="1" si="21"/>
        <v>961.21118119297955</v>
      </c>
      <c r="Q76" s="659">
        <f t="shared" ca="1" si="21"/>
        <v>1062.3264048720359</v>
      </c>
      <c r="R76" s="659">
        <f t="shared" ca="1" si="21"/>
        <v>1207.8336779711651</v>
      </c>
      <c r="S76" s="659">
        <f t="shared" ca="1" si="21"/>
        <v>1366.9051883930954</v>
      </c>
      <c r="T76" s="659">
        <f t="shared" ca="1" si="21"/>
        <v>458.10128776548038</v>
      </c>
      <c r="U76" s="659">
        <f t="shared" ca="1" si="21"/>
        <v>1751.6362833670653</v>
      </c>
      <c r="V76" s="660">
        <f t="shared" ca="1" si="21"/>
        <v>8332.7576098929567</v>
      </c>
      <c r="W76" s="661">
        <f t="shared" ca="1" si="21"/>
        <v>0</v>
      </c>
      <c r="Y76"/>
      <c r="Z76"/>
      <c r="AA76"/>
      <c r="AB76"/>
      <c r="AC76"/>
      <c r="AD76"/>
      <c r="AE76"/>
      <c r="AF76"/>
      <c r="AG76"/>
      <c r="AH76"/>
      <c r="AI76"/>
      <c r="AJ76"/>
      <c r="AK76"/>
      <c r="AL76"/>
    </row>
    <row r="77" spans="1:38" x14ac:dyDescent="0.2">
      <c r="A77" s="641" t="str">
        <f t="shared" ref="A77:A85" si="22">A76</f>
        <v>Torre</v>
      </c>
      <c r="B77" s="642" t="s">
        <v>2257</v>
      </c>
      <c r="C77" s="642" t="s">
        <v>2476</v>
      </c>
      <c r="D77" s="642" t="s">
        <v>3381</v>
      </c>
      <c r="E77" s="642" t="s">
        <v>2253</v>
      </c>
      <c r="F77" s="643" t="s">
        <v>3382</v>
      </c>
      <c r="G77" s="644"/>
      <c r="H77" s="645">
        <v>50</v>
      </c>
      <c r="I77" s="646">
        <v>22.75</v>
      </c>
      <c r="J77" s="646">
        <v>212.09</v>
      </c>
      <c r="K77" s="646"/>
      <c r="L77" s="646"/>
      <c r="M77" s="646"/>
      <c r="N77" s="646">
        <f ca="1">SUM(O77:W77)</f>
        <v>6172.9238743116293</v>
      </c>
      <c r="O77" s="646">
        <f t="shared" ca="1" si="21"/>
        <v>34.743943089136586</v>
      </c>
      <c r="P77" s="646">
        <f t="shared" ca="1" si="21"/>
        <v>389.6820667335532</v>
      </c>
      <c r="Q77" s="646">
        <f t="shared" ca="1" si="21"/>
        <v>430.67492045023232</v>
      </c>
      <c r="R77" s="646">
        <f t="shared" ca="1" si="21"/>
        <v>489.66463677423388</v>
      </c>
      <c r="S77" s="646">
        <f t="shared" ca="1" si="21"/>
        <v>554.15339445047312</v>
      </c>
      <c r="T77" s="646">
        <f t="shared" ca="1" si="21"/>
        <v>185.71762385056451</v>
      </c>
      <c r="U77" s="646">
        <f t="shared" ca="1" si="21"/>
        <v>710.12620371393496</v>
      </c>
      <c r="V77" s="647">
        <f t="shared" ca="1" si="21"/>
        <v>3378.161085249501</v>
      </c>
      <c r="W77" s="648">
        <f t="shared" ca="1" si="21"/>
        <v>0</v>
      </c>
      <c r="Y77"/>
      <c r="Z77"/>
      <c r="AA77"/>
      <c r="AB77"/>
      <c r="AC77"/>
      <c r="AD77"/>
      <c r="AE77"/>
      <c r="AF77"/>
      <c r="AG77"/>
      <c r="AH77"/>
      <c r="AI77"/>
      <c r="AJ77"/>
      <c r="AK77"/>
      <c r="AL77"/>
    </row>
    <row r="78" spans="1:38" x14ac:dyDescent="0.2">
      <c r="A78" s="641" t="str">
        <f t="shared" si="22"/>
        <v>Torre</v>
      </c>
      <c r="B78" s="642" t="s">
        <v>2257</v>
      </c>
      <c r="C78" s="642" t="s">
        <v>2476</v>
      </c>
      <c r="D78" s="642" t="s">
        <v>3381</v>
      </c>
      <c r="E78" s="642" t="s">
        <v>2258</v>
      </c>
      <c r="F78" s="643"/>
      <c r="G78" s="644"/>
      <c r="H78" s="645">
        <v>50</v>
      </c>
      <c r="I78" s="646">
        <v>38.630000000000003</v>
      </c>
      <c r="J78" s="646">
        <v>326.77999999999997</v>
      </c>
      <c r="K78" s="646"/>
      <c r="L78" s="646"/>
      <c r="M78" s="646"/>
      <c r="N78" s="646">
        <f ca="1">SUM(O78:W78)</f>
        <v>5381.1603498542272</v>
      </c>
      <c r="O78" s="646">
        <f t="shared" ca="1" si="21"/>
        <v>30.287548130455868</v>
      </c>
      <c r="P78" s="646">
        <f t="shared" ca="1" si="21"/>
        <v>339.6999103264796</v>
      </c>
      <c r="Q78" s="646">
        <f t="shared" ca="1" si="21"/>
        <v>375.43485919982322</v>
      </c>
      <c r="R78" s="646">
        <f t="shared" ca="1" si="21"/>
        <v>426.85832221268339</v>
      </c>
      <c r="S78" s="646">
        <f t="shared" ca="1" si="21"/>
        <v>483.07549787928502</v>
      </c>
      <c r="T78" s="646">
        <f t="shared" ca="1" si="21"/>
        <v>161.89675007862371</v>
      </c>
      <c r="U78" s="646">
        <f t="shared" ca="1" si="21"/>
        <v>619.04262042176299</v>
      </c>
      <c r="V78" s="647">
        <f t="shared" ca="1" si="21"/>
        <v>2944.8648416051137</v>
      </c>
      <c r="W78" s="648">
        <f t="shared" ca="1" si="21"/>
        <v>0</v>
      </c>
      <c r="Y78"/>
      <c r="Z78"/>
      <c r="AA78"/>
      <c r="AB78"/>
      <c r="AC78"/>
      <c r="AD78"/>
      <c r="AE78"/>
      <c r="AF78"/>
      <c r="AG78"/>
      <c r="AH78"/>
      <c r="AI78"/>
      <c r="AJ78"/>
      <c r="AK78"/>
      <c r="AL78"/>
    </row>
    <row r="79" spans="1:38" x14ac:dyDescent="0.2">
      <c r="A79" s="641" t="str">
        <f t="shared" si="22"/>
        <v>Torre</v>
      </c>
      <c r="B79" s="642" t="s">
        <v>2257</v>
      </c>
      <c r="C79" s="642" t="s">
        <v>2476</v>
      </c>
      <c r="D79" s="642" t="s">
        <v>3381</v>
      </c>
      <c r="E79" s="642" t="s">
        <v>3375</v>
      </c>
      <c r="F79" s="643"/>
      <c r="G79" s="644"/>
      <c r="H79" s="645">
        <v>50</v>
      </c>
      <c r="I79" s="662"/>
      <c r="J79" s="663"/>
      <c r="K79" s="662"/>
      <c r="L79" s="662"/>
      <c r="M79" s="662"/>
      <c r="N79" s="646">
        <f ca="1">SUM(O79:W79)</f>
        <v>0</v>
      </c>
      <c r="O79" s="662">
        <f t="shared" ca="1" si="21"/>
        <v>0</v>
      </c>
      <c r="P79" s="662">
        <f t="shared" ca="1" si="21"/>
        <v>0</v>
      </c>
      <c r="Q79" s="662">
        <f t="shared" ca="1" si="21"/>
        <v>0</v>
      </c>
      <c r="R79" s="662">
        <f t="shared" ca="1" si="21"/>
        <v>0</v>
      </c>
      <c r="S79" s="662">
        <f t="shared" ca="1" si="21"/>
        <v>0</v>
      </c>
      <c r="T79" s="662">
        <f t="shared" ca="1" si="21"/>
        <v>0</v>
      </c>
      <c r="U79" s="662">
        <f t="shared" ca="1" si="21"/>
        <v>0</v>
      </c>
      <c r="V79" s="664">
        <f t="shared" ca="1" si="21"/>
        <v>0</v>
      </c>
      <c r="W79" s="665">
        <f t="shared" ca="1" si="21"/>
        <v>0</v>
      </c>
      <c r="Y79"/>
      <c r="Z79"/>
      <c r="AA79"/>
      <c r="AB79"/>
      <c r="AC79"/>
      <c r="AD79"/>
      <c r="AE79"/>
      <c r="AF79"/>
      <c r="AG79"/>
      <c r="AH79"/>
      <c r="AI79"/>
      <c r="AJ79"/>
      <c r="AK79"/>
      <c r="AL79"/>
    </row>
    <row r="80" spans="1:38" ht="15" thickBot="1" x14ac:dyDescent="0.25">
      <c r="A80" s="599" t="str">
        <f>A78</f>
        <v>Torre</v>
      </c>
      <c r="B80" s="600" t="s">
        <v>2257</v>
      </c>
      <c r="C80" s="600" t="s">
        <v>2476</v>
      </c>
      <c r="D80" s="600" t="s">
        <v>3381</v>
      </c>
      <c r="E80" s="600" t="s">
        <v>2259</v>
      </c>
      <c r="F80" s="601"/>
      <c r="G80" s="602"/>
      <c r="H80" s="645">
        <v>50</v>
      </c>
      <c r="I80" s="604">
        <f>((0.5816+0.5128)*1.2+0.1123*2.48)</f>
        <v>1.5917840000000001</v>
      </c>
      <c r="J80" s="604">
        <f>(0.5816+0.5128+(3.01+2.65)*1.2+3.1+3.2*1.2)*1</f>
        <v>14.8264</v>
      </c>
      <c r="K80" s="604"/>
      <c r="L80" s="604"/>
      <c r="M80" s="604"/>
      <c r="N80" s="604">
        <f ca="1">SUM(O80:W80)</f>
        <v>115.4428247489472</v>
      </c>
      <c r="O80" s="604">
        <f t="shared" ca="1" si="21"/>
        <v>0.64976322643762852</v>
      </c>
      <c r="P80" s="604">
        <f t="shared" ca="1" si="21"/>
        <v>7.287632158390374</v>
      </c>
      <c r="Q80" s="604">
        <f t="shared" ca="1" si="21"/>
        <v>8.0542592744750579</v>
      </c>
      <c r="R80" s="604">
        <f t="shared" ca="1" si="21"/>
        <v>9.1574543927432597</v>
      </c>
      <c r="S80" s="604">
        <f t="shared" ca="1" si="21"/>
        <v>10.363489733900874</v>
      </c>
      <c r="T80" s="604">
        <f t="shared" ca="1" si="21"/>
        <v>3.4731948003104867</v>
      </c>
      <c r="U80" s="604">
        <f t="shared" ca="1" si="21"/>
        <v>13.280412419491375</v>
      </c>
      <c r="V80" s="605">
        <f t="shared" ca="1" si="21"/>
        <v>63.176618743198155</v>
      </c>
      <c r="W80" s="606">
        <f t="shared" ca="1" si="21"/>
        <v>0</v>
      </c>
      <c r="Y80"/>
      <c r="Z80"/>
      <c r="AA80"/>
      <c r="AB80"/>
      <c r="AC80"/>
      <c r="AD80"/>
      <c r="AE80"/>
      <c r="AF80"/>
      <c r="AG80"/>
      <c r="AH80"/>
      <c r="AI80"/>
      <c r="AJ80"/>
      <c r="AK80"/>
      <c r="AL80"/>
    </row>
    <row r="81" spans="1:38" ht="21" customHeight="1" thickTop="1" thickBot="1" x14ac:dyDescent="0.3">
      <c r="A81" s="624"/>
      <c r="B81" s="625"/>
      <c r="C81" s="625"/>
      <c r="D81" s="626" t="str">
        <f>"TOTAL - "&amp;UPPER(C80)</f>
        <v>TOTAL - TIPO DIFERENCIADO</v>
      </c>
      <c r="E81" s="627"/>
      <c r="F81" s="628"/>
      <c r="G81" s="629"/>
      <c r="H81" s="613"/>
      <c r="I81" s="631">
        <f>SUM(I76:I80)</f>
        <v>139.81178399999999</v>
      </c>
      <c r="J81" s="631">
        <f>SUM(J76:J80)</f>
        <v>995.76639999999998</v>
      </c>
      <c r="K81" s="631">
        <f t="shared" ref="K81:W81" si="23">SUM(K76:K80)</f>
        <v>0</v>
      </c>
      <c r="L81" s="631">
        <f t="shared" si="23"/>
        <v>0</v>
      </c>
      <c r="M81" s="631">
        <f t="shared" si="23"/>
        <v>0</v>
      </c>
      <c r="N81" s="631">
        <f t="shared" ca="1" si="23"/>
        <v>26896.000000000004</v>
      </c>
      <c r="O81" s="631">
        <f t="shared" ca="1" si="23"/>
        <v>151.38257207644975</v>
      </c>
      <c r="P81" s="631">
        <f t="shared" ca="1" si="23"/>
        <v>1697.8807904114026</v>
      </c>
      <c r="Q81" s="631">
        <f t="shared" ca="1" si="23"/>
        <v>1876.4904437965665</v>
      </c>
      <c r="R81" s="631">
        <f t="shared" ca="1" si="23"/>
        <v>2133.5140913508258</v>
      </c>
      <c r="S81" s="631">
        <f t="shared" ca="1" si="23"/>
        <v>2414.4975704567541</v>
      </c>
      <c r="T81" s="631">
        <f t="shared" ca="1" si="23"/>
        <v>809.18885649497906</v>
      </c>
      <c r="U81" s="631">
        <f t="shared" ca="1" si="23"/>
        <v>3094.0855199222547</v>
      </c>
      <c r="V81" s="631">
        <f t="shared" ca="1" si="23"/>
        <v>14718.960155490769</v>
      </c>
      <c r="W81" s="632">
        <f t="shared" ca="1" si="23"/>
        <v>0</v>
      </c>
      <c r="Y81"/>
      <c r="Z81"/>
      <c r="AA81"/>
      <c r="AB81"/>
      <c r="AC81"/>
      <c r="AD81"/>
      <c r="AE81"/>
      <c r="AF81"/>
      <c r="AG81"/>
      <c r="AH81"/>
      <c r="AI81"/>
      <c r="AJ81"/>
      <c r="AK81"/>
      <c r="AL81"/>
    </row>
    <row r="82" spans="1:38" ht="15" thickTop="1" x14ac:dyDescent="0.2">
      <c r="A82" s="654" t="str">
        <f>A80</f>
        <v>Torre</v>
      </c>
      <c r="B82" s="655" t="s">
        <v>2257</v>
      </c>
      <c r="C82" s="655" t="s">
        <v>3383</v>
      </c>
      <c r="D82" s="655" t="s">
        <v>5459</v>
      </c>
      <c r="E82" s="655" t="s">
        <v>2252</v>
      </c>
      <c r="F82" s="656"/>
      <c r="G82" s="657"/>
      <c r="H82" s="658">
        <v>45</v>
      </c>
      <c r="I82" s="659">
        <v>73.73</v>
      </c>
      <c r="J82" s="659">
        <v>418.2</v>
      </c>
      <c r="K82" s="659">
        <f>J82*2</f>
        <v>836.4</v>
      </c>
      <c r="L82" s="659"/>
      <c r="M82" s="659"/>
      <c r="N82" s="659">
        <f ca="1">SUM(O82:W82)</f>
        <v>13690.578352769679</v>
      </c>
      <c r="O82" s="659">
        <f t="shared" ref="O82:W86" ca="1" si="24">O$5*$N82</f>
        <v>77.056624191568943</v>
      </c>
      <c r="P82" s="659">
        <f t="shared" ca="1" si="24"/>
        <v>864.25379219176909</v>
      </c>
      <c r="Q82" s="659">
        <f t="shared" ca="1" si="24"/>
        <v>955.1695214537641</v>
      </c>
      <c r="R82" s="659">
        <f t="shared" ca="1" si="24"/>
        <v>1085.9994733185858</v>
      </c>
      <c r="S82" s="659">
        <f t="shared" ca="1" si="24"/>
        <v>1229.0254376453829</v>
      </c>
      <c r="T82" s="659">
        <f t="shared" ca="1" si="24"/>
        <v>411.89260269306254</v>
      </c>
      <c r="U82" s="659">
        <f t="shared" ca="1" si="24"/>
        <v>1574.9487002032174</v>
      </c>
      <c r="V82" s="660">
        <f t="shared" ca="1" si="24"/>
        <v>7492.2322010723283</v>
      </c>
      <c r="W82" s="661">
        <f t="shared" ca="1" si="24"/>
        <v>0</v>
      </c>
      <c r="Y82"/>
      <c r="Z82"/>
      <c r="AA82"/>
      <c r="AB82"/>
      <c r="AC82"/>
      <c r="AD82"/>
      <c r="AE82"/>
      <c r="AF82"/>
      <c r="AG82"/>
      <c r="AH82"/>
      <c r="AI82"/>
      <c r="AJ82"/>
      <c r="AK82"/>
      <c r="AL82"/>
    </row>
    <row r="83" spans="1:38" x14ac:dyDescent="0.2">
      <c r="A83" s="641" t="str">
        <f t="shared" si="22"/>
        <v>Torre</v>
      </c>
      <c r="B83" s="642" t="s">
        <v>2257</v>
      </c>
      <c r="C83" s="642" t="s">
        <v>3383</v>
      </c>
      <c r="D83" s="642" t="s">
        <v>5459</v>
      </c>
      <c r="E83" s="642" t="s">
        <v>2253</v>
      </c>
      <c r="F83" s="643" t="s">
        <v>3384</v>
      </c>
      <c r="G83" s="644"/>
      <c r="H83" s="645">
        <v>45</v>
      </c>
      <c r="I83" s="646">
        <v>21.475000000000001</v>
      </c>
      <c r="J83" s="646">
        <v>202.02500000000001</v>
      </c>
      <c r="K83" s="646">
        <f>J83*2</f>
        <v>404.05</v>
      </c>
      <c r="L83" s="646"/>
      <c r="M83" s="646"/>
      <c r="N83" s="646">
        <f ca="1">SUM(O83:W83)</f>
        <v>5550.260932944605</v>
      </c>
      <c r="O83" s="646">
        <f t="shared" ca="1" si="24"/>
        <v>31.239320929676897</v>
      </c>
      <c r="P83" s="646">
        <f t="shared" ca="1" si="24"/>
        <v>350.37482970767081</v>
      </c>
      <c r="Q83" s="646">
        <f t="shared" ca="1" si="24"/>
        <v>387.23273353836879</v>
      </c>
      <c r="R83" s="646">
        <f t="shared" ca="1" si="24"/>
        <v>440.2721561240071</v>
      </c>
      <c r="S83" s="646">
        <f t="shared" ca="1" si="24"/>
        <v>498.25593166254413</v>
      </c>
      <c r="T83" s="646">
        <f t="shared" ca="1" si="24"/>
        <v>166.98428381834475</v>
      </c>
      <c r="U83" s="646">
        <f t="shared" ca="1" si="24"/>
        <v>638.49576087202877</v>
      </c>
      <c r="V83" s="647">
        <f t="shared" ca="1" si="24"/>
        <v>3037.4059162919639</v>
      </c>
      <c r="W83" s="648">
        <f t="shared" ca="1" si="24"/>
        <v>0</v>
      </c>
      <c r="Y83"/>
      <c r="Z83"/>
      <c r="AA83"/>
      <c r="AB83"/>
      <c r="AC83"/>
      <c r="AD83"/>
      <c r="AE83"/>
      <c r="AF83"/>
      <c r="AG83"/>
      <c r="AH83"/>
      <c r="AI83"/>
      <c r="AJ83"/>
      <c r="AK83"/>
      <c r="AL83"/>
    </row>
    <row r="84" spans="1:38" x14ac:dyDescent="0.2">
      <c r="A84" s="641" t="str">
        <f t="shared" si="22"/>
        <v>Torre</v>
      </c>
      <c r="B84" s="642" t="s">
        <v>2257</v>
      </c>
      <c r="C84" s="642" t="s">
        <v>3383</v>
      </c>
      <c r="D84" s="642" t="s">
        <v>5459</v>
      </c>
      <c r="E84" s="642" t="s">
        <v>2258</v>
      </c>
      <c r="F84" s="643"/>
      <c r="G84" s="644"/>
      <c r="H84" s="645">
        <v>45</v>
      </c>
      <c r="I84" s="646">
        <v>30.875</v>
      </c>
      <c r="J84" s="646">
        <v>266.63749999999999</v>
      </c>
      <c r="K84" s="646">
        <f>J84*2</f>
        <v>533.27499999999998</v>
      </c>
      <c r="L84" s="646"/>
      <c r="M84" s="646"/>
      <c r="N84" s="646">
        <f ca="1">SUM(O84:W84)</f>
        <v>4838.3626093294451</v>
      </c>
      <c r="O84" s="646">
        <f t="shared" ca="1" si="24"/>
        <v>27.23244261000945</v>
      </c>
      <c r="P84" s="646">
        <f t="shared" ca="1" si="24"/>
        <v>305.43437430938633</v>
      </c>
      <c r="Q84" s="646">
        <f t="shared" ca="1" si="24"/>
        <v>337.56473825213129</v>
      </c>
      <c r="R84" s="646">
        <f t="shared" ca="1" si="24"/>
        <v>383.80111563315438</v>
      </c>
      <c r="S84" s="646">
        <f t="shared" ca="1" si="24"/>
        <v>434.34766378698498</v>
      </c>
      <c r="T84" s="646">
        <f t="shared" ca="1" si="24"/>
        <v>145.56622200889933</v>
      </c>
      <c r="U84" s="646">
        <f t="shared" ca="1" si="24"/>
        <v>556.59978025206317</v>
      </c>
      <c r="V84" s="647">
        <f t="shared" ca="1" si="24"/>
        <v>2647.8162724768163</v>
      </c>
      <c r="W84" s="648">
        <f t="shared" ca="1" si="24"/>
        <v>0</v>
      </c>
      <c r="Y84"/>
      <c r="Z84"/>
      <c r="AA84"/>
      <c r="AB84"/>
      <c r="AC84"/>
      <c r="AD84"/>
      <c r="AE84"/>
      <c r="AF84"/>
      <c r="AG84"/>
      <c r="AH84"/>
      <c r="AI84"/>
      <c r="AJ84"/>
      <c r="AK84"/>
      <c r="AL84"/>
    </row>
    <row r="85" spans="1:38" x14ac:dyDescent="0.2">
      <c r="A85" s="641" t="str">
        <f t="shared" si="22"/>
        <v>Torre</v>
      </c>
      <c r="B85" s="642" t="s">
        <v>2257</v>
      </c>
      <c r="C85" s="642" t="s">
        <v>3383</v>
      </c>
      <c r="D85" s="642" t="s">
        <v>5459</v>
      </c>
      <c r="E85" s="642" t="s">
        <v>3385</v>
      </c>
      <c r="F85" s="643"/>
      <c r="G85" s="644"/>
      <c r="H85" s="645">
        <v>45</v>
      </c>
      <c r="I85" s="646">
        <v>0</v>
      </c>
      <c r="J85" s="646">
        <v>0</v>
      </c>
      <c r="K85" s="646">
        <f>J85*2</f>
        <v>0</v>
      </c>
      <c r="L85" s="646"/>
      <c r="M85" s="646"/>
      <c r="N85" s="646">
        <f ca="1">SUM(O85:W85)</f>
        <v>0</v>
      </c>
      <c r="O85" s="646">
        <f t="shared" ca="1" si="24"/>
        <v>0</v>
      </c>
      <c r="P85" s="646">
        <f t="shared" ca="1" si="24"/>
        <v>0</v>
      </c>
      <c r="Q85" s="646">
        <f t="shared" ca="1" si="24"/>
        <v>0</v>
      </c>
      <c r="R85" s="646">
        <f t="shared" ca="1" si="24"/>
        <v>0</v>
      </c>
      <c r="S85" s="646">
        <f t="shared" ca="1" si="24"/>
        <v>0</v>
      </c>
      <c r="T85" s="646">
        <f t="shared" ca="1" si="24"/>
        <v>0</v>
      </c>
      <c r="U85" s="646">
        <f t="shared" ca="1" si="24"/>
        <v>0</v>
      </c>
      <c r="V85" s="647">
        <f t="shared" ca="1" si="24"/>
        <v>0</v>
      </c>
      <c r="W85" s="648">
        <f t="shared" ca="1" si="24"/>
        <v>0</v>
      </c>
      <c r="Y85"/>
      <c r="Z85"/>
      <c r="AA85"/>
      <c r="AB85"/>
      <c r="AC85"/>
      <c r="AD85"/>
      <c r="AE85"/>
      <c r="AF85"/>
      <c r="AG85"/>
      <c r="AH85"/>
      <c r="AI85"/>
      <c r="AJ85"/>
      <c r="AK85"/>
      <c r="AL85"/>
    </row>
    <row r="86" spans="1:38" ht="15" thickBot="1" x14ac:dyDescent="0.25">
      <c r="A86" s="599" t="str">
        <f>A84</f>
        <v>Torre</v>
      </c>
      <c r="B86" s="600" t="s">
        <v>2257</v>
      </c>
      <c r="C86" s="600" t="s">
        <v>3383</v>
      </c>
      <c r="D86" s="600" t="s">
        <v>5459</v>
      </c>
      <c r="E86" s="600" t="s">
        <v>2259</v>
      </c>
      <c r="F86" s="601"/>
      <c r="G86" s="602"/>
      <c r="H86" s="645">
        <v>45</v>
      </c>
      <c r="I86" s="604">
        <v>0.19897300000000001</v>
      </c>
      <c r="J86" s="604">
        <v>1.8532999999999999</v>
      </c>
      <c r="K86" s="604">
        <f>J86*2</f>
        <v>3.7065999999999999</v>
      </c>
      <c r="L86" s="604"/>
      <c r="M86" s="604"/>
      <c r="N86" s="604">
        <f ca="1">SUM(O86:W86)</f>
        <v>103.79810495626819</v>
      </c>
      <c r="O86" s="604">
        <f t="shared" ca="1" si="24"/>
        <v>0.58422159819085229</v>
      </c>
      <c r="P86" s="604">
        <f t="shared" ca="1" si="24"/>
        <v>6.552528572514662</v>
      </c>
      <c r="Q86" s="604">
        <f t="shared" ca="1" si="24"/>
        <v>7.2418259977182577</v>
      </c>
      <c r="R86" s="604">
        <f t="shared" ca="1" si="24"/>
        <v>8.2337418047185515</v>
      </c>
      <c r="S86" s="604">
        <f t="shared" ca="1" si="24"/>
        <v>9.3181243394900619</v>
      </c>
      <c r="T86" s="604">
        <f t="shared" ca="1" si="24"/>
        <v>3.1228535788187268</v>
      </c>
      <c r="U86" s="604">
        <f t="shared" ca="1" si="24"/>
        <v>11.940816981728132</v>
      </c>
      <c r="V86" s="605">
        <f t="shared" ca="1" si="24"/>
        <v>56.80399208308895</v>
      </c>
      <c r="W86" s="606">
        <f t="shared" ca="1" si="24"/>
        <v>0</v>
      </c>
      <c r="Y86"/>
      <c r="Z86"/>
      <c r="AA86"/>
      <c r="AB86"/>
      <c r="AC86"/>
      <c r="AD86"/>
      <c r="AE86"/>
      <c r="AF86"/>
      <c r="AG86"/>
      <c r="AH86"/>
      <c r="AI86"/>
      <c r="AJ86"/>
      <c r="AK86"/>
      <c r="AL86"/>
    </row>
    <row r="87" spans="1:38" ht="21" customHeight="1" thickTop="1" thickBot="1" x14ac:dyDescent="0.3">
      <c r="A87" s="624"/>
      <c r="B87" s="625"/>
      <c r="C87" s="625"/>
      <c r="D87" s="626" t="str">
        <f>"TOTAL - "&amp;UPPER(C86)</f>
        <v>TOTAL - TIPO - 8X</v>
      </c>
      <c r="E87" s="627"/>
      <c r="F87" s="628"/>
      <c r="G87" s="629"/>
      <c r="H87" s="613"/>
      <c r="I87" s="631">
        <f t="shared" ref="I87:W87" si="25">SUM(I82:I86)</f>
        <v>126.27897300000001</v>
      </c>
      <c r="J87" s="631">
        <f t="shared" si="25"/>
        <v>888.71579999999994</v>
      </c>
      <c r="K87" s="631">
        <f t="shared" si="25"/>
        <v>1777.4315999999999</v>
      </c>
      <c r="L87" s="631">
        <f t="shared" si="25"/>
        <v>0</v>
      </c>
      <c r="M87" s="631">
        <f t="shared" si="25"/>
        <v>0</v>
      </c>
      <c r="N87" s="631">
        <f t="shared" ca="1" si="25"/>
        <v>24182.999999999996</v>
      </c>
      <c r="O87" s="631">
        <f t="shared" ca="1" si="25"/>
        <v>136.11260932944614</v>
      </c>
      <c r="P87" s="631">
        <f t="shared" ca="1" si="25"/>
        <v>1526.6155247813408</v>
      </c>
      <c r="Q87" s="631">
        <f t="shared" ca="1" si="25"/>
        <v>1687.2088192419824</v>
      </c>
      <c r="R87" s="631">
        <f t="shared" ca="1" si="25"/>
        <v>1918.3064868804659</v>
      </c>
      <c r="S87" s="631">
        <f t="shared" ca="1" si="25"/>
        <v>2170.947157434402</v>
      </c>
      <c r="T87" s="631">
        <f t="shared" ca="1" si="25"/>
        <v>727.56596209912539</v>
      </c>
      <c r="U87" s="631">
        <f t="shared" ca="1" si="25"/>
        <v>2781.9850583090374</v>
      </c>
      <c r="V87" s="631">
        <f t="shared" ca="1" si="25"/>
        <v>13234.258381924195</v>
      </c>
      <c r="W87" s="632">
        <f t="shared" ca="1" si="25"/>
        <v>0</v>
      </c>
      <c r="Y87"/>
      <c r="Z87"/>
      <c r="AA87"/>
      <c r="AB87"/>
      <c r="AC87"/>
      <c r="AD87"/>
      <c r="AE87"/>
      <c r="AF87"/>
      <c r="AG87"/>
      <c r="AH87"/>
      <c r="AI87"/>
      <c r="AJ87"/>
      <c r="AK87"/>
      <c r="AL87"/>
    </row>
    <row r="88" spans="1:38" ht="15" thickTop="1" x14ac:dyDescent="0.2">
      <c r="A88" s="654" t="str">
        <f>A86</f>
        <v>Torre</v>
      </c>
      <c r="B88" s="655" t="s">
        <v>2257</v>
      </c>
      <c r="C88" s="655" t="s">
        <v>3383</v>
      </c>
      <c r="D88" s="655" t="s">
        <v>5460</v>
      </c>
      <c r="E88" s="655" t="s">
        <v>2252</v>
      </c>
      <c r="F88" s="656"/>
      <c r="G88" s="657"/>
      <c r="H88" s="658">
        <v>45</v>
      </c>
      <c r="I88" s="659">
        <v>73.73</v>
      </c>
      <c r="J88" s="659">
        <v>418.2</v>
      </c>
      <c r="K88" s="659"/>
      <c r="L88" s="659"/>
      <c r="M88" s="659"/>
      <c r="N88" s="659">
        <v>12908.194889860704</v>
      </c>
      <c r="O88" s="659">
        <f t="shared" ref="O88:W98" si="26">O$5*$N88</f>
        <v>0</v>
      </c>
      <c r="P88" s="659">
        <f t="shared" si="26"/>
        <v>0</v>
      </c>
      <c r="Q88" s="659">
        <f t="shared" ca="1" si="26"/>
        <v>900.58389193513096</v>
      </c>
      <c r="R88" s="659">
        <f t="shared" ca="1" si="26"/>
        <v>1023.9372282651893</v>
      </c>
      <c r="S88" s="659">
        <f t="shared" ca="1" si="26"/>
        <v>1158.7896044226266</v>
      </c>
      <c r="T88" s="659">
        <f t="shared" ca="1" si="26"/>
        <v>388.35393598827761</v>
      </c>
      <c r="U88" s="659">
        <f t="shared" ca="1" si="26"/>
        <v>1484.9441886173574</v>
      </c>
      <c r="V88" s="660">
        <f t="shared" ca="1" si="26"/>
        <v>7064.0692394099215</v>
      </c>
      <c r="W88" s="661">
        <f t="shared" ca="1" si="26"/>
        <v>0</v>
      </c>
      <c r="X88" s="1357">
        <v>0.56612406867508902</v>
      </c>
      <c r="Y88"/>
      <c r="Z88"/>
      <c r="AA88"/>
      <c r="AB88"/>
      <c r="AC88"/>
      <c r="AD88"/>
      <c r="AE88"/>
      <c r="AF88"/>
      <c r="AG88"/>
      <c r="AH88"/>
      <c r="AI88"/>
      <c r="AJ88"/>
      <c r="AK88"/>
      <c r="AL88"/>
    </row>
    <row r="89" spans="1:38" x14ac:dyDescent="0.2">
      <c r="A89" s="641" t="str">
        <f>A88</f>
        <v>Torre</v>
      </c>
      <c r="B89" s="642" t="s">
        <v>2257</v>
      </c>
      <c r="C89" s="642" t="s">
        <v>3383</v>
      </c>
      <c r="D89" s="642" t="s">
        <v>5460</v>
      </c>
      <c r="E89" s="642" t="s">
        <v>2253</v>
      </c>
      <c r="F89" s="643" t="s">
        <v>3384</v>
      </c>
      <c r="G89" s="644"/>
      <c r="H89" s="645">
        <v>45</v>
      </c>
      <c r="I89" s="646">
        <v>21.475000000000001</v>
      </c>
      <c r="J89" s="646">
        <v>202.02500000000001</v>
      </c>
      <c r="K89" s="646"/>
      <c r="L89" s="646"/>
      <c r="M89" s="646"/>
      <c r="N89" s="646">
        <v>5233.0769355361181</v>
      </c>
      <c r="O89" s="646">
        <f t="shared" si="26"/>
        <v>0</v>
      </c>
      <c r="P89" s="646">
        <f t="shared" si="26"/>
        <v>0</v>
      </c>
      <c r="Q89" s="646">
        <f t="shared" ca="1" si="26"/>
        <v>365.10331875318803</v>
      </c>
      <c r="R89" s="646">
        <f t="shared" ca="1" si="26"/>
        <v>415.11166653365945</v>
      </c>
      <c r="S89" s="646">
        <f t="shared" ca="1" si="26"/>
        <v>469.78180944620885</v>
      </c>
      <c r="T89" s="646">
        <f t="shared" ca="1" si="26"/>
        <v>157.44153559699288</v>
      </c>
      <c r="U89" s="646">
        <f t="shared" ca="1" si="26"/>
        <v>602.00727137423519</v>
      </c>
      <c r="V89" s="647">
        <f t="shared" ca="1" si="26"/>
        <v>2863.8255095469162</v>
      </c>
      <c r="W89" s="648">
        <f t="shared" ca="1" si="26"/>
        <v>0</v>
      </c>
      <c r="X89" s="1357">
        <v>0.22951085195983151</v>
      </c>
      <c r="Y89"/>
      <c r="Z89"/>
      <c r="AA89"/>
      <c r="AB89"/>
      <c r="AC89"/>
      <c r="AD89"/>
      <c r="AE89"/>
      <c r="AF89"/>
      <c r="AG89"/>
      <c r="AH89"/>
      <c r="AI89"/>
      <c r="AJ89"/>
      <c r="AK89"/>
      <c r="AL89"/>
    </row>
    <row r="90" spans="1:38" x14ac:dyDescent="0.2">
      <c r="A90" s="641" t="str">
        <f>A89</f>
        <v>Torre</v>
      </c>
      <c r="B90" s="642" t="s">
        <v>2257</v>
      </c>
      <c r="C90" s="642" t="s">
        <v>3383</v>
      </c>
      <c r="D90" s="642" t="s">
        <v>5460</v>
      </c>
      <c r="E90" s="642" t="s">
        <v>2258</v>
      </c>
      <c r="F90" s="643"/>
      <c r="G90" s="644"/>
      <c r="H90" s="645">
        <v>45</v>
      </c>
      <c r="I90" s="646">
        <v>30.875</v>
      </c>
      <c r="J90" s="646">
        <v>266.63749999999999</v>
      </c>
      <c r="K90" s="646"/>
      <c r="L90" s="646"/>
      <c r="M90" s="646"/>
      <c r="N90" s="646">
        <v>4561.8618804664711</v>
      </c>
      <c r="O90" s="646">
        <f t="shared" si="26"/>
        <v>0</v>
      </c>
      <c r="P90" s="646">
        <f t="shared" si="26"/>
        <v>0</v>
      </c>
      <c r="Q90" s="646">
        <f t="shared" ca="1" si="26"/>
        <v>318.27372935065313</v>
      </c>
      <c r="R90" s="646">
        <f t="shared" ca="1" si="26"/>
        <v>361.86780951708033</v>
      </c>
      <c r="S90" s="646">
        <f t="shared" ca="1" si="26"/>
        <v>409.52574461427628</v>
      </c>
      <c r="T90" s="646">
        <f t="shared" ca="1" si="26"/>
        <v>137.24746425277732</v>
      </c>
      <c r="U90" s="646">
        <f t="shared" ca="1" si="26"/>
        <v>524.79144810516857</v>
      </c>
      <c r="V90" s="647">
        <f t="shared" ca="1" si="26"/>
        <v>2496.4999722426451</v>
      </c>
      <c r="W90" s="648">
        <f t="shared" ca="1" si="26"/>
        <v>0</v>
      </c>
      <c r="X90" s="1357">
        <v>0.20007288629737605</v>
      </c>
      <c r="Y90"/>
      <c r="Z90"/>
      <c r="AA90"/>
      <c r="AB90"/>
      <c r="AC90"/>
      <c r="AD90"/>
      <c r="AE90"/>
      <c r="AF90"/>
      <c r="AG90"/>
      <c r="AH90"/>
      <c r="AI90"/>
      <c r="AJ90"/>
      <c r="AK90"/>
      <c r="AL90"/>
    </row>
    <row r="91" spans="1:38" x14ac:dyDescent="0.2">
      <c r="A91" s="641" t="str">
        <f>A90</f>
        <v>Torre</v>
      </c>
      <c r="B91" s="642" t="s">
        <v>2257</v>
      </c>
      <c r="C91" s="642" t="s">
        <v>3383</v>
      </c>
      <c r="D91" s="642" t="s">
        <v>5460</v>
      </c>
      <c r="E91" s="642" t="s">
        <v>3385</v>
      </c>
      <c r="F91" s="643"/>
      <c r="G91" s="644"/>
      <c r="H91" s="645">
        <v>45</v>
      </c>
      <c r="I91" s="646">
        <v>0</v>
      </c>
      <c r="J91" s="646">
        <v>0</v>
      </c>
      <c r="K91" s="646"/>
      <c r="L91" s="646"/>
      <c r="M91" s="646"/>
      <c r="N91" s="646">
        <v>0</v>
      </c>
      <c r="O91" s="662">
        <f t="shared" si="26"/>
        <v>0</v>
      </c>
      <c r="P91" s="662">
        <f t="shared" si="26"/>
        <v>0</v>
      </c>
      <c r="Q91" s="662">
        <f t="shared" ca="1" si="26"/>
        <v>0</v>
      </c>
      <c r="R91" s="662">
        <f t="shared" ca="1" si="26"/>
        <v>0</v>
      </c>
      <c r="S91" s="662">
        <f t="shared" ca="1" si="26"/>
        <v>0</v>
      </c>
      <c r="T91" s="662">
        <f t="shared" ca="1" si="26"/>
        <v>0</v>
      </c>
      <c r="U91" s="662">
        <f t="shared" ca="1" si="26"/>
        <v>0</v>
      </c>
      <c r="V91" s="664">
        <f t="shared" ca="1" si="26"/>
        <v>0</v>
      </c>
      <c r="W91" s="665">
        <f t="shared" ca="1" si="26"/>
        <v>0</v>
      </c>
      <c r="X91" s="1357">
        <v>0</v>
      </c>
      <c r="Y91"/>
      <c r="Z91"/>
      <c r="AA91"/>
      <c r="AB91"/>
      <c r="AC91"/>
      <c r="AD91"/>
      <c r="AE91"/>
      <c r="AF91"/>
      <c r="AG91"/>
      <c r="AH91"/>
      <c r="AI91"/>
      <c r="AJ91"/>
      <c r="AK91"/>
      <c r="AL91"/>
    </row>
    <row r="92" spans="1:38" ht="15" thickBot="1" x14ac:dyDescent="0.25">
      <c r="A92" s="599" t="str">
        <f>A90</f>
        <v>Torre</v>
      </c>
      <c r="B92" s="600" t="s">
        <v>2257</v>
      </c>
      <c r="C92" s="600" t="s">
        <v>3383</v>
      </c>
      <c r="D92" s="600" t="s">
        <v>5460</v>
      </c>
      <c r="E92" s="600" t="s">
        <v>2259</v>
      </c>
      <c r="F92" s="601"/>
      <c r="G92" s="602"/>
      <c r="H92" s="645">
        <v>45</v>
      </c>
      <c r="I92" s="604">
        <v>0.19897300000000001</v>
      </c>
      <c r="J92" s="604">
        <v>1.8532999999999999</v>
      </c>
      <c r="K92" s="604"/>
      <c r="L92" s="604"/>
      <c r="M92" s="604"/>
      <c r="N92" s="604">
        <v>97.86629413670228</v>
      </c>
      <c r="O92" s="604">
        <f t="shared" si="26"/>
        <v>0</v>
      </c>
      <c r="P92" s="604">
        <f t="shared" si="26"/>
        <v>0</v>
      </c>
      <c r="Q92" s="604">
        <f t="shared" ca="1" si="26"/>
        <v>6.8279731453489649</v>
      </c>
      <c r="R92" s="604">
        <f t="shared" ca="1" si="26"/>
        <v>7.7632033614269407</v>
      </c>
      <c r="S92" s="604">
        <f t="shared" ca="1" si="26"/>
        <v>8.7856160552749021</v>
      </c>
      <c r="T92" s="604">
        <f t="shared" ca="1" si="26"/>
        <v>2.9443900446861759</v>
      </c>
      <c r="U92" s="604">
        <f t="shared" ca="1" si="26"/>
        <v>11.258428152023452</v>
      </c>
      <c r="V92" s="605">
        <f t="shared" ca="1" si="26"/>
        <v>53.557781230058772</v>
      </c>
      <c r="W92" s="606">
        <f t="shared" ca="1" si="26"/>
        <v>0</v>
      </c>
      <c r="X92" s="1357">
        <v>4.2921930677032706E-3</v>
      </c>
      <c r="Y92"/>
      <c r="Z92"/>
      <c r="AA92"/>
      <c r="AB92"/>
      <c r="AC92"/>
      <c r="AD92"/>
      <c r="AE92"/>
      <c r="AF92"/>
      <c r="AG92"/>
      <c r="AH92"/>
      <c r="AI92"/>
      <c r="AJ92"/>
      <c r="AK92"/>
      <c r="AL92"/>
    </row>
    <row r="93" spans="1:38" ht="21" customHeight="1" thickTop="1" thickBot="1" x14ac:dyDescent="0.3">
      <c r="A93" s="624"/>
      <c r="B93" s="625"/>
      <c r="C93" s="625"/>
      <c r="D93" s="626" t="str">
        <f>"TOTAL - "&amp;UPPER(C92)</f>
        <v>TOTAL - TIPO - 8X</v>
      </c>
      <c r="E93" s="627"/>
      <c r="F93" s="628"/>
      <c r="G93" s="629"/>
      <c r="H93" s="613"/>
      <c r="I93" s="631">
        <f t="shared" ref="I93:W93" si="27">SUM(I88:I92)</f>
        <v>126.27897300000001</v>
      </c>
      <c r="J93" s="631">
        <f t="shared" si="27"/>
        <v>888.71579999999994</v>
      </c>
      <c r="K93" s="631">
        <f t="shared" si="27"/>
        <v>0</v>
      </c>
      <c r="L93" s="631">
        <f t="shared" si="27"/>
        <v>0</v>
      </c>
      <c r="M93" s="631">
        <f t="shared" si="27"/>
        <v>0</v>
      </c>
      <c r="N93" s="631">
        <f>SUM(N88:N92)</f>
        <v>22800.999999999996</v>
      </c>
      <c r="O93" s="631">
        <f t="shared" si="27"/>
        <v>0</v>
      </c>
      <c r="P93" s="631">
        <f t="shared" si="27"/>
        <v>0</v>
      </c>
      <c r="Q93" s="631">
        <f t="shared" ca="1" si="27"/>
        <v>1590.7889131843212</v>
      </c>
      <c r="R93" s="631">
        <f t="shared" ca="1" si="27"/>
        <v>1808.6799076773561</v>
      </c>
      <c r="S93" s="631">
        <f t="shared" ca="1" si="27"/>
        <v>2046.8827745383867</v>
      </c>
      <c r="T93" s="631">
        <f t="shared" ca="1" si="27"/>
        <v>685.9873258827339</v>
      </c>
      <c r="U93" s="631">
        <f t="shared" ca="1" si="27"/>
        <v>2623.0013362487848</v>
      </c>
      <c r="V93" s="631">
        <f t="shared" ca="1" si="27"/>
        <v>12477.952502429542</v>
      </c>
      <c r="W93" s="632">
        <f t="shared" ca="1" si="27"/>
        <v>0</v>
      </c>
      <c r="Y93"/>
      <c r="Z93"/>
      <c r="AA93"/>
      <c r="AB93"/>
      <c r="AC93"/>
      <c r="AD93"/>
      <c r="AE93"/>
      <c r="AF93"/>
      <c r="AG93"/>
      <c r="AH93"/>
      <c r="AI93"/>
      <c r="AJ93"/>
      <c r="AK93"/>
      <c r="AL93"/>
    </row>
    <row r="94" spans="1:38" ht="15" thickTop="1" x14ac:dyDescent="0.2">
      <c r="A94" s="654" t="str">
        <f>A92</f>
        <v>Torre</v>
      </c>
      <c r="B94" s="655" t="s">
        <v>2257</v>
      </c>
      <c r="C94" s="655" t="s">
        <v>3383</v>
      </c>
      <c r="D94" s="655" t="s">
        <v>5461</v>
      </c>
      <c r="E94" s="655" t="s">
        <v>2252</v>
      </c>
      <c r="F94" s="656"/>
      <c r="G94" s="657"/>
      <c r="H94" s="658">
        <v>45</v>
      </c>
      <c r="I94" s="659">
        <v>73.73</v>
      </c>
      <c r="J94" s="659">
        <v>418.2</v>
      </c>
      <c r="K94" s="659"/>
      <c r="L94" s="659"/>
      <c r="M94" s="659"/>
      <c r="N94" s="659">
        <v>12296.214771622934</v>
      </c>
      <c r="O94" s="659">
        <f t="shared" si="26"/>
        <v>0</v>
      </c>
      <c r="P94" s="659">
        <f t="shared" si="26"/>
        <v>0</v>
      </c>
      <c r="Q94" s="659">
        <f t="shared" ca="1" si="26"/>
        <v>857.88702832468073</v>
      </c>
      <c r="R94" s="659">
        <f t="shared" ca="1" si="26"/>
        <v>975.3921581474458</v>
      </c>
      <c r="S94" s="659">
        <f t="shared" ca="1" si="26"/>
        <v>1103.851156004537</v>
      </c>
      <c r="T94" s="659">
        <f t="shared" ca="1" si="26"/>
        <v>369.94199770472306</v>
      </c>
      <c r="U94" s="659">
        <f t="shared" ca="1" si="26"/>
        <v>1414.5426857054078</v>
      </c>
      <c r="V94" s="660">
        <f t="shared" ca="1" si="26"/>
        <v>6729.1602947231922</v>
      </c>
      <c r="W94" s="661">
        <f t="shared" ca="1" si="26"/>
        <v>0</v>
      </c>
      <c r="X94" s="1357">
        <v>0.56612406867508902</v>
      </c>
      <c r="Y94"/>
      <c r="Z94"/>
      <c r="AA94"/>
      <c r="AB94"/>
      <c r="AC94"/>
      <c r="AD94"/>
      <c r="AE94"/>
      <c r="AF94"/>
      <c r="AG94"/>
      <c r="AH94"/>
      <c r="AI94"/>
      <c r="AJ94"/>
      <c r="AK94"/>
      <c r="AL94"/>
    </row>
    <row r="95" spans="1:38" x14ac:dyDescent="0.2">
      <c r="A95" s="641" t="str">
        <f>A94</f>
        <v>Torre</v>
      </c>
      <c r="B95" s="642" t="s">
        <v>2257</v>
      </c>
      <c r="C95" s="642" t="s">
        <v>3383</v>
      </c>
      <c r="D95" s="642" t="s">
        <v>5461</v>
      </c>
      <c r="E95" s="642" t="s">
        <v>2253</v>
      </c>
      <c r="F95" s="643" t="s">
        <v>3384</v>
      </c>
      <c r="G95" s="644"/>
      <c r="H95" s="645">
        <v>45</v>
      </c>
      <c r="I95" s="646">
        <v>21.475000000000001</v>
      </c>
      <c r="J95" s="646">
        <v>202.02500000000001</v>
      </c>
      <c r="K95" s="646"/>
      <c r="L95" s="646"/>
      <c r="M95" s="646"/>
      <c r="N95" s="646">
        <v>4984.9757045675406</v>
      </c>
      <c r="O95" s="646">
        <f t="shared" si="26"/>
        <v>0</v>
      </c>
      <c r="P95" s="646">
        <f t="shared" si="26"/>
        <v>0</v>
      </c>
      <c r="Q95" s="646">
        <f t="shared" ca="1" si="26"/>
        <v>347.79369691326013</v>
      </c>
      <c r="R95" s="646">
        <f t="shared" ca="1" si="26"/>
        <v>395.43113885843093</v>
      </c>
      <c r="S95" s="646">
        <f t="shared" ca="1" si="26"/>
        <v>447.50935929001611</v>
      </c>
      <c r="T95" s="646">
        <f t="shared" ca="1" si="26"/>
        <v>149.97720070026253</v>
      </c>
      <c r="U95" s="646">
        <f t="shared" ca="1" si="26"/>
        <v>573.46598545012887</v>
      </c>
      <c r="V95" s="647">
        <f t="shared" ca="1" si="26"/>
        <v>2728.0509656312893</v>
      </c>
      <c r="W95" s="648">
        <f t="shared" ca="1" si="26"/>
        <v>0</v>
      </c>
      <c r="X95" s="1357">
        <v>0.22951085195983151</v>
      </c>
      <c r="Y95"/>
      <c r="Z95"/>
      <c r="AA95"/>
      <c r="AB95"/>
      <c r="AC95"/>
      <c r="AD95"/>
      <c r="AE95"/>
      <c r="AF95"/>
      <c r="AG95"/>
      <c r="AH95"/>
      <c r="AI95"/>
      <c r="AJ95"/>
      <c r="AK95"/>
      <c r="AL95"/>
    </row>
    <row r="96" spans="1:38" x14ac:dyDescent="0.2">
      <c r="A96" s="641" t="str">
        <f>A95</f>
        <v>Torre</v>
      </c>
      <c r="B96" s="642" t="s">
        <v>2257</v>
      </c>
      <c r="C96" s="642" t="s">
        <v>3383</v>
      </c>
      <c r="D96" s="642" t="s">
        <v>5461</v>
      </c>
      <c r="E96" s="642" t="s">
        <v>2258</v>
      </c>
      <c r="F96" s="643"/>
      <c r="G96" s="644"/>
      <c r="H96" s="645">
        <v>45</v>
      </c>
      <c r="I96" s="646">
        <v>30.875</v>
      </c>
      <c r="J96" s="646">
        <v>266.63749999999999</v>
      </c>
      <c r="K96" s="646"/>
      <c r="L96" s="646"/>
      <c r="M96" s="646"/>
      <c r="N96" s="646">
        <v>4345.5830903790074</v>
      </c>
      <c r="O96" s="646">
        <f t="shared" si="26"/>
        <v>0</v>
      </c>
      <c r="P96" s="646">
        <f t="shared" si="26"/>
        <v>0</v>
      </c>
      <c r="Q96" s="646">
        <f t="shared" ca="1" si="26"/>
        <v>303.18430777142169</v>
      </c>
      <c r="R96" s="646">
        <f t="shared" ca="1" si="26"/>
        <v>344.71158382136679</v>
      </c>
      <c r="S96" s="646">
        <f t="shared" ca="1" si="26"/>
        <v>390.11004662173065</v>
      </c>
      <c r="T96" s="646">
        <f t="shared" ca="1" si="26"/>
        <v>130.74053434368329</v>
      </c>
      <c r="U96" s="646">
        <f t="shared" ca="1" si="26"/>
        <v>499.91097990633136</v>
      </c>
      <c r="V96" s="647">
        <f t="shared" ca="1" si="26"/>
        <v>2378.1404059958004</v>
      </c>
      <c r="W96" s="648">
        <f t="shared" ca="1" si="26"/>
        <v>0</v>
      </c>
      <c r="X96" s="1357">
        <v>0.20007288629737605</v>
      </c>
      <c r="Y96"/>
      <c r="Z96"/>
      <c r="AA96"/>
      <c r="AB96"/>
      <c r="AC96"/>
      <c r="AD96"/>
      <c r="AE96"/>
      <c r="AF96"/>
      <c r="AG96"/>
      <c r="AH96"/>
      <c r="AI96"/>
      <c r="AJ96"/>
      <c r="AK96"/>
      <c r="AL96"/>
    </row>
    <row r="97" spans="1:38" x14ac:dyDescent="0.2">
      <c r="A97" s="641" t="str">
        <f>A96</f>
        <v>Torre</v>
      </c>
      <c r="B97" s="642" t="s">
        <v>2257</v>
      </c>
      <c r="C97" s="642" t="s">
        <v>3383</v>
      </c>
      <c r="D97" s="642" t="s">
        <v>5461</v>
      </c>
      <c r="E97" s="642" t="s">
        <v>3385</v>
      </c>
      <c r="F97" s="643"/>
      <c r="G97" s="644"/>
      <c r="H97" s="645">
        <v>45</v>
      </c>
      <c r="I97" s="646">
        <v>0</v>
      </c>
      <c r="J97" s="646">
        <v>0</v>
      </c>
      <c r="K97" s="646"/>
      <c r="L97" s="646"/>
      <c r="M97" s="646"/>
      <c r="N97" s="646">
        <v>0</v>
      </c>
      <c r="O97" s="662">
        <f t="shared" si="26"/>
        <v>0</v>
      </c>
      <c r="P97" s="662">
        <f t="shared" si="26"/>
        <v>0</v>
      </c>
      <c r="Q97" s="662">
        <f t="shared" ca="1" si="26"/>
        <v>0</v>
      </c>
      <c r="R97" s="662">
        <f t="shared" ca="1" si="26"/>
        <v>0</v>
      </c>
      <c r="S97" s="662">
        <f t="shared" ca="1" si="26"/>
        <v>0</v>
      </c>
      <c r="T97" s="662">
        <f t="shared" ca="1" si="26"/>
        <v>0</v>
      </c>
      <c r="U97" s="662">
        <f t="shared" ca="1" si="26"/>
        <v>0</v>
      </c>
      <c r="V97" s="664">
        <f t="shared" ca="1" si="26"/>
        <v>0</v>
      </c>
      <c r="W97" s="665">
        <f t="shared" ca="1" si="26"/>
        <v>0</v>
      </c>
      <c r="X97" s="1357">
        <v>0</v>
      </c>
      <c r="Y97"/>
      <c r="Z97"/>
      <c r="AA97"/>
      <c r="AB97"/>
      <c r="AC97"/>
      <c r="AD97"/>
      <c r="AE97"/>
      <c r="AF97"/>
      <c r="AG97"/>
      <c r="AH97"/>
      <c r="AI97"/>
      <c r="AJ97"/>
      <c r="AK97"/>
      <c r="AL97"/>
    </row>
    <row r="98" spans="1:38" ht="15" thickBot="1" x14ac:dyDescent="0.25">
      <c r="A98" s="599" t="str">
        <f>A96</f>
        <v>Torre</v>
      </c>
      <c r="B98" s="600" t="s">
        <v>2257</v>
      </c>
      <c r="C98" s="600" t="s">
        <v>3383</v>
      </c>
      <c r="D98" s="600" t="s">
        <v>5461</v>
      </c>
      <c r="E98" s="600" t="s">
        <v>2259</v>
      </c>
      <c r="F98" s="601"/>
      <c r="G98" s="602"/>
      <c r="H98" s="645">
        <v>45</v>
      </c>
      <c r="I98" s="604">
        <v>0.19897300000000001</v>
      </c>
      <c r="J98" s="604">
        <v>1.8532999999999999</v>
      </c>
      <c r="K98" s="604"/>
      <c r="L98" s="604"/>
      <c r="M98" s="604"/>
      <c r="N98" s="604">
        <v>93.226433430515044</v>
      </c>
      <c r="O98" s="604">
        <f t="shared" si="26"/>
        <v>0</v>
      </c>
      <c r="P98" s="604">
        <f t="shared" si="26"/>
        <v>0</v>
      </c>
      <c r="Q98" s="604">
        <f t="shared" ca="1" si="26"/>
        <v>6.5042575640094524</v>
      </c>
      <c r="R98" s="604">
        <f t="shared" ca="1" si="26"/>
        <v>7.3951483272748195</v>
      </c>
      <c r="S98" s="604">
        <f t="shared" ca="1" si="26"/>
        <v>8.369088229488657</v>
      </c>
      <c r="T98" s="604">
        <f t="shared" ca="1" si="26"/>
        <v>2.804795919941395</v>
      </c>
      <c r="U98" s="604">
        <f t="shared" ca="1" si="26"/>
        <v>10.724663806936071</v>
      </c>
      <c r="V98" s="605">
        <f t="shared" ca="1" si="26"/>
        <v>51.01859604038755</v>
      </c>
      <c r="W98" s="606">
        <f t="shared" ca="1" si="26"/>
        <v>0</v>
      </c>
      <c r="X98" s="1357">
        <v>4.2921930677032706E-3</v>
      </c>
      <c r="Y98"/>
      <c r="Z98"/>
      <c r="AA98"/>
      <c r="AB98"/>
      <c r="AC98"/>
      <c r="AD98"/>
      <c r="AE98"/>
      <c r="AF98"/>
      <c r="AG98"/>
      <c r="AH98"/>
      <c r="AI98"/>
      <c r="AJ98"/>
      <c r="AK98"/>
      <c r="AL98"/>
    </row>
    <row r="99" spans="1:38" ht="21" customHeight="1" thickTop="1" thickBot="1" x14ac:dyDescent="0.3">
      <c r="A99" s="624"/>
      <c r="B99" s="625"/>
      <c r="C99" s="625"/>
      <c r="D99" s="626" t="str">
        <f>"TOTAL - "&amp;UPPER(C98)</f>
        <v>TOTAL - TIPO - 8X</v>
      </c>
      <c r="E99" s="627"/>
      <c r="F99" s="628"/>
      <c r="G99" s="629"/>
      <c r="H99" s="613"/>
      <c r="I99" s="631">
        <f t="shared" ref="I99:W99" si="28">SUM(I94:I98)</f>
        <v>126.27897300000001</v>
      </c>
      <c r="J99" s="631">
        <f t="shared" si="28"/>
        <v>888.71579999999994</v>
      </c>
      <c r="K99" s="631">
        <f t="shared" si="28"/>
        <v>0</v>
      </c>
      <c r="L99" s="631">
        <f t="shared" si="28"/>
        <v>0</v>
      </c>
      <c r="M99" s="631">
        <f t="shared" si="28"/>
        <v>0</v>
      </c>
      <c r="N99" s="631">
        <f t="shared" si="28"/>
        <v>21719.999999999996</v>
      </c>
      <c r="O99" s="631">
        <f t="shared" si="28"/>
        <v>0</v>
      </c>
      <c r="P99" s="631">
        <f t="shared" si="28"/>
        <v>0</v>
      </c>
      <c r="Q99" s="631">
        <f t="shared" ca="1" si="28"/>
        <v>1515.3692905733719</v>
      </c>
      <c r="R99" s="631">
        <f t="shared" ca="1" si="28"/>
        <v>1722.9300291545183</v>
      </c>
      <c r="S99" s="631">
        <f t="shared" ca="1" si="28"/>
        <v>1949.8396501457723</v>
      </c>
      <c r="T99" s="631">
        <f t="shared" ca="1" si="28"/>
        <v>653.46452866861023</v>
      </c>
      <c r="U99" s="631">
        <f t="shared" ca="1" si="28"/>
        <v>2498.644314868804</v>
      </c>
      <c r="V99" s="631">
        <f t="shared" ca="1" si="28"/>
        <v>11886.370262390668</v>
      </c>
      <c r="W99" s="632">
        <f t="shared" ca="1" si="28"/>
        <v>0</v>
      </c>
      <c r="Y99"/>
      <c r="Z99"/>
      <c r="AA99"/>
      <c r="AB99"/>
      <c r="AC99"/>
      <c r="AD99"/>
      <c r="AE99"/>
      <c r="AF99"/>
      <c r="AG99"/>
      <c r="AH99"/>
      <c r="AI99"/>
      <c r="AJ99"/>
      <c r="AK99"/>
      <c r="AL99"/>
    </row>
    <row r="100" spans="1:38" ht="15" thickTop="1" x14ac:dyDescent="0.2">
      <c r="A100" s="654" t="str">
        <f>A98</f>
        <v>Torre</v>
      </c>
      <c r="B100" s="655" t="s">
        <v>2257</v>
      </c>
      <c r="C100" s="655" t="s">
        <v>3383</v>
      </c>
      <c r="D100" s="655" t="s">
        <v>5462</v>
      </c>
      <c r="E100" s="655" t="s">
        <v>2252</v>
      </c>
      <c r="F100" s="656"/>
      <c r="G100" s="657"/>
      <c r="H100" s="658">
        <v>45</v>
      </c>
      <c r="I100" s="659">
        <v>73.73</v>
      </c>
      <c r="J100" s="659">
        <v>418.2</v>
      </c>
      <c r="K100" s="659"/>
      <c r="L100" s="659"/>
      <c r="M100" s="659"/>
      <c r="N100" s="659">
        <v>11293.042921930675</v>
      </c>
      <c r="O100" s="659">
        <f t="shared" ref="O100:W104" si="29">O$5*$N100</f>
        <v>0</v>
      </c>
      <c r="P100" s="659">
        <f t="shared" si="29"/>
        <v>0</v>
      </c>
      <c r="Q100" s="659">
        <f t="shared" ca="1" si="29"/>
        <v>787.89734995491392</v>
      </c>
      <c r="R100" s="659">
        <f t="shared" ca="1" si="29"/>
        <v>895.81596550300412</v>
      </c>
      <c r="S100" s="659">
        <f t="shared" ca="1" si="29"/>
        <v>1013.7947909750692</v>
      </c>
      <c r="T100" s="659">
        <f t="shared" ca="1" si="29"/>
        <v>339.76072606877602</v>
      </c>
      <c r="U100" s="659">
        <f t="shared" ca="1" si="29"/>
        <v>1299.1389270005284</v>
      </c>
      <c r="V100" s="660">
        <f t="shared" ca="1" si="29"/>
        <v>6180.1698692052596</v>
      </c>
      <c r="W100" s="661">
        <f t="shared" ca="1" si="29"/>
        <v>0</v>
      </c>
      <c r="X100" s="1357">
        <v>0.56612406867508902</v>
      </c>
      <c r="Y100"/>
      <c r="Z100"/>
      <c r="AA100"/>
      <c r="AB100"/>
      <c r="AC100"/>
      <c r="AD100"/>
      <c r="AE100"/>
      <c r="AF100"/>
      <c r="AG100"/>
      <c r="AH100"/>
      <c r="AI100"/>
      <c r="AJ100"/>
      <c r="AK100"/>
      <c r="AL100"/>
    </row>
    <row r="101" spans="1:38" x14ac:dyDescent="0.2">
      <c r="A101" s="641" t="str">
        <f>A100</f>
        <v>Torre</v>
      </c>
      <c r="B101" s="642" t="s">
        <v>2257</v>
      </c>
      <c r="C101" s="642" t="s">
        <v>3383</v>
      </c>
      <c r="D101" s="642" t="s">
        <v>5462</v>
      </c>
      <c r="E101" s="642" t="s">
        <v>2253</v>
      </c>
      <c r="F101" s="643" t="s">
        <v>3384</v>
      </c>
      <c r="G101" s="644"/>
      <c r="H101" s="645">
        <v>45</v>
      </c>
      <c r="I101" s="646">
        <v>21.475000000000001</v>
      </c>
      <c r="J101" s="646">
        <v>202.02500000000001</v>
      </c>
      <c r="K101" s="646"/>
      <c r="L101" s="646"/>
      <c r="M101" s="646"/>
      <c r="N101" s="646">
        <v>4578.2824748947187</v>
      </c>
      <c r="O101" s="646">
        <f t="shared" si="29"/>
        <v>0</v>
      </c>
      <c r="P101" s="646">
        <f t="shared" si="29"/>
        <v>0</v>
      </c>
      <c r="Q101" s="646">
        <f t="shared" ca="1" si="29"/>
        <v>319.41936768074186</v>
      </c>
      <c r="R101" s="646">
        <f t="shared" ca="1" si="29"/>
        <v>363.17036638802853</v>
      </c>
      <c r="S101" s="646">
        <f t="shared" ca="1" si="29"/>
        <v>410.99984802565564</v>
      </c>
      <c r="T101" s="646">
        <f t="shared" ca="1" si="29"/>
        <v>137.74149169285619</v>
      </c>
      <c r="U101" s="646">
        <f t="shared" ca="1" si="29"/>
        <v>526.68045477712565</v>
      </c>
      <c r="V101" s="647">
        <f t="shared" ca="1" si="29"/>
        <v>2505.4862183431378</v>
      </c>
      <c r="W101" s="648">
        <f t="shared" ca="1" si="29"/>
        <v>0</v>
      </c>
      <c r="X101" s="1357">
        <v>0.22951085195983151</v>
      </c>
      <c r="Y101"/>
      <c r="Z101"/>
      <c r="AA101"/>
      <c r="AB101"/>
      <c r="AC101"/>
      <c r="AD101"/>
      <c r="AE101"/>
      <c r="AF101"/>
      <c r="AG101"/>
      <c r="AH101"/>
      <c r="AI101"/>
      <c r="AJ101"/>
      <c r="AK101"/>
      <c r="AL101"/>
    </row>
    <row r="102" spans="1:38" x14ac:dyDescent="0.2">
      <c r="A102" s="641" t="str">
        <f>A101</f>
        <v>Torre</v>
      </c>
      <c r="B102" s="642" t="s">
        <v>2257</v>
      </c>
      <c r="C102" s="642" t="s">
        <v>3383</v>
      </c>
      <c r="D102" s="642" t="s">
        <v>5462</v>
      </c>
      <c r="E102" s="642" t="s">
        <v>2258</v>
      </c>
      <c r="F102" s="643"/>
      <c r="G102" s="644"/>
      <c r="H102" s="645">
        <v>45</v>
      </c>
      <c r="I102" s="646">
        <v>30.875</v>
      </c>
      <c r="J102" s="646">
        <v>266.63749999999999</v>
      </c>
      <c r="K102" s="646"/>
      <c r="L102" s="646"/>
      <c r="M102" s="646"/>
      <c r="N102" s="646">
        <v>3991.0539358600572</v>
      </c>
      <c r="O102" s="646">
        <f t="shared" si="29"/>
        <v>0</v>
      </c>
      <c r="P102" s="646">
        <f t="shared" si="29"/>
        <v>0</v>
      </c>
      <c r="Q102" s="646">
        <f t="shared" ca="1" si="29"/>
        <v>278.44938174145119</v>
      </c>
      <c r="R102" s="646">
        <f t="shared" ca="1" si="29"/>
        <v>316.58870506761622</v>
      </c>
      <c r="S102" s="646">
        <f t="shared" ca="1" si="29"/>
        <v>358.28338904283072</v>
      </c>
      <c r="T102" s="646">
        <f t="shared" ca="1" si="29"/>
        <v>120.0742255565283</v>
      </c>
      <c r="U102" s="646">
        <f t="shared" ca="1" si="29"/>
        <v>459.12634563404691</v>
      </c>
      <c r="V102" s="647">
        <f t="shared" ca="1" si="29"/>
        <v>2184.1226896318708</v>
      </c>
      <c r="W102" s="648">
        <f t="shared" ca="1" si="29"/>
        <v>0</v>
      </c>
      <c r="X102" s="1357">
        <v>0.20007288629737605</v>
      </c>
      <c r="Y102"/>
      <c r="Z102"/>
      <c r="AA102"/>
      <c r="AB102"/>
      <c r="AC102"/>
      <c r="AD102"/>
      <c r="AE102"/>
      <c r="AF102"/>
      <c r="AG102"/>
      <c r="AH102"/>
      <c r="AI102"/>
      <c r="AJ102"/>
      <c r="AK102"/>
      <c r="AL102"/>
    </row>
    <row r="103" spans="1:38" x14ac:dyDescent="0.2">
      <c r="A103" s="641" t="str">
        <f>A102</f>
        <v>Torre</v>
      </c>
      <c r="B103" s="642" t="s">
        <v>2257</v>
      </c>
      <c r="C103" s="642" t="s">
        <v>3383</v>
      </c>
      <c r="D103" s="642" t="s">
        <v>5462</v>
      </c>
      <c r="E103" s="642" t="s">
        <v>3385</v>
      </c>
      <c r="F103" s="643"/>
      <c r="G103" s="644"/>
      <c r="H103" s="645">
        <v>45</v>
      </c>
      <c r="I103" s="646">
        <v>0</v>
      </c>
      <c r="J103" s="646">
        <v>0</v>
      </c>
      <c r="K103" s="646"/>
      <c r="L103" s="646"/>
      <c r="M103" s="646"/>
      <c r="N103" s="646">
        <v>0</v>
      </c>
      <c r="O103" s="662">
        <f t="shared" si="29"/>
        <v>0</v>
      </c>
      <c r="P103" s="662">
        <f t="shared" si="29"/>
        <v>0</v>
      </c>
      <c r="Q103" s="662">
        <f t="shared" ca="1" si="29"/>
        <v>0</v>
      </c>
      <c r="R103" s="662">
        <f t="shared" ca="1" si="29"/>
        <v>0</v>
      </c>
      <c r="S103" s="662">
        <f t="shared" ca="1" si="29"/>
        <v>0</v>
      </c>
      <c r="T103" s="662">
        <f t="shared" ca="1" si="29"/>
        <v>0</v>
      </c>
      <c r="U103" s="662">
        <f t="shared" ca="1" si="29"/>
        <v>0</v>
      </c>
      <c r="V103" s="664">
        <f t="shared" ca="1" si="29"/>
        <v>0</v>
      </c>
      <c r="W103" s="665">
        <f t="shared" ca="1" si="29"/>
        <v>0</v>
      </c>
      <c r="X103" s="1357">
        <v>0</v>
      </c>
      <c r="Y103"/>
      <c r="Z103"/>
      <c r="AA103"/>
      <c r="AB103"/>
      <c r="AC103"/>
      <c r="AD103"/>
      <c r="AE103"/>
      <c r="AF103"/>
      <c r="AG103"/>
      <c r="AH103"/>
      <c r="AI103"/>
      <c r="AJ103"/>
      <c r="AK103"/>
      <c r="AL103"/>
    </row>
    <row r="104" spans="1:38" ht="15" thickBot="1" x14ac:dyDescent="0.25">
      <c r="A104" s="599" t="str">
        <f>A102</f>
        <v>Torre</v>
      </c>
      <c r="B104" s="600" t="s">
        <v>2257</v>
      </c>
      <c r="C104" s="600" t="s">
        <v>3383</v>
      </c>
      <c r="D104" s="600" t="s">
        <v>5462</v>
      </c>
      <c r="E104" s="600" t="s">
        <v>2259</v>
      </c>
      <c r="F104" s="601"/>
      <c r="G104" s="602"/>
      <c r="H104" s="645">
        <v>45</v>
      </c>
      <c r="I104" s="604">
        <v>0.19897300000000001</v>
      </c>
      <c r="J104" s="604">
        <v>1.8532999999999999</v>
      </c>
      <c r="K104" s="604"/>
      <c r="L104" s="604"/>
      <c r="M104" s="604"/>
      <c r="N104" s="604">
        <v>85.620667314544846</v>
      </c>
      <c r="O104" s="604">
        <f t="shared" si="29"/>
        <v>0</v>
      </c>
      <c r="P104" s="604">
        <f t="shared" si="29"/>
        <v>0</v>
      </c>
      <c r="Q104" s="604">
        <f t="shared" ca="1" si="29"/>
        <v>5.9736155564852922</v>
      </c>
      <c r="R104" s="604">
        <f t="shared" ca="1" si="29"/>
        <v>6.791824071476892</v>
      </c>
      <c r="S104" s="604">
        <f t="shared" ca="1" si="29"/>
        <v>7.6863062615948303</v>
      </c>
      <c r="T104" s="604">
        <f t="shared" ca="1" si="29"/>
        <v>2.5759700281303379</v>
      </c>
      <c r="U104" s="604">
        <f t="shared" ca="1" si="29"/>
        <v>9.8497050469963519</v>
      </c>
      <c r="V104" s="605">
        <f t="shared" ca="1" si="29"/>
        <v>46.856305424201231</v>
      </c>
      <c r="W104" s="606">
        <f t="shared" ca="1" si="29"/>
        <v>0</v>
      </c>
      <c r="X104" s="1357">
        <v>4.2921930677032706E-3</v>
      </c>
      <c r="Y104"/>
      <c r="Z104"/>
      <c r="AA104"/>
      <c r="AB104"/>
      <c r="AC104"/>
      <c r="AD104"/>
      <c r="AE104"/>
      <c r="AF104"/>
      <c r="AG104"/>
      <c r="AH104"/>
      <c r="AI104"/>
      <c r="AJ104"/>
      <c r="AK104"/>
      <c r="AL104"/>
    </row>
    <row r="105" spans="1:38" ht="21" customHeight="1" thickTop="1" thickBot="1" x14ac:dyDescent="0.3">
      <c r="A105" s="624"/>
      <c r="B105" s="625"/>
      <c r="C105" s="625"/>
      <c r="D105" s="626" t="str">
        <f>"TOTAL - "&amp;UPPER(C104)</f>
        <v>TOTAL - TIPO - 8X</v>
      </c>
      <c r="E105" s="627"/>
      <c r="F105" s="628"/>
      <c r="G105" s="629"/>
      <c r="H105" s="613"/>
      <c r="I105" s="631">
        <f t="shared" ref="I105:W105" si="30">SUM(I100:I104)</f>
        <v>126.27897300000001</v>
      </c>
      <c r="J105" s="631">
        <f t="shared" si="30"/>
        <v>888.71579999999994</v>
      </c>
      <c r="K105" s="631">
        <f t="shared" si="30"/>
        <v>0</v>
      </c>
      <c r="L105" s="631">
        <f t="shared" si="30"/>
        <v>0</v>
      </c>
      <c r="M105" s="631">
        <f t="shared" si="30"/>
        <v>0</v>
      </c>
      <c r="N105" s="631">
        <f t="shared" si="30"/>
        <v>19947.999999999996</v>
      </c>
      <c r="O105" s="631">
        <f t="shared" si="30"/>
        <v>0</v>
      </c>
      <c r="P105" s="631">
        <f t="shared" si="30"/>
        <v>0</v>
      </c>
      <c r="Q105" s="631">
        <f t="shared" ca="1" si="30"/>
        <v>1391.7397149335923</v>
      </c>
      <c r="R105" s="631">
        <f t="shared" ca="1" si="30"/>
        <v>1582.3668610301258</v>
      </c>
      <c r="S105" s="631">
        <f t="shared" ca="1" si="30"/>
        <v>1790.7643343051504</v>
      </c>
      <c r="T105" s="631">
        <f t="shared" ca="1" si="30"/>
        <v>600.15241334629081</v>
      </c>
      <c r="U105" s="631">
        <f t="shared" ca="1" si="30"/>
        <v>2294.7954324586976</v>
      </c>
      <c r="V105" s="631">
        <f t="shared" ca="1" si="30"/>
        <v>10916.635082604469</v>
      </c>
      <c r="W105" s="632">
        <f t="shared" ca="1" si="30"/>
        <v>0</v>
      </c>
      <c r="Y105"/>
      <c r="Z105"/>
      <c r="AA105"/>
      <c r="AB105"/>
      <c r="AC105"/>
      <c r="AD105"/>
      <c r="AE105"/>
      <c r="AF105"/>
      <c r="AG105"/>
      <c r="AH105"/>
      <c r="AI105"/>
      <c r="AJ105"/>
      <c r="AK105"/>
      <c r="AL105"/>
    </row>
    <row r="106" spans="1:38" ht="15" thickTop="1" x14ac:dyDescent="0.2">
      <c r="A106" s="654" t="str">
        <f>A104</f>
        <v>Torre</v>
      </c>
      <c r="B106" s="655" t="s">
        <v>2257</v>
      </c>
      <c r="C106" s="655" t="s">
        <v>3383</v>
      </c>
      <c r="D106" s="655" t="s">
        <v>5463</v>
      </c>
      <c r="E106" s="655" t="s">
        <v>2252</v>
      </c>
      <c r="F106" s="656"/>
      <c r="G106" s="657"/>
      <c r="H106" s="658">
        <v>45</v>
      </c>
      <c r="I106" s="659">
        <v>73.73</v>
      </c>
      <c r="J106" s="659">
        <v>418.2</v>
      </c>
      <c r="K106" s="659"/>
      <c r="L106" s="659"/>
      <c r="M106" s="659"/>
      <c r="N106" s="659">
        <v>11601.014415289925</v>
      </c>
      <c r="O106" s="659">
        <f t="shared" ref="O106:W110" si="31">O$5*$N106</f>
        <v>0</v>
      </c>
      <c r="P106" s="659">
        <f t="shared" si="31"/>
        <v>0</v>
      </c>
      <c r="Q106" s="659">
        <f t="shared" ca="1" si="31"/>
        <v>809.38402322418779</v>
      </c>
      <c r="R106" s="659">
        <f t="shared" ca="1" si="31"/>
        <v>920.24567701461604</v>
      </c>
      <c r="S106" s="659">
        <f t="shared" ca="1" si="31"/>
        <v>1041.4418917516102</v>
      </c>
      <c r="T106" s="659">
        <f t="shared" ca="1" si="31"/>
        <v>349.02630833173043</v>
      </c>
      <c r="U106" s="659">
        <f t="shared" ca="1" si="31"/>
        <v>1334.5676204178278</v>
      </c>
      <c r="V106" s="660">
        <f t="shared" ca="1" si="31"/>
        <v>6348.7086905832257</v>
      </c>
      <c r="W106" s="661">
        <f t="shared" ca="1" si="31"/>
        <v>0</v>
      </c>
      <c r="X106" s="1357">
        <v>0.56612406867508902</v>
      </c>
      <c r="Y106"/>
      <c r="Z106"/>
      <c r="AA106"/>
      <c r="AB106"/>
      <c r="AC106"/>
      <c r="AD106"/>
      <c r="AE106"/>
      <c r="AF106"/>
      <c r="AG106"/>
      <c r="AH106"/>
      <c r="AI106"/>
      <c r="AJ106"/>
      <c r="AK106"/>
      <c r="AL106"/>
    </row>
    <row r="107" spans="1:38" x14ac:dyDescent="0.2">
      <c r="A107" s="641" t="str">
        <f>A106</f>
        <v>Torre</v>
      </c>
      <c r="B107" s="642" t="s">
        <v>2257</v>
      </c>
      <c r="C107" s="642" t="s">
        <v>3383</v>
      </c>
      <c r="D107" s="642" t="s">
        <v>5463</v>
      </c>
      <c r="E107" s="642" t="s">
        <v>2253</v>
      </c>
      <c r="F107" s="643" t="s">
        <v>3384</v>
      </c>
      <c r="G107" s="644"/>
      <c r="H107" s="645">
        <v>45</v>
      </c>
      <c r="I107" s="646">
        <v>21.475000000000001</v>
      </c>
      <c r="J107" s="646">
        <v>202.02500000000001</v>
      </c>
      <c r="K107" s="646"/>
      <c r="L107" s="646"/>
      <c r="M107" s="646"/>
      <c r="N107" s="646">
        <v>4703.1363783608676</v>
      </c>
      <c r="O107" s="646">
        <f t="shared" si="31"/>
        <v>0</v>
      </c>
      <c r="P107" s="646">
        <f t="shared" si="31"/>
        <v>0</v>
      </c>
      <c r="Q107" s="646">
        <f t="shared" ca="1" si="31"/>
        <v>328.13022270472044</v>
      </c>
      <c r="R107" s="646">
        <f t="shared" ca="1" si="31"/>
        <v>373.07435071302791</v>
      </c>
      <c r="S107" s="646">
        <f t="shared" ca="1" si="31"/>
        <v>422.20818556956772</v>
      </c>
      <c r="T107" s="646">
        <f t="shared" ca="1" si="31"/>
        <v>141.49782673801931</v>
      </c>
      <c r="U107" s="646">
        <f t="shared" ca="1" si="31"/>
        <v>541.04350708305901</v>
      </c>
      <c r="V107" s="647">
        <f t="shared" ca="1" si="31"/>
        <v>2573.8130933571078</v>
      </c>
      <c r="W107" s="648">
        <f t="shared" ca="1" si="31"/>
        <v>0</v>
      </c>
      <c r="X107" s="1357">
        <v>0.22951085195983151</v>
      </c>
      <c r="Y107"/>
      <c r="Z107"/>
      <c r="AA107"/>
      <c r="AB107"/>
      <c r="AC107"/>
      <c r="AD107"/>
      <c r="AE107"/>
      <c r="AF107"/>
      <c r="AG107"/>
      <c r="AH107"/>
      <c r="AI107"/>
      <c r="AJ107"/>
      <c r="AK107"/>
      <c r="AL107"/>
    </row>
    <row r="108" spans="1:38" x14ac:dyDescent="0.2">
      <c r="A108" s="641" t="str">
        <f>A107</f>
        <v>Torre</v>
      </c>
      <c r="B108" s="642" t="s">
        <v>2257</v>
      </c>
      <c r="C108" s="642" t="s">
        <v>3383</v>
      </c>
      <c r="D108" s="642" t="s">
        <v>5463</v>
      </c>
      <c r="E108" s="642" t="s">
        <v>2258</v>
      </c>
      <c r="F108" s="643"/>
      <c r="G108" s="644"/>
      <c r="H108" s="645">
        <v>45</v>
      </c>
      <c r="I108" s="646">
        <v>30.875</v>
      </c>
      <c r="J108" s="646">
        <v>266.63749999999999</v>
      </c>
      <c r="K108" s="646"/>
      <c r="L108" s="646"/>
      <c r="M108" s="646"/>
      <c r="N108" s="646">
        <v>4099.89358600583</v>
      </c>
      <c r="O108" s="646">
        <f t="shared" si="31"/>
        <v>0</v>
      </c>
      <c r="P108" s="646">
        <f t="shared" si="31"/>
        <v>0</v>
      </c>
      <c r="Q108" s="646">
        <f t="shared" ca="1" si="31"/>
        <v>286.04294819760469</v>
      </c>
      <c r="R108" s="646">
        <f t="shared" ca="1" si="31"/>
        <v>325.22236536222141</v>
      </c>
      <c r="S108" s="646">
        <f t="shared" ca="1" si="31"/>
        <v>368.05410107608219</v>
      </c>
      <c r="T108" s="646">
        <f t="shared" ca="1" si="31"/>
        <v>123.34875827673842</v>
      </c>
      <c r="U108" s="646">
        <f t="shared" ca="1" si="31"/>
        <v>471.64713629100106</v>
      </c>
      <c r="V108" s="647">
        <f t="shared" ca="1" si="31"/>
        <v>2243.6856905923551</v>
      </c>
      <c r="W108" s="648">
        <f t="shared" ca="1" si="31"/>
        <v>0</v>
      </c>
      <c r="X108" s="1357">
        <v>0.20007288629737605</v>
      </c>
      <c r="Y108"/>
      <c r="Z108"/>
      <c r="AA108"/>
      <c r="AB108"/>
      <c r="AC108"/>
      <c r="AD108"/>
      <c r="AE108"/>
      <c r="AF108"/>
      <c r="AG108"/>
      <c r="AH108"/>
      <c r="AI108"/>
      <c r="AJ108"/>
      <c r="AK108"/>
      <c r="AL108"/>
    </row>
    <row r="109" spans="1:38" x14ac:dyDescent="0.2">
      <c r="A109" s="641" t="str">
        <f>A108</f>
        <v>Torre</v>
      </c>
      <c r="B109" s="642" t="s">
        <v>2257</v>
      </c>
      <c r="C109" s="642" t="s">
        <v>3383</v>
      </c>
      <c r="D109" s="642" t="s">
        <v>5463</v>
      </c>
      <c r="E109" s="642" t="s">
        <v>3385</v>
      </c>
      <c r="F109" s="643"/>
      <c r="G109" s="644"/>
      <c r="H109" s="645">
        <v>45</v>
      </c>
      <c r="I109" s="646">
        <v>0</v>
      </c>
      <c r="J109" s="646">
        <v>0</v>
      </c>
      <c r="K109" s="646"/>
      <c r="L109" s="646"/>
      <c r="M109" s="646"/>
      <c r="N109" s="646">
        <v>0</v>
      </c>
      <c r="O109" s="662">
        <f t="shared" si="31"/>
        <v>0</v>
      </c>
      <c r="P109" s="662">
        <f t="shared" si="31"/>
        <v>0</v>
      </c>
      <c r="Q109" s="662">
        <f t="shared" ca="1" si="31"/>
        <v>0</v>
      </c>
      <c r="R109" s="662">
        <f t="shared" ca="1" si="31"/>
        <v>0</v>
      </c>
      <c r="S109" s="662">
        <f t="shared" ca="1" si="31"/>
        <v>0</v>
      </c>
      <c r="T109" s="662">
        <f t="shared" ca="1" si="31"/>
        <v>0</v>
      </c>
      <c r="U109" s="662">
        <f t="shared" ca="1" si="31"/>
        <v>0</v>
      </c>
      <c r="V109" s="664">
        <f t="shared" ca="1" si="31"/>
        <v>0</v>
      </c>
      <c r="W109" s="665">
        <f t="shared" ca="1" si="31"/>
        <v>0</v>
      </c>
      <c r="X109" s="1357">
        <v>0</v>
      </c>
      <c r="Y109"/>
      <c r="Z109"/>
      <c r="AA109"/>
      <c r="AB109"/>
      <c r="AC109"/>
      <c r="AD109"/>
      <c r="AE109"/>
      <c r="AF109"/>
      <c r="AG109"/>
      <c r="AH109"/>
      <c r="AI109"/>
      <c r="AJ109"/>
      <c r="AK109"/>
      <c r="AL109"/>
    </row>
    <row r="110" spans="1:38" ht="15" thickBot="1" x14ac:dyDescent="0.25">
      <c r="A110" s="599" t="str">
        <f>A108</f>
        <v>Torre</v>
      </c>
      <c r="B110" s="600" t="s">
        <v>2257</v>
      </c>
      <c r="C110" s="600" t="s">
        <v>3383</v>
      </c>
      <c r="D110" s="600" t="s">
        <v>5463</v>
      </c>
      <c r="E110" s="600" t="s">
        <v>2259</v>
      </c>
      <c r="F110" s="601"/>
      <c r="G110" s="602"/>
      <c r="H110" s="645">
        <v>45</v>
      </c>
      <c r="I110" s="604">
        <v>0.19897300000000001</v>
      </c>
      <c r="J110" s="604">
        <v>1.8532999999999999</v>
      </c>
      <c r="K110" s="604"/>
      <c r="L110" s="604"/>
      <c r="M110" s="604"/>
      <c r="N110" s="604">
        <v>87.955620343375429</v>
      </c>
      <c r="O110" s="604">
        <f t="shared" si="31"/>
        <v>0</v>
      </c>
      <c r="P110" s="604">
        <f t="shared" si="31"/>
        <v>0</v>
      </c>
      <c r="Q110" s="604">
        <f t="shared" ca="1" si="31"/>
        <v>6.1365214549577205</v>
      </c>
      <c r="R110" s="604">
        <f t="shared" ca="1" si="31"/>
        <v>6.9770432561010862</v>
      </c>
      <c r="S110" s="604">
        <f t="shared" ca="1" si="31"/>
        <v>7.8959187844696848</v>
      </c>
      <c r="T110" s="604">
        <f t="shared" ca="1" si="31"/>
        <v>2.6462190603793307</v>
      </c>
      <c r="U110" s="604">
        <f t="shared" ca="1" si="31"/>
        <v>10.118315411221639</v>
      </c>
      <c r="V110" s="605">
        <f t="shared" ca="1" si="31"/>
        <v>48.134119247680559</v>
      </c>
      <c r="W110" s="606">
        <f t="shared" ca="1" si="31"/>
        <v>0</v>
      </c>
      <c r="X110" s="1357">
        <v>4.2921930677032706E-3</v>
      </c>
      <c r="Y110"/>
      <c r="Z110"/>
      <c r="AA110"/>
      <c r="AB110"/>
      <c r="AC110"/>
      <c r="AD110"/>
      <c r="AE110"/>
      <c r="AF110"/>
      <c r="AG110"/>
      <c r="AH110"/>
      <c r="AI110"/>
      <c r="AJ110"/>
      <c r="AK110"/>
      <c r="AL110"/>
    </row>
    <row r="111" spans="1:38" ht="21" customHeight="1" thickTop="1" thickBot="1" x14ac:dyDescent="0.3">
      <c r="A111" s="624"/>
      <c r="B111" s="625"/>
      <c r="C111" s="625"/>
      <c r="D111" s="626" t="str">
        <f>"TOTAL - "&amp;UPPER(C110)</f>
        <v>TOTAL - TIPO - 8X</v>
      </c>
      <c r="E111" s="627"/>
      <c r="F111" s="628"/>
      <c r="G111" s="629"/>
      <c r="H111" s="613"/>
      <c r="I111" s="631">
        <f t="shared" ref="I111:W111" si="32">SUM(I106:I110)</f>
        <v>126.27897300000001</v>
      </c>
      <c r="J111" s="631">
        <f t="shared" si="32"/>
        <v>888.71579999999994</v>
      </c>
      <c r="K111" s="631">
        <f t="shared" si="32"/>
        <v>0</v>
      </c>
      <c r="L111" s="631">
        <f t="shared" si="32"/>
        <v>0</v>
      </c>
      <c r="M111" s="631">
        <f t="shared" si="32"/>
        <v>0</v>
      </c>
      <c r="N111" s="631">
        <f t="shared" si="32"/>
        <v>20491.999999999996</v>
      </c>
      <c r="O111" s="631">
        <f t="shared" si="32"/>
        <v>0</v>
      </c>
      <c r="P111" s="631">
        <f t="shared" si="32"/>
        <v>0</v>
      </c>
      <c r="Q111" s="631">
        <f t="shared" ca="1" si="32"/>
        <v>1429.6937155814708</v>
      </c>
      <c r="R111" s="631">
        <f t="shared" ca="1" si="32"/>
        <v>1625.5194363459664</v>
      </c>
      <c r="S111" s="631">
        <f t="shared" ca="1" si="32"/>
        <v>1839.6000971817296</v>
      </c>
      <c r="T111" s="631">
        <f t="shared" ca="1" si="32"/>
        <v>616.51911240686741</v>
      </c>
      <c r="U111" s="631">
        <f t="shared" ca="1" si="32"/>
        <v>2357.3765792031095</v>
      </c>
      <c r="V111" s="631">
        <f t="shared" ca="1" si="32"/>
        <v>11214.341593780371</v>
      </c>
      <c r="W111" s="632">
        <f t="shared" ca="1" si="32"/>
        <v>0</v>
      </c>
      <c r="Y111"/>
      <c r="Z111"/>
      <c r="AA111"/>
      <c r="AB111"/>
      <c r="AC111"/>
      <c r="AD111"/>
      <c r="AE111"/>
      <c r="AF111"/>
      <c r="AG111"/>
      <c r="AH111"/>
      <c r="AI111"/>
      <c r="AJ111"/>
      <c r="AK111"/>
      <c r="AL111"/>
    </row>
    <row r="112" spans="1:38" ht="15" thickTop="1" x14ac:dyDescent="0.2">
      <c r="A112" s="654" t="str">
        <f>A110</f>
        <v>Torre</v>
      </c>
      <c r="B112" s="655" t="s">
        <v>2257</v>
      </c>
      <c r="C112" s="655" t="s">
        <v>3383</v>
      </c>
      <c r="D112" s="655" t="s">
        <v>5464</v>
      </c>
      <c r="E112" s="655" t="s">
        <v>2252</v>
      </c>
      <c r="F112" s="656"/>
      <c r="G112" s="657"/>
      <c r="H112" s="658">
        <v>45</v>
      </c>
      <c r="I112" s="659">
        <v>73.73</v>
      </c>
      <c r="J112" s="659">
        <v>418.2</v>
      </c>
      <c r="K112" s="659"/>
      <c r="L112" s="659"/>
      <c r="M112" s="659"/>
      <c r="N112" s="659">
        <v>11010.547011661807</v>
      </c>
      <c r="O112" s="659">
        <f t="shared" ref="O112:W116" si="33">O$5*$N112</f>
        <v>0</v>
      </c>
      <c r="P112" s="659">
        <f t="shared" si="33"/>
        <v>0</v>
      </c>
      <c r="Q112" s="659">
        <f t="shared" ca="1" si="33"/>
        <v>768.1880669376942</v>
      </c>
      <c r="R112" s="659">
        <f t="shared" ca="1" si="33"/>
        <v>873.4070940980514</v>
      </c>
      <c r="S112" s="659">
        <f t="shared" ca="1" si="33"/>
        <v>988.43467463776437</v>
      </c>
      <c r="T112" s="659">
        <f t="shared" ca="1" si="33"/>
        <v>331.26159822095576</v>
      </c>
      <c r="U112" s="659">
        <f t="shared" ca="1" si="33"/>
        <v>1266.6409159431159</v>
      </c>
      <c r="V112" s="660">
        <f t="shared" ca="1" si="33"/>
        <v>6025.5726782721631</v>
      </c>
      <c r="W112" s="661">
        <f t="shared" ca="1" si="33"/>
        <v>0</v>
      </c>
      <c r="X112" s="1357">
        <v>0.56612406867508902</v>
      </c>
      <c r="Y112"/>
      <c r="Z112"/>
      <c r="AA112"/>
      <c r="AB112"/>
      <c r="AC112"/>
      <c r="AD112"/>
      <c r="AE112"/>
      <c r="AF112"/>
      <c r="AG112"/>
      <c r="AH112"/>
      <c r="AI112"/>
      <c r="AJ112"/>
      <c r="AK112"/>
      <c r="AL112"/>
    </row>
    <row r="113" spans="1:38" x14ac:dyDescent="0.2">
      <c r="A113" s="641" t="str">
        <f>A112</f>
        <v>Torre</v>
      </c>
      <c r="B113" s="642" t="s">
        <v>2257</v>
      </c>
      <c r="C113" s="642" t="s">
        <v>3383</v>
      </c>
      <c r="D113" s="642" t="s">
        <v>5464</v>
      </c>
      <c r="E113" s="642" t="s">
        <v>2253</v>
      </c>
      <c r="F113" s="643" t="s">
        <v>3384</v>
      </c>
      <c r="G113" s="644"/>
      <c r="H113" s="645">
        <v>45</v>
      </c>
      <c r="I113" s="646">
        <v>21.475000000000001</v>
      </c>
      <c r="J113" s="646">
        <v>202.02500000000001</v>
      </c>
      <c r="K113" s="646"/>
      <c r="L113" s="646"/>
      <c r="M113" s="646"/>
      <c r="N113" s="646">
        <v>4463.7565597667626</v>
      </c>
      <c r="O113" s="646">
        <f t="shared" si="33"/>
        <v>0</v>
      </c>
      <c r="P113" s="646">
        <f t="shared" si="33"/>
        <v>0</v>
      </c>
      <c r="Q113" s="646">
        <f t="shared" ca="1" si="33"/>
        <v>311.42907970837922</v>
      </c>
      <c r="R113" s="646">
        <f t="shared" ca="1" si="33"/>
        <v>354.08564547226621</v>
      </c>
      <c r="S113" s="646">
        <f t="shared" ca="1" si="33"/>
        <v>400.71867075651573</v>
      </c>
      <c r="T113" s="646">
        <f t="shared" ca="1" si="33"/>
        <v>134.29588289223781</v>
      </c>
      <c r="U113" s="646">
        <f t="shared" ca="1" si="33"/>
        <v>513.50552260679353</v>
      </c>
      <c r="V113" s="647">
        <f t="shared" ca="1" si="33"/>
        <v>2442.8113826226031</v>
      </c>
      <c r="W113" s="648">
        <f t="shared" ca="1" si="33"/>
        <v>0</v>
      </c>
      <c r="X113" s="1357">
        <v>0.22951085195983151</v>
      </c>
      <c r="Y113"/>
      <c r="Z113"/>
      <c r="AA113"/>
      <c r="AB113"/>
      <c r="AC113"/>
      <c r="AD113"/>
      <c r="AE113"/>
      <c r="AF113"/>
      <c r="AG113"/>
      <c r="AH113"/>
      <c r="AI113"/>
      <c r="AJ113"/>
      <c r="AK113"/>
      <c r="AL113"/>
    </row>
    <row r="114" spans="1:38" x14ac:dyDescent="0.2">
      <c r="A114" s="641" t="str">
        <f>A113</f>
        <v>Torre</v>
      </c>
      <c r="B114" s="642" t="s">
        <v>2257</v>
      </c>
      <c r="C114" s="642" t="s">
        <v>3383</v>
      </c>
      <c r="D114" s="642" t="s">
        <v>5464</v>
      </c>
      <c r="E114" s="642" t="s">
        <v>2258</v>
      </c>
      <c r="F114" s="643"/>
      <c r="G114" s="644"/>
      <c r="H114" s="645">
        <v>45</v>
      </c>
      <c r="I114" s="646">
        <v>30.875</v>
      </c>
      <c r="J114" s="646">
        <v>266.63749999999999</v>
      </c>
      <c r="K114" s="646"/>
      <c r="L114" s="646"/>
      <c r="M114" s="646"/>
      <c r="N114" s="646">
        <v>3891.2175655976666</v>
      </c>
      <c r="O114" s="646">
        <f t="shared" si="33"/>
        <v>0</v>
      </c>
      <c r="P114" s="646">
        <f t="shared" si="33"/>
        <v>0</v>
      </c>
      <c r="Q114" s="646">
        <f t="shared" ca="1" si="33"/>
        <v>271.48395956935457</v>
      </c>
      <c r="R114" s="646">
        <f t="shared" ca="1" si="33"/>
        <v>308.66922623120456</v>
      </c>
      <c r="S114" s="646">
        <f t="shared" ca="1" si="33"/>
        <v>349.32091605644752</v>
      </c>
      <c r="T114" s="646">
        <f t="shared" ca="1" si="33"/>
        <v>117.07056410912968</v>
      </c>
      <c r="U114" s="646">
        <f t="shared" ca="1" si="33"/>
        <v>447.64128214540699</v>
      </c>
      <c r="V114" s="647">
        <f t="shared" ca="1" si="33"/>
        <v>2129.4867751478973</v>
      </c>
      <c r="W114" s="648">
        <f t="shared" ca="1" si="33"/>
        <v>0</v>
      </c>
      <c r="X114" s="1357">
        <v>0.20007288629737605</v>
      </c>
      <c r="Y114"/>
      <c r="Z114"/>
      <c r="AA114"/>
      <c r="AB114"/>
      <c r="AC114"/>
      <c r="AD114"/>
      <c r="AE114"/>
      <c r="AF114"/>
      <c r="AG114"/>
      <c r="AH114"/>
      <c r="AI114"/>
      <c r="AJ114"/>
      <c r="AK114"/>
      <c r="AL114"/>
    </row>
    <row r="115" spans="1:38" x14ac:dyDescent="0.2">
      <c r="A115" s="641" t="str">
        <f>A114</f>
        <v>Torre</v>
      </c>
      <c r="B115" s="642" t="s">
        <v>2257</v>
      </c>
      <c r="C115" s="642" t="s">
        <v>3383</v>
      </c>
      <c r="D115" s="642" t="s">
        <v>5464</v>
      </c>
      <c r="E115" s="642" t="s">
        <v>3385</v>
      </c>
      <c r="F115" s="643"/>
      <c r="G115" s="644"/>
      <c r="H115" s="645">
        <v>45</v>
      </c>
      <c r="I115" s="646">
        <v>0</v>
      </c>
      <c r="J115" s="646">
        <v>0</v>
      </c>
      <c r="K115" s="646"/>
      <c r="L115" s="646"/>
      <c r="M115" s="646"/>
      <c r="N115" s="646">
        <v>0</v>
      </c>
      <c r="O115" s="662">
        <f t="shared" si="33"/>
        <v>0</v>
      </c>
      <c r="P115" s="662">
        <f t="shared" si="33"/>
        <v>0</v>
      </c>
      <c r="Q115" s="662">
        <f t="shared" ca="1" si="33"/>
        <v>0</v>
      </c>
      <c r="R115" s="662">
        <f t="shared" ca="1" si="33"/>
        <v>0</v>
      </c>
      <c r="S115" s="662">
        <f t="shared" ca="1" si="33"/>
        <v>0</v>
      </c>
      <c r="T115" s="662">
        <f t="shared" ca="1" si="33"/>
        <v>0</v>
      </c>
      <c r="U115" s="662">
        <f t="shared" ca="1" si="33"/>
        <v>0</v>
      </c>
      <c r="V115" s="664">
        <f t="shared" ca="1" si="33"/>
        <v>0</v>
      </c>
      <c r="W115" s="665">
        <f t="shared" ca="1" si="33"/>
        <v>0</v>
      </c>
      <c r="X115" s="1357">
        <v>0</v>
      </c>
      <c r="Y115"/>
      <c r="Z115"/>
      <c r="AA115"/>
      <c r="AB115"/>
      <c r="AC115"/>
      <c r="AD115"/>
      <c r="AE115"/>
      <c r="AF115"/>
      <c r="AG115"/>
      <c r="AH115"/>
      <c r="AI115"/>
      <c r="AJ115"/>
      <c r="AK115"/>
      <c r="AL115"/>
    </row>
    <row r="116" spans="1:38" ht="15" thickBot="1" x14ac:dyDescent="0.25">
      <c r="A116" s="599" t="str">
        <f>A114</f>
        <v>Torre</v>
      </c>
      <c r="B116" s="600" t="s">
        <v>2257</v>
      </c>
      <c r="C116" s="600" t="s">
        <v>3383</v>
      </c>
      <c r="D116" s="600" t="s">
        <v>5464</v>
      </c>
      <c r="E116" s="600" t="s">
        <v>2259</v>
      </c>
      <c r="F116" s="601"/>
      <c r="G116" s="602"/>
      <c r="H116" s="645">
        <v>45</v>
      </c>
      <c r="I116" s="604">
        <v>0.19897300000000001</v>
      </c>
      <c r="J116" s="604">
        <v>1.8532999999999999</v>
      </c>
      <c r="K116" s="604"/>
      <c r="L116" s="604"/>
      <c r="M116" s="604"/>
      <c r="N116" s="604">
        <v>83.478862973760911</v>
      </c>
      <c r="O116" s="604">
        <f t="shared" si="33"/>
        <v>0</v>
      </c>
      <c r="P116" s="604">
        <f t="shared" si="33"/>
        <v>0</v>
      </c>
      <c r="Q116" s="604">
        <f t="shared" ca="1" si="33"/>
        <v>5.8241853297615025</v>
      </c>
      <c r="R116" s="604">
        <f t="shared" ca="1" si="33"/>
        <v>6.6219263267572721</v>
      </c>
      <c r="S116" s="604">
        <f t="shared" ca="1" si="33"/>
        <v>7.4940330099136681</v>
      </c>
      <c r="T116" s="604">
        <f t="shared" ca="1" si="33"/>
        <v>2.5115320371519423</v>
      </c>
      <c r="U116" s="604">
        <f t="shared" ca="1" si="33"/>
        <v>9.6033142901058763</v>
      </c>
      <c r="V116" s="605">
        <f t="shared" ca="1" si="33"/>
        <v>45.684193111855315</v>
      </c>
      <c r="W116" s="606">
        <f t="shared" ca="1" si="33"/>
        <v>0</v>
      </c>
      <c r="X116" s="1357">
        <v>4.2921930677032706E-3</v>
      </c>
      <c r="Y116"/>
      <c r="Z116"/>
      <c r="AA116"/>
      <c r="AB116"/>
      <c r="AC116"/>
      <c r="AD116"/>
      <c r="AE116"/>
      <c r="AF116"/>
      <c r="AG116"/>
      <c r="AH116"/>
      <c r="AI116"/>
      <c r="AJ116"/>
      <c r="AK116"/>
      <c r="AL116"/>
    </row>
    <row r="117" spans="1:38" ht="21" customHeight="1" thickTop="1" thickBot="1" x14ac:dyDescent="0.3">
      <c r="A117" s="624"/>
      <c r="B117" s="625"/>
      <c r="C117" s="625"/>
      <c r="D117" s="626" t="str">
        <f>"TOTAL - "&amp;UPPER(C116)</f>
        <v>TOTAL - TIPO - 8X</v>
      </c>
      <c r="E117" s="627"/>
      <c r="F117" s="628"/>
      <c r="G117" s="629"/>
      <c r="H117" s="613"/>
      <c r="I117" s="631">
        <f t="shared" ref="I117:W117" si="34">SUM(I112:I116)</f>
        <v>126.27897300000001</v>
      </c>
      <c r="J117" s="631">
        <f t="shared" si="34"/>
        <v>888.71579999999994</v>
      </c>
      <c r="K117" s="631">
        <f t="shared" si="34"/>
        <v>0</v>
      </c>
      <c r="L117" s="631">
        <f t="shared" si="34"/>
        <v>0</v>
      </c>
      <c r="M117" s="631">
        <f t="shared" si="34"/>
        <v>0</v>
      </c>
      <c r="N117" s="631">
        <f t="shared" si="34"/>
        <v>19448.999999999996</v>
      </c>
      <c r="O117" s="631">
        <f t="shared" si="34"/>
        <v>0</v>
      </c>
      <c r="P117" s="631">
        <f t="shared" si="34"/>
        <v>0</v>
      </c>
      <c r="Q117" s="631">
        <f t="shared" ca="1" si="34"/>
        <v>1356.9252915451896</v>
      </c>
      <c r="R117" s="631">
        <f t="shared" ca="1" si="34"/>
        <v>1542.7838921282794</v>
      </c>
      <c r="S117" s="631">
        <f t="shared" ca="1" si="34"/>
        <v>1745.9682944606413</v>
      </c>
      <c r="T117" s="631">
        <f t="shared" ca="1" si="34"/>
        <v>585.13957725947523</v>
      </c>
      <c r="U117" s="631">
        <f t="shared" ca="1" si="34"/>
        <v>2237.3910349854223</v>
      </c>
      <c r="V117" s="631">
        <f t="shared" ca="1" si="34"/>
        <v>10643.555029154521</v>
      </c>
      <c r="W117" s="632">
        <f t="shared" ca="1" si="34"/>
        <v>0</v>
      </c>
      <c r="Y117"/>
      <c r="Z117"/>
      <c r="AA117"/>
      <c r="AB117"/>
      <c r="AC117"/>
      <c r="AD117"/>
      <c r="AE117"/>
      <c r="AF117"/>
      <c r="AG117"/>
      <c r="AH117"/>
      <c r="AI117"/>
      <c r="AJ117"/>
      <c r="AK117"/>
      <c r="AL117"/>
    </row>
    <row r="118" spans="1:38" ht="15" thickTop="1" x14ac:dyDescent="0.2">
      <c r="A118" s="654" t="str">
        <f>A116</f>
        <v>Torre</v>
      </c>
      <c r="B118" s="655" t="s">
        <v>2257</v>
      </c>
      <c r="C118" s="655" t="s">
        <v>3383</v>
      </c>
      <c r="D118" s="655" t="s">
        <v>5465</v>
      </c>
      <c r="E118" s="655" t="s">
        <v>2252</v>
      </c>
      <c r="F118" s="656"/>
      <c r="G118" s="657"/>
      <c r="H118" s="658">
        <v>45</v>
      </c>
      <c r="I118" s="659">
        <v>73.73</v>
      </c>
      <c r="J118" s="659">
        <v>418.2</v>
      </c>
      <c r="K118" s="659"/>
      <c r="L118" s="659"/>
      <c r="M118" s="659"/>
      <c r="N118" s="659">
        <v>10084.934159378035</v>
      </c>
      <c r="O118" s="659">
        <f t="shared" ref="O118:W122" si="35">O$5*$N118</f>
        <v>0</v>
      </c>
      <c r="P118" s="659">
        <f t="shared" si="35"/>
        <v>0</v>
      </c>
      <c r="Q118" s="659">
        <f t="shared" ca="1" si="35"/>
        <v>703.60955444640251</v>
      </c>
      <c r="R118" s="659">
        <f t="shared" ca="1" si="35"/>
        <v>799.98323688943833</v>
      </c>
      <c r="S118" s="659">
        <f t="shared" ca="1" si="35"/>
        <v>905.34090667885914</v>
      </c>
      <c r="T118" s="659">
        <f t="shared" ca="1" si="35"/>
        <v>303.41375447108362</v>
      </c>
      <c r="U118" s="659">
        <f t="shared" ca="1" si="35"/>
        <v>1160.1594568672253</v>
      </c>
      <c r="V118" s="660">
        <f t="shared" ca="1" si="35"/>
        <v>5519.0267721086075</v>
      </c>
      <c r="W118" s="661">
        <f t="shared" ca="1" si="35"/>
        <v>0</v>
      </c>
      <c r="X118" s="1357">
        <v>0.56612406867508902</v>
      </c>
      <c r="Y118"/>
      <c r="Z118"/>
      <c r="AA118"/>
      <c r="AB118"/>
      <c r="AC118"/>
      <c r="AD118"/>
      <c r="AE118"/>
      <c r="AF118"/>
      <c r="AG118"/>
      <c r="AH118"/>
      <c r="AI118"/>
      <c r="AJ118"/>
      <c r="AK118"/>
      <c r="AL118"/>
    </row>
    <row r="119" spans="1:38" x14ac:dyDescent="0.2">
      <c r="A119" s="641" t="str">
        <f>A118</f>
        <v>Torre</v>
      </c>
      <c r="B119" s="642" t="s">
        <v>2257</v>
      </c>
      <c r="C119" s="642" t="s">
        <v>3383</v>
      </c>
      <c r="D119" s="642" t="s">
        <v>5465</v>
      </c>
      <c r="E119" s="642" t="s">
        <v>2253</v>
      </c>
      <c r="F119" s="643" t="s">
        <v>3384</v>
      </c>
      <c r="G119" s="644"/>
      <c r="H119" s="645">
        <v>45</v>
      </c>
      <c r="I119" s="646">
        <v>21.475000000000001</v>
      </c>
      <c r="J119" s="646">
        <v>202.02500000000001</v>
      </c>
      <c r="K119" s="646"/>
      <c r="L119" s="646"/>
      <c r="M119" s="646"/>
      <c r="N119" s="646">
        <v>4088.5063168124384</v>
      </c>
      <c r="O119" s="646">
        <f t="shared" si="35"/>
        <v>0</v>
      </c>
      <c r="P119" s="646">
        <f t="shared" si="35"/>
        <v>0</v>
      </c>
      <c r="Q119" s="646">
        <f t="shared" ca="1" si="35"/>
        <v>285.2484768330026</v>
      </c>
      <c r="R119" s="646">
        <f t="shared" ca="1" si="35"/>
        <v>324.31907493665233</v>
      </c>
      <c r="S119" s="646">
        <f t="shared" ca="1" si="35"/>
        <v>367.03184743979494</v>
      </c>
      <c r="T119" s="646">
        <f t="shared" ca="1" si="35"/>
        <v>123.00616267377883</v>
      </c>
      <c r="U119" s="646">
        <f t="shared" ca="1" si="35"/>
        <v>470.33715767995375</v>
      </c>
      <c r="V119" s="647">
        <f t="shared" ca="1" si="35"/>
        <v>2237.4539549611318</v>
      </c>
      <c r="W119" s="648">
        <f t="shared" ca="1" si="35"/>
        <v>0</v>
      </c>
      <c r="X119" s="1357">
        <v>0.22951085195983151</v>
      </c>
      <c r="Y119"/>
      <c r="Z119"/>
      <c r="AA119"/>
      <c r="AB119"/>
      <c r="AC119"/>
      <c r="AD119"/>
      <c r="AE119"/>
      <c r="AF119"/>
      <c r="AG119"/>
      <c r="AH119"/>
      <c r="AI119"/>
      <c r="AJ119"/>
      <c r="AK119"/>
      <c r="AL119"/>
    </row>
    <row r="120" spans="1:38" x14ac:dyDescent="0.2">
      <c r="A120" s="641" t="str">
        <f>A119</f>
        <v>Torre</v>
      </c>
      <c r="B120" s="642" t="s">
        <v>2257</v>
      </c>
      <c r="C120" s="642" t="s">
        <v>3383</v>
      </c>
      <c r="D120" s="642" t="s">
        <v>5465</v>
      </c>
      <c r="E120" s="642" t="s">
        <v>2258</v>
      </c>
      <c r="F120" s="643"/>
      <c r="G120" s="644"/>
      <c r="H120" s="645">
        <v>45</v>
      </c>
      <c r="I120" s="646">
        <v>30.875</v>
      </c>
      <c r="J120" s="646">
        <v>266.63749999999999</v>
      </c>
      <c r="K120" s="646"/>
      <c r="L120" s="646"/>
      <c r="M120" s="646"/>
      <c r="N120" s="646">
        <v>3564.098396501457</v>
      </c>
      <c r="O120" s="646">
        <f t="shared" si="35"/>
        <v>0</v>
      </c>
      <c r="P120" s="646">
        <f t="shared" si="35"/>
        <v>0</v>
      </c>
      <c r="Q120" s="646">
        <f t="shared" ca="1" si="35"/>
        <v>248.66138391529037</v>
      </c>
      <c r="R120" s="646">
        <f t="shared" ca="1" si="35"/>
        <v>282.72063325017626</v>
      </c>
      <c r="S120" s="646">
        <f t="shared" ca="1" si="35"/>
        <v>319.95489735356864</v>
      </c>
      <c r="T120" s="646">
        <f t="shared" ca="1" si="35"/>
        <v>107.22890786364525</v>
      </c>
      <c r="U120" s="646">
        <f t="shared" ca="1" si="35"/>
        <v>410.00986169665691</v>
      </c>
      <c r="V120" s="647">
        <f t="shared" ca="1" si="35"/>
        <v>1950.4692998346775</v>
      </c>
      <c r="W120" s="648">
        <f t="shared" ca="1" si="35"/>
        <v>0</v>
      </c>
      <c r="X120" s="1357">
        <v>0.20007288629737605</v>
      </c>
      <c r="Y120"/>
      <c r="Z120"/>
      <c r="AA120"/>
      <c r="AB120"/>
      <c r="AC120"/>
      <c r="AD120"/>
      <c r="AE120"/>
      <c r="AF120"/>
      <c r="AG120"/>
      <c r="AH120"/>
      <c r="AI120"/>
      <c r="AJ120"/>
      <c r="AK120"/>
      <c r="AL120"/>
    </row>
    <row r="121" spans="1:38" x14ac:dyDescent="0.2">
      <c r="A121" s="641" t="str">
        <f>A120</f>
        <v>Torre</v>
      </c>
      <c r="B121" s="642" t="s">
        <v>2257</v>
      </c>
      <c r="C121" s="642" t="s">
        <v>3383</v>
      </c>
      <c r="D121" s="642" t="s">
        <v>5465</v>
      </c>
      <c r="E121" s="642" t="s">
        <v>3385</v>
      </c>
      <c r="F121" s="643"/>
      <c r="G121" s="644"/>
      <c r="H121" s="645">
        <v>45</v>
      </c>
      <c r="I121" s="646">
        <v>0</v>
      </c>
      <c r="J121" s="646">
        <v>0</v>
      </c>
      <c r="K121" s="646"/>
      <c r="L121" s="646"/>
      <c r="M121" s="646"/>
      <c r="N121" s="646">
        <v>0</v>
      </c>
      <c r="O121" s="662">
        <f t="shared" si="35"/>
        <v>0</v>
      </c>
      <c r="P121" s="662">
        <f t="shared" si="35"/>
        <v>0</v>
      </c>
      <c r="Q121" s="662">
        <f t="shared" ca="1" si="35"/>
        <v>0</v>
      </c>
      <c r="R121" s="662">
        <f t="shared" ca="1" si="35"/>
        <v>0</v>
      </c>
      <c r="S121" s="662">
        <f t="shared" ca="1" si="35"/>
        <v>0</v>
      </c>
      <c r="T121" s="662">
        <f t="shared" ca="1" si="35"/>
        <v>0</v>
      </c>
      <c r="U121" s="662">
        <f t="shared" ca="1" si="35"/>
        <v>0</v>
      </c>
      <c r="V121" s="664">
        <f t="shared" ca="1" si="35"/>
        <v>0</v>
      </c>
      <c r="W121" s="665">
        <f t="shared" ca="1" si="35"/>
        <v>0</v>
      </c>
      <c r="X121" s="1357">
        <v>0</v>
      </c>
      <c r="Y121"/>
      <c r="Z121"/>
      <c r="AA121"/>
      <c r="AB121"/>
      <c r="AC121"/>
      <c r="AD121"/>
      <c r="AE121"/>
      <c r="AF121"/>
      <c r="AG121"/>
      <c r="AH121"/>
      <c r="AI121"/>
      <c r="AJ121"/>
      <c r="AK121"/>
      <c r="AL121"/>
    </row>
    <row r="122" spans="1:38" ht="15" thickBot="1" x14ac:dyDescent="0.25">
      <c r="A122" s="599" t="str">
        <f>A120</f>
        <v>Torre</v>
      </c>
      <c r="B122" s="600" t="s">
        <v>2257</v>
      </c>
      <c r="C122" s="600" t="s">
        <v>3383</v>
      </c>
      <c r="D122" s="600" t="s">
        <v>5465</v>
      </c>
      <c r="E122" s="600" t="s">
        <v>2259</v>
      </c>
      <c r="F122" s="601"/>
      <c r="G122" s="602"/>
      <c r="H122" s="645">
        <v>45</v>
      </c>
      <c r="I122" s="604">
        <v>0.19897300000000001</v>
      </c>
      <c r="J122" s="604">
        <v>1.8532999999999999</v>
      </c>
      <c r="K122" s="604"/>
      <c r="L122" s="604"/>
      <c r="M122" s="604"/>
      <c r="N122" s="604">
        <v>76.461127308066068</v>
      </c>
      <c r="O122" s="604">
        <f t="shared" si="35"/>
        <v>0</v>
      </c>
      <c r="P122" s="604">
        <f t="shared" si="35"/>
        <v>0</v>
      </c>
      <c r="Q122" s="604">
        <f t="shared" ca="1" si="35"/>
        <v>5.3345692562276419</v>
      </c>
      <c r="R122" s="604">
        <f t="shared" ca="1" si="35"/>
        <v>6.0652473435577177</v>
      </c>
      <c r="S122" s="604">
        <f t="shared" ca="1" si="35"/>
        <v>6.8640394898761938</v>
      </c>
      <c r="T122" s="604">
        <f t="shared" ca="1" si="35"/>
        <v>2.3003975376535917</v>
      </c>
      <c r="U122" s="604">
        <f t="shared" ca="1" si="35"/>
        <v>8.7960018902743649</v>
      </c>
      <c r="V122" s="605">
        <f t="shared" ca="1" si="35"/>
        <v>41.843704874008459</v>
      </c>
      <c r="W122" s="606">
        <f t="shared" ca="1" si="35"/>
        <v>0</v>
      </c>
      <c r="X122" s="1357">
        <v>4.2921930677032706E-3</v>
      </c>
      <c r="Y122"/>
      <c r="Z122"/>
      <c r="AA122"/>
      <c r="AB122"/>
      <c r="AC122"/>
      <c r="AD122"/>
      <c r="AE122"/>
      <c r="AF122"/>
      <c r="AG122"/>
      <c r="AH122"/>
      <c r="AI122"/>
      <c r="AJ122"/>
      <c r="AK122"/>
      <c r="AL122"/>
    </row>
    <row r="123" spans="1:38" ht="21" customHeight="1" thickTop="1" thickBot="1" x14ac:dyDescent="0.3">
      <c r="A123" s="624"/>
      <c r="B123" s="625"/>
      <c r="C123" s="625"/>
      <c r="D123" s="626" t="str">
        <f>"TOTAL - "&amp;UPPER(C122)</f>
        <v>TOTAL - TIPO - 8X</v>
      </c>
      <c r="E123" s="627"/>
      <c r="F123" s="628"/>
      <c r="G123" s="629"/>
      <c r="H123" s="613"/>
      <c r="I123" s="631">
        <f t="shared" ref="I123:W123" si="36">SUM(I118:I122)</f>
        <v>126.27897300000001</v>
      </c>
      <c r="J123" s="631">
        <f t="shared" si="36"/>
        <v>888.71579999999994</v>
      </c>
      <c r="K123" s="631">
        <f t="shared" si="36"/>
        <v>0</v>
      </c>
      <c r="L123" s="631">
        <f t="shared" si="36"/>
        <v>0</v>
      </c>
      <c r="M123" s="631">
        <f t="shared" si="36"/>
        <v>0</v>
      </c>
      <c r="N123" s="631">
        <f t="shared" si="36"/>
        <v>17813.999999999996</v>
      </c>
      <c r="O123" s="631">
        <f t="shared" si="36"/>
        <v>0</v>
      </c>
      <c r="P123" s="631">
        <f t="shared" si="36"/>
        <v>0</v>
      </c>
      <c r="Q123" s="631">
        <f t="shared" ca="1" si="36"/>
        <v>1242.8539844509232</v>
      </c>
      <c r="R123" s="631">
        <f t="shared" ca="1" si="36"/>
        <v>1413.0881924198247</v>
      </c>
      <c r="S123" s="631">
        <f t="shared" ca="1" si="36"/>
        <v>1599.1916909620988</v>
      </c>
      <c r="T123" s="631">
        <f t="shared" ca="1" si="36"/>
        <v>535.9492225461612</v>
      </c>
      <c r="U123" s="631">
        <f t="shared" ca="1" si="36"/>
        <v>2049.3024781341105</v>
      </c>
      <c r="V123" s="631">
        <f t="shared" ca="1" si="36"/>
        <v>9748.7937317784254</v>
      </c>
      <c r="W123" s="632">
        <f t="shared" ca="1" si="36"/>
        <v>0</v>
      </c>
      <c r="Y123"/>
      <c r="Z123"/>
      <c r="AA123"/>
      <c r="AB123"/>
      <c r="AC123"/>
      <c r="AD123"/>
      <c r="AE123"/>
      <c r="AF123"/>
      <c r="AG123"/>
      <c r="AH123"/>
      <c r="AI123"/>
      <c r="AJ123"/>
      <c r="AK123"/>
      <c r="AL123"/>
    </row>
    <row r="124" spans="1:38" ht="15" thickTop="1" x14ac:dyDescent="0.2">
      <c r="A124" s="654" t="str">
        <f>A122</f>
        <v>Torre</v>
      </c>
      <c r="B124" s="655" t="s">
        <v>2257</v>
      </c>
      <c r="C124" s="655" t="s">
        <v>3383</v>
      </c>
      <c r="D124" s="655" t="s">
        <v>5466</v>
      </c>
      <c r="E124" s="655" t="s">
        <v>2252</v>
      </c>
      <c r="F124" s="656"/>
      <c r="G124" s="657"/>
      <c r="H124" s="658">
        <v>45</v>
      </c>
      <c r="I124" s="659">
        <v>73.73</v>
      </c>
      <c r="J124" s="659">
        <v>418.2</v>
      </c>
      <c r="K124" s="659"/>
      <c r="L124" s="659"/>
      <c r="M124" s="659"/>
      <c r="N124" s="659">
        <v>9995.4865565273722</v>
      </c>
      <c r="O124" s="659">
        <f t="shared" ref="O124:W128" si="37">O$5*$N124</f>
        <v>0</v>
      </c>
      <c r="P124" s="659">
        <f t="shared" si="37"/>
        <v>0</v>
      </c>
      <c r="Q124" s="659">
        <f t="shared" ca="1" si="37"/>
        <v>697.3689397836356</v>
      </c>
      <c r="R124" s="659">
        <f t="shared" ca="1" si="37"/>
        <v>792.88784273716874</v>
      </c>
      <c r="S124" s="659">
        <f t="shared" ca="1" si="37"/>
        <v>897.31105020331972</v>
      </c>
      <c r="T124" s="659">
        <f t="shared" ca="1" si="37"/>
        <v>300.72264785794619</v>
      </c>
      <c r="U124" s="659">
        <f t="shared" ca="1" si="37"/>
        <v>1149.8695054702894</v>
      </c>
      <c r="V124" s="660">
        <f t="shared" ca="1" si="37"/>
        <v>5470.0761585466244</v>
      </c>
      <c r="W124" s="661">
        <f t="shared" ca="1" si="37"/>
        <v>0</v>
      </c>
      <c r="X124" s="1357">
        <v>0.56612406867508902</v>
      </c>
      <c r="Y124"/>
      <c r="Z124"/>
      <c r="AA124"/>
      <c r="AB124"/>
      <c r="AC124"/>
      <c r="AD124"/>
      <c r="AE124"/>
      <c r="AF124"/>
      <c r="AG124"/>
      <c r="AH124"/>
      <c r="AI124"/>
      <c r="AJ124"/>
      <c r="AK124"/>
      <c r="AL124"/>
    </row>
    <row r="125" spans="1:38" x14ac:dyDescent="0.2">
      <c r="A125" s="641" t="str">
        <f>A124</f>
        <v>Torre</v>
      </c>
      <c r="B125" s="642" t="s">
        <v>2257</v>
      </c>
      <c r="C125" s="642" t="s">
        <v>3383</v>
      </c>
      <c r="D125" s="642" t="s">
        <v>5466</v>
      </c>
      <c r="E125" s="642" t="s">
        <v>2253</v>
      </c>
      <c r="F125" s="643" t="s">
        <v>3384</v>
      </c>
      <c r="G125" s="644"/>
      <c r="H125" s="645">
        <v>45</v>
      </c>
      <c r="I125" s="646">
        <v>21.475000000000001</v>
      </c>
      <c r="J125" s="646">
        <v>202.02500000000001</v>
      </c>
      <c r="K125" s="646"/>
      <c r="L125" s="646"/>
      <c r="M125" s="646"/>
      <c r="N125" s="646">
        <v>4052.243602202785</v>
      </c>
      <c r="O125" s="646">
        <f t="shared" si="37"/>
        <v>0</v>
      </c>
      <c r="P125" s="646">
        <f t="shared" si="37"/>
        <v>0</v>
      </c>
      <c r="Q125" s="646">
        <f t="shared" ca="1" si="37"/>
        <v>282.71848585177355</v>
      </c>
      <c r="R125" s="646">
        <f t="shared" ca="1" si="37"/>
        <v>321.44255007755322</v>
      </c>
      <c r="S125" s="646">
        <f t="shared" ca="1" si="37"/>
        <v>363.77648469726171</v>
      </c>
      <c r="T125" s="646">
        <f t="shared" ca="1" si="37"/>
        <v>121.91516830404396</v>
      </c>
      <c r="U125" s="646">
        <f t="shared" ca="1" si="37"/>
        <v>466.16553587050987</v>
      </c>
      <c r="V125" s="647">
        <f t="shared" ca="1" si="37"/>
        <v>2217.6090169975155</v>
      </c>
      <c r="W125" s="648">
        <f t="shared" ca="1" si="37"/>
        <v>0</v>
      </c>
      <c r="X125" s="1357">
        <v>0.22951085195983151</v>
      </c>
      <c r="Y125"/>
      <c r="Z125"/>
      <c r="AA125"/>
      <c r="AB125"/>
      <c r="AC125"/>
      <c r="AD125"/>
      <c r="AE125"/>
      <c r="AF125"/>
      <c r="AG125"/>
      <c r="AH125"/>
      <c r="AI125"/>
      <c r="AJ125"/>
      <c r="AK125"/>
      <c r="AL125"/>
    </row>
    <row r="126" spans="1:38" x14ac:dyDescent="0.2">
      <c r="A126" s="641" t="str">
        <f>A125</f>
        <v>Torre</v>
      </c>
      <c r="B126" s="642" t="s">
        <v>2257</v>
      </c>
      <c r="C126" s="642" t="s">
        <v>3383</v>
      </c>
      <c r="D126" s="642" t="s">
        <v>5466</v>
      </c>
      <c r="E126" s="642" t="s">
        <v>2258</v>
      </c>
      <c r="F126" s="643"/>
      <c r="G126" s="644"/>
      <c r="H126" s="645">
        <v>45</v>
      </c>
      <c r="I126" s="646">
        <v>30.875</v>
      </c>
      <c r="J126" s="646">
        <v>266.63749999999999</v>
      </c>
      <c r="K126" s="646"/>
      <c r="L126" s="646"/>
      <c r="M126" s="646"/>
      <c r="N126" s="646">
        <v>3532.4868804664716</v>
      </c>
      <c r="O126" s="646">
        <f t="shared" si="37"/>
        <v>0</v>
      </c>
      <c r="P126" s="646">
        <f t="shared" si="37"/>
        <v>0</v>
      </c>
      <c r="Q126" s="646">
        <f t="shared" ca="1" si="37"/>
        <v>246.45589954015756</v>
      </c>
      <c r="R126" s="646">
        <f t="shared" ca="1" si="37"/>
        <v>280.21306279696375</v>
      </c>
      <c r="S126" s="646">
        <f t="shared" ca="1" si="37"/>
        <v>317.11708025567572</v>
      </c>
      <c r="T126" s="646">
        <f t="shared" ca="1" si="37"/>
        <v>106.27784872799597</v>
      </c>
      <c r="U126" s="646">
        <f t="shared" ca="1" si="37"/>
        <v>406.37330852790922</v>
      </c>
      <c r="V126" s="647">
        <f t="shared" ca="1" si="37"/>
        <v>1933.1697517615958</v>
      </c>
      <c r="W126" s="648">
        <f t="shared" ca="1" si="37"/>
        <v>0</v>
      </c>
      <c r="X126" s="1357">
        <v>0.20007288629737605</v>
      </c>
      <c r="Y126"/>
      <c r="Z126"/>
      <c r="AA126"/>
      <c r="AB126"/>
      <c r="AC126"/>
      <c r="AD126"/>
      <c r="AE126"/>
      <c r="AF126"/>
      <c r="AG126"/>
      <c r="AH126"/>
      <c r="AI126"/>
      <c r="AJ126"/>
      <c r="AK126"/>
      <c r="AL126"/>
    </row>
    <row r="127" spans="1:38" x14ac:dyDescent="0.2">
      <c r="A127" s="641" t="str">
        <f>A126</f>
        <v>Torre</v>
      </c>
      <c r="B127" s="642" t="s">
        <v>2257</v>
      </c>
      <c r="C127" s="642" t="s">
        <v>3383</v>
      </c>
      <c r="D127" s="642" t="s">
        <v>5466</v>
      </c>
      <c r="E127" s="642" t="s">
        <v>3385</v>
      </c>
      <c r="F127" s="643"/>
      <c r="G127" s="644"/>
      <c r="H127" s="645">
        <v>45</v>
      </c>
      <c r="I127" s="646">
        <v>0</v>
      </c>
      <c r="J127" s="646">
        <v>0</v>
      </c>
      <c r="K127" s="646"/>
      <c r="L127" s="646"/>
      <c r="M127" s="646"/>
      <c r="N127" s="646">
        <v>0</v>
      </c>
      <c r="O127" s="662">
        <f t="shared" si="37"/>
        <v>0</v>
      </c>
      <c r="P127" s="662">
        <f t="shared" si="37"/>
        <v>0</v>
      </c>
      <c r="Q127" s="662">
        <f t="shared" ca="1" si="37"/>
        <v>0</v>
      </c>
      <c r="R127" s="662">
        <f t="shared" ca="1" si="37"/>
        <v>0</v>
      </c>
      <c r="S127" s="662">
        <f t="shared" ca="1" si="37"/>
        <v>0</v>
      </c>
      <c r="T127" s="662">
        <f t="shared" ca="1" si="37"/>
        <v>0</v>
      </c>
      <c r="U127" s="662">
        <f t="shared" ca="1" si="37"/>
        <v>0</v>
      </c>
      <c r="V127" s="664">
        <f t="shared" ca="1" si="37"/>
        <v>0</v>
      </c>
      <c r="W127" s="665">
        <f t="shared" ca="1" si="37"/>
        <v>0</v>
      </c>
      <c r="X127" s="1357">
        <v>0</v>
      </c>
      <c r="Y127"/>
      <c r="Z127"/>
      <c r="AA127"/>
      <c r="AB127"/>
      <c r="AC127"/>
      <c r="AD127"/>
      <c r="AE127"/>
      <c r="AF127"/>
      <c r="AG127"/>
      <c r="AH127"/>
      <c r="AI127"/>
      <c r="AJ127"/>
      <c r="AK127"/>
      <c r="AL127"/>
    </row>
    <row r="128" spans="1:38" ht="15" thickBot="1" x14ac:dyDescent="0.25">
      <c r="A128" s="599" t="str">
        <f>A126</f>
        <v>Torre</v>
      </c>
      <c r="B128" s="600" t="s">
        <v>2257</v>
      </c>
      <c r="C128" s="600" t="s">
        <v>3383</v>
      </c>
      <c r="D128" s="600" t="s">
        <v>5466</v>
      </c>
      <c r="E128" s="600" t="s">
        <v>2259</v>
      </c>
      <c r="F128" s="601"/>
      <c r="G128" s="602"/>
      <c r="H128" s="645">
        <v>45</v>
      </c>
      <c r="I128" s="604">
        <v>0.19897300000000001</v>
      </c>
      <c r="J128" s="604">
        <v>1.8532999999999999</v>
      </c>
      <c r="K128" s="604"/>
      <c r="L128" s="604"/>
      <c r="M128" s="604"/>
      <c r="N128" s="604">
        <v>75.782960803368951</v>
      </c>
      <c r="O128" s="604">
        <f t="shared" si="37"/>
        <v>0</v>
      </c>
      <c r="P128" s="604">
        <f t="shared" si="37"/>
        <v>0</v>
      </c>
      <c r="Q128" s="604">
        <f t="shared" ca="1" si="37"/>
        <v>5.2872546754213117</v>
      </c>
      <c r="R128" s="604">
        <f t="shared" ca="1" si="37"/>
        <v>6.0114520656705439</v>
      </c>
      <c r="S128" s="604">
        <f t="shared" ca="1" si="37"/>
        <v>6.8031593821294534</v>
      </c>
      <c r="T128" s="604">
        <f t="shared" ca="1" si="37"/>
        <v>2.2799943260812738</v>
      </c>
      <c r="U128" s="604">
        <f t="shared" ca="1" si="37"/>
        <v>8.717986380076578</v>
      </c>
      <c r="V128" s="605">
        <f t="shared" ca="1" si="37"/>
        <v>41.472575123806749</v>
      </c>
      <c r="W128" s="606">
        <f t="shared" ca="1" si="37"/>
        <v>0</v>
      </c>
      <c r="X128" s="1357">
        <v>4.2921930677032706E-3</v>
      </c>
      <c r="Y128"/>
      <c r="Z128"/>
      <c r="AA128"/>
      <c r="AB128"/>
      <c r="AC128"/>
      <c r="AD128"/>
      <c r="AE128"/>
      <c r="AF128"/>
      <c r="AG128"/>
      <c r="AH128"/>
      <c r="AI128"/>
      <c r="AJ128"/>
      <c r="AK128"/>
      <c r="AL128"/>
    </row>
    <row r="129" spans="1:38" ht="21" customHeight="1" thickTop="1" thickBot="1" x14ac:dyDescent="0.3">
      <c r="A129" s="624"/>
      <c r="B129" s="625"/>
      <c r="C129" s="625"/>
      <c r="D129" s="626" t="str">
        <f>"TOTAL - "&amp;UPPER(C128)</f>
        <v>TOTAL - TIPO - 8X</v>
      </c>
      <c r="E129" s="627"/>
      <c r="F129" s="628"/>
      <c r="G129" s="629"/>
      <c r="H129" s="613"/>
      <c r="I129" s="631">
        <f t="shared" ref="I129:W129" si="38">SUM(I124:I128)</f>
        <v>126.27897300000001</v>
      </c>
      <c r="J129" s="631">
        <f t="shared" si="38"/>
        <v>888.71579999999994</v>
      </c>
      <c r="K129" s="631">
        <f t="shared" si="38"/>
        <v>0</v>
      </c>
      <c r="L129" s="631">
        <f t="shared" si="38"/>
        <v>0</v>
      </c>
      <c r="M129" s="631">
        <f t="shared" si="38"/>
        <v>0</v>
      </c>
      <c r="N129" s="631">
        <f t="shared" si="38"/>
        <v>17655.999999999996</v>
      </c>
      <c r="O129" s="631">
        <f t="shared" si="38"/>
        <v>0</v>
      </c>
      <c r="P129" s="631">
        <f t="shared" si="38"/>
        <v>0</v>
      </c>
      <c r="Q129" s="631">
        <f t="shared" ca="1" si="38"/>
        <v>1231.830579850988</v>
      </c>
      <c r="R129" s="631">
        <f t="shared" ca="1" si="38"/>
        <v>1400.5549076773561</v>
      </c>
      <c r="S129" s="631">
        <f t="shared" ca="1" si="38"/>
        <v>1585.0077745383867</v>
      </c>
      <c r="T129" s="631">
        <f t="shared" ca="1" si="38"/>
        <v>531.19565921606738</v>
      </c>
      <c r="U129" s="631">
        <f t="shared" ca="1" si="38"/>
        <v>2031.1263362487848</v>
      </c>
      <c r="V129" s="631">
        <f t="shared" ca="1" si="38"/>
        <v>9662.3275024295435</v>
      </c>
      <c r="W129" s="632">
        <f t="shared" ca="1" si="38"/>
        <v>0</v>
      </c>
      <c r="X129" s="1358">
        <f ca="1">(SUM(N82:N129))/2</f>
        <v>164062.99999999997</v>
      </c>
      <c r="Y129"/>
      <c r="Z129"/>
      <c r="AA129"/>
      <c r="AB129"/>
      <c r="AC129"/>
      <c r="AD129"/>
      <c r="AE129"/>
      <c r="AF129"/>
      <c r="AG129"/>
      <c r="AH129"/>
      <c r="AI129"/>
      <c r="AJ129"/>
      <c r="AK129"/>
      <c r="AL129"/>
    </row>
    <row r="130" spans="1:38" ht="15" thickTop="1" x14ac:dyDescent="0.2">
      <c r="A130" s="654" t="str">
        <f>A86</f>
        <v>Torre</v>
      </c>
      <c r="B130" s="655" t="s">
        <v>2257</v>
      </c>
      <c r="C130" s="655" t="s">
        <v>3386</v>
      </c>
      <c r="D130" s="655" t="s">
        <v>3387</v>
      </c>
      <c r="E130" s="655" t="s">
        <v>2252</v>
      </c>
      <c r="F130" s="656"/>
      <c r="G130" s="657"/>
      <c r="H130" s="658">
        <v>45</v>
      </c>
      <c r="I130" s="659">
        <f>1548.3/21</f>
        <v>73.728571428571428</v>
      </c>
      <c r="J130" s="659">
        <v>418.20000000000005</v>
      </c>
      <c r="K130" s="659">
        <f>J130*3</f>
        <v>1254.6000000000001</v>
      </c>
      <c r="L130" s="659"/>
      <c r="M130" s="659"/>
      <c r="N130" s="659">
        <v>10003.978417557499</v>
      </c>
      <c r="O130" s="659">
        <f t="shared" ref="O130:W134" si="39">O$5*$N130</f>
        <v>0</v>
      </c>
      <c r="P130" s="659">
        <f t="shared" si="39"/>
        <v>0</v>
      </c>
      <c r="Q130" s="659">
        <f t="shared" ca="1" si="39"/>
        <v>697.96140320098687</v>
      </c>
      <c r="R130" s="659">
        <f t="shared" ca="1" si="39"/>
        <v>793.56145610605506</v>
      </c>
      <c r="S130" s="659">
        <f t="shared" ca="1" si="39"/>
        <v>898.0733783497318</v>
      </c>
      <c r="T130" s="659">
        <f t="shared" ca="1" si="39"/>
        <v>300.97813266299084</v>
      </c>
      <c r="U130" s="659">
        <f t="shared" ca="1" si="39"/>
        <v>1150.8463995902516</v>
      </c>
      <c r="V130" s="660">
        <f t="shared" ca="1" si="39"/>
        <v>5474.7233686949139</v>
      </c>
      <c r="W130" s="661">
        <f t="shared" ca="1" si="39"/>
        <v>0</v>
      </c>
      <c r="Y130"/>
      <c r="Z130"/>
      <c r="AA130"/>
      <c r="AB130"/>
      <c r="AC130"/>
      <c r="AD130"/>
      <c r="AE130"/>
      <c r="AF130"/>
      <c r="AG130"/>
      <c r="AH130"/>
      <c r="AI130"/>
      <c r="AJ130"/>
      <c r="AK130"/>
      <c r="AL130"/>
    </row>
    <row r="131" spans="1:38" x14ac:dyDescent="0.2">
      <c r="A131" s="641" t="str">
        <f>A130</f>
        <v>Torre</v>
      </c>
      <c r="B131" s="642" t="s">
        <v>2257</v>
      </c>
      <c r="C131" s="642" t="s">
        <v>3386</v>
      </c>
      <c r="D131" s="642" t="s">
        <v>3387</v>
      </c>
      <c r="E131" s="642" t="s">
        <v>2253</v>
      </c>
      <c r="F131" s="643" t="s">
        <v>3388</v>
      </c>
      <c r="G131" s="644"/>
      <c r="H131" s="645">
        <v>45</v>
      </c>
      <c r="I131" s="646">
        <f>447.7/21</f>
        <v>21.31904761904762</v>
      </c>
      <c r="J131" s="646">
        <v>199.96190476190475</v>
      </c>
      <c r="K131" s="646">
        <f>(4199.2+180.6)/22*3</f>
        <v>597.24545454545455</v>
      </c>
      <c r="L131" s="646"/>
      <c r="M131" s="646"/>
      <c r="N131" s="646">
        <v>4055.6862649821824</v>
      </c>
      <c r="O131" s="646">
        <f t="shared" si="39"/>
        <v>0</v>
      </c>
      <c r="P131" s="646">
        <f t="shared" si="39"/>
        <v>0</v>
      </c>
      <c r="Q131" s="646">
        <f t="shared" ca="1" si="39"/>
        <v>282.95867486897879</v>
      </c>
      <c r="R131" s="646">
        <f t="shared" ca="1" si="39"/>
        <v>321.71563788063224</v>
      </c>
      <c r="S131" s="646">
        <f t="shared" ca="1" si="39"/>
        <v>364.08553812218571</v>
      </c>
      <c r="T131" s="646">
        <f t="shared" ca="1" si="39"/>
        <v>122.0187437188922</v>
      </c>
      <c r="U131" s="646">
        <f t="shared" ca="1" si="39"/>
        <v>466.56157591571025</v>
      </c>
      <c r="V131" s="647">
        <f t="shared" ca="1" si="39"/>
        <v>2219.493030095327</v>
      </c>
      <c r="W131" s="648">
        <f t="shared" ca="1" si="39"/>
        <v>0</v>
      </c>
      <c r="Y131"/>
      <c r="Z131"/>
      <c r="AA131"/>
      <c r="AB131"/>
      <c r="AC131"/>
      <c r="AD131"/>
      <c r="AE131"/>
      <c r="AF131"/>
      <c r="AG131"/>
      <c r="AH131"/>
      <c r="AI131"/>
      <c r="AJ131"/>
      <c r="AK131"/>
      <c r="AL131"/>
    </row>
    <row r="132" spans="1:38" x14ac:dyDescent="0.2">
      <c r="A132" s="641" t="str">
        <f>A131</f>
        <v>Torre</v>
      </c>
      <c r="B132" s="642" t="s">
        <v>2257</v>
      </c>
      <c r="C132" s="642" t="s">
        <v>3386</v>
      </c>
      <c r="D132" s="642" t="s">
        <v>3387</v>
      </c>
      <c r="E132" s="642" t="s">
        <v>2258</v>
      </c>
      <c r="F132" s="643"/>
      <c r="G132" s="644"/>
      <c r="H132" s="645">
        <v>45</v>
      </c>
      <c r="I132" s="1311">
        <v>30.39</v>
      </c>
      <c r="J132" s="646">
        <v>260.8857142857143</v>
      </c>
      <c r="K132" s="646">
        <f>(5478.6+250.95)/22*3</f>
        <v>781.30227272727279</v>
      </c>
      <c r="L132" s="646"/>
      <c r="M132" s="646"/>
      <c r="N132" s="646">
        <v>3535.4879737609322</v>
      </c>
      <c r="O132" s="646">
        <f t="shared" si="39"/>
        <v>0</v>
      </c>
      <c r="P132" s="646">
        <f t="shared" si="39"/>
        <v>0</v>
      </c>
      <c r="Q132" s="646">
        <f t="shared" ca="1" si="39"/>
        <v>246.66528096817649</v>
      </c>
      <c r="R132" s="646">
        <f t="shared" ca="1" si="39"/>
        <v>280.45112328302821</v>
      </c>
      <c r="S132" s="646">
        <f t="shared" ca="1" si="39"/>
        <v>317.38649327129849</v>
      </c>
      <c r="T132" s="646">
        <f t="shared" ca="1" si="39"/>
        <v>106.36813915226648</v>
      </c>
      <c r="U132" s="646">
        <f t="shared" ca="1" si="39"/>
        <v>406.71855091734727</v>
      </c>
      <c r="V132" s="647">
        <f t="shared" ca="1" si="39"/>
        <v>1934.8121139204325</v>
      </c>
      <c r="W132" s="648">
        <f t="shared" ca="1" si="39"/>
        <v>0</v>
      </c>
      <c r="Y132"/>
      <c r="Z132"/>
      <c r="AA132"/>
      <c r="AB132"/>
      <c r="AC132"/>
      <c r="AD132"/>
      <c r="AE132"/>
      <c r="AF132"/>
      <c r="AG132"/>
      <c r="AH132"/>
      <c r="AI132"/>
      <c r="AJ132"/>
      <c r="AK132"/>
      <c r="AL132"/>
    </row>
    <row r="133" spans="1:38" x14ac:dyDescent="0.2">
      <c r="A133" s="641" t="str">
        <f>A132</f>
        <v>Torre</v>
      </c>
      <c r="B133" s="642" t="s">
        <v>2257</v>
      </c>
      <c r="C133" s="642" t="s">
        <v>3386</v>
      </c>
      <c r="D133" s="642" t="s">
        <v>3387</v>
      </c>
      <c r="E133" s="642" t="s">
        <v>3385</v>
      </c>
      <c r="F133" s="643"/>
      <c r="G133" s="644"/>
      <c r="H133" s="645">
        <v>45</v>
      </c>
      <c r="I133" s="1311"/>
      <c r="J133" s="646">
        <v>0</v>
      </c>
      <c r="K133" s="646">
        <f>J133*3</f>
        <v>0</v>
      </c>
      <c r="L133" s="646"/>
      <c r="M133" s="646"/>
      <c r="N133" s="646">
        <v>0</v>
      </c>
      <c r="O133" s="646">
        <f t="shared" si="39"/>
        <v>0</v>
      </c>
      <c r="P133" s="646">
        <f t="shared" si="39"/>
        <v>0</v>
      </c>
      <c r="Q133" s="646">
        <f t="shared" ca="1" si="39"/>
        <v>0</v>
      </c>
      <c r="R133" s="646">
        <f t="shared" ca="1" si="39"/>
        <v>0</v>
      </c>
      <c r="S133" s="646">
        <f t="shared" ca="1" si="39"/>
        <v>0</v>
      </c>
      <c r="T133" s="646">
        <f t="shared" ca="1" si="39"/>
        <v>0</v>
      </c>
      <c r="U133" s="646">
        <f t="shared" ca="1" si="39"/>
        <v>0</v>
      </c>
      <c r="V133" s="647">
        <f t="shared" ca="1" si="39"/>
        <v>0</v>
      </c>
      <c r="W133" s="648">
        <f t="shared" ca="1" si="39"/>
        <v>0</v>
      </c>
      <c r="Y133"/>
      <c r="Z133"/>
      <c r="AA133"/>
      <c r="AB133"/>
      <c r="AC133"/>
      <c r="AD133"/>
      <c r="AE133"/>
      <c r="AF133"/>
      <c r="AG133"/>
      <c r="AH133"/>
      <c r="AI133"/>
      <c r="AJ133"/>
      <c r="AK133"/>
      <c r="AL133"/>
    </row>
    <row r="134" spans="1:38" ht="15" thickBot="1" x14ac:dyDescent="0.25">
      <c r="A134" s="599" t="str">
        <f>A132</f>
        <v>Torre</v>
      </c>
      <c r="B134" s="600" t="s">
        <v>2257</v>
      </c>
      <c r="C134" s="600" t="s">
        <v>3386</v>
      </c>
      <c r="D134" s="600" t="s">
        <v>3387</v>
      </c>
      <c r="E134" s="600" t="s">
        <v>2259</v>
      </c>
      <c r="F134" s="601"/>
      <c r="G134" s="602"/>
      <c r="H134" s="645">
        <v>45</v>
      </c>
      <c r="I134" s="1312">
        <f>((0.5816+0.5128)*1.2+0.1123*2.48)</f>
        <v>1.5917840000000001</v>
      </c>
      <c r="J134" s="604">
        <v>14.8264</v>
      </c>
      <c r="K134" s="604">
        <f>(311.35+14.83)/22*3</f>
        <v>44.479090909090907</v>
      </c>
      <c r="L134" s="604"/>
      <c r="M134" s="604"/>
      <c r="N134" s="604">
        <v>75.847343699384496</v>
      </c>
      <c r="O134" s="604">
        <f t="shared" si="39"/>
        <v>0</v>
      </c>
      <c r="P134" s="604">
        <f t="shared" si="39"/>
        <v>0</v>
      </c>
      <c r="Q134" s="604">
        <f t="shared" ca="1" si="39"/>
        <v>5.2917465660041909</v>
      </c>
      <c r="R134" s="604">
        <f t="shared" ca="1" si="39"/>
        <v>6.0165592123054017</v>
      </c>
      <c r="S134" s="604">
        <f t="shared" ca="1" si="39"/>
        <v>6.8089391391940168</v>
      </c>
      <c r="T134" s="604">
        <f t="shared" ca="1" si="39"/>
        <v>2.2819313398381391</v>
      </c>
      <c r="U134" s="604">
        <f t="shared" ca="1" si="39"/>
        <v>8.7253929158548491</v>
      </c>
      <c r="V134" s="605">
        <f t="shared" ca="1" si="39"/>
        <v>41.507808960851214</v>
      </c>
      <c r="W134" s="606">
        <f t="shared" ca="1" si="39"/>
        <v>0</v>
      </c>
      <c r="Y134"/>
      <c r="Z134"/>
      <c r="AA134"/>
      <c r="AB134"/>
      <c r="AC134"/>
      <c r="AD134"/>
      <c r="AE134"/>
      <c r="AF134"/>
      <c r="AG134"/>
      <c r="AH134"/>
      <c r="AI134"/>
      <c r="AJ134"/>
      <c r="AK134"/>
      <c r="AL134"/>
    </row>
    <row r="135" spans="1:38" ht="21" customHeight="1" thickTop="1" thickBot="1" x14ac:dyDescent="0.3">
      <c r="A135" s="624"/>
      <c r="B135" s="625"/>
      <c r="C135" s="625"/>
      <c r="D135" s="626" t="str">
        <f>"TOTAL - "&amp;UPPER(C134)</f>
        <v>TOTAL - PENTHOUSE - 22X</v>
      </c>
      <c r="E135" s="627"/>
      <c r="F135" s="628"/>
      <c r="G135" s="629"/>
      <c r="H135" s="613"/>
      <c r="I135" s="631">
        <f t="shared" ref="I135:W135" si="40">SUM(I130:I134)</f>
        <v>127.02940304761906</v>
      </c>
      <c r="J135" s="631">
        <f t="shared" si="40"/>
        <v>893.87401904761907</v>
      </c>
      <c r="K135" s="631">
        <f t="shared" si="40"/>
        <v>2677.6268181818182</v>
      </c>
      <c r="L135" s="631">
        <f t="shared" si="40"/>
        <v>0</v>
      </c>
      <c r="M135" s="631">
        <f t="shared" si="40"/>
        <v>0</v>
      </c>
      <c r="N135" s="631">
        <f t="shared" si="40"/>
        <v>17671</v>
      </c>
      <c r="O135" s="631">
        <f t="shared" si="40"/>
        <v>0</v>
      </c>
      <c r="P135" s="631">
        <f t="shared" si="40"/>
        <v>0</v>
      </c>
      <c r="Q135" s="631">
        <f t="shared" ca="1" si="40"/>
        <v>1232.8771056041462</v>
      </c>
      <c r="R135" s="631">
        <f t="shared" ca="1" si="40"/>
        <v>1401.7447764820208</v>
      </c>
      <c r="S135" s="631">
        <f t="shared" ca="1" si="40"/>
        <v>1586.3543488824102</v>
      </c>
      <c r="T135" s="631">
        <f t="shared" ca="1" si="40"/>
        <v>531.64694687398764</v>
      </c>
      <c r="U135" s="631">
        <f t="shared" ca="1" si="40"/>
        <v>2032.8519193391642</v>
      </c>
      <c r="V135" s="631">
        <f t="shared" ca="1" si="40"/>
        <v>9670.5363216715232</v>
      </c>
      <c r="W135" s="632">
        <f t="shared" ca="1" si="40"/>
        <v>0</v>
      </c>
      <c r="Y135"/>
      <c r="Z135"/>
      <c r="AA135"/>
      <c r="AB135"/>
      <c r="AC135"/>
      <c r="AD135"/>
      <c r="AE135"/>
      <c r="AF135"/>
      <c r="AG135"/>
      <c r="AH135"/>
      <c r="AI135"/>
      <c r="AJ135"/>
      <c r="AK135"/>
      <c r="AL135"/>
    </row>
    <row r="136" spans="1:38" ht="15" thickTop="1" x14ac:dyDescent="0.2">
      <c r="A136" s="654" t="str">
        <f>A92</f>
        <v>Torre</v>
      </c>
      <c r="B136" s="655" t="s">
        <v>2257</v>
      </c>
      <c r="C136" s="655" t="s">
        <v>3386</v>
      </c>
      <c r="D136" s="655" t="s">
        <v>5467</v>
      </c>
      <c r="E136" s="655" t="s">
        <v>2252</v>
      </c>
      <c r="F136" s="656"/>
      <c r="G136" s="657"/>
      <c r="H136" s="658">
        <v>45</v>
      </c>
      <c r="I136" s="659">
        <f>1548.3/21</f>
        <v>73.728571428571428</v>
      </c>
      <c r="J136" s="659">
        <v>418.20000000000005</v>
      </c>
      <c r="K136" s="659"/>
      <c r="L136" s="659"/>
      <c r="M136" s="659"/>
      <c r="N136" s="659">
        <v>9019.4886621315181</v>
      </c>
      <c r="O136" s="659">
        <f t="shared" ref="O136:W140" si="41">O$5*$N136</f>
        <v>0</v>
      </c>
      <c r="P136" s="659">
        <f t="shared" si="41"/>
        <v>0</v>
      </c>
      <c r="Q136" s="659">
        <f t="shared" ca="1" si="41"/>
        <v>629.27514434939292</v>
      </c>
      <c r="R136" s="659">
        <f t="shared" ca="1" si="41"/>
        <v>715.46721287316325</v>
      </c>
      <c r="S136" s="659">
        <f t="shared" ca="1" si="41"/>
        <v>809.69413524237029</v>
      </c>
      <c r="T136" s="659">
        <f t="shared" ca="1" si="41"/>
        <v>271.35892759814215</v>
      </c>
      <c r="U136" s="659">
        <f t="shared" ca="1" si="41"/>
        <v>1037.591807949289</v>
      </c>
      <c r="V136" s="660">
        <f t="shared" ca="1" si="41"/>
        <v>4935.9568055032178</v>
      </c>
      <c r="W136" s="661">
        <f t="shared" ca="1" si="41"/>
        <v>0</v>
      </c>
      <c r="X136" s="1357">
        <v>0.56612406867508902</v>
      </c>
      <c r="Y136"/>
      <c r="Z136"/>
      <c r="AA136"/>
      <c r="AB136"/>
      <c r="AC136"/>
      <c r="AD136"/>
      <c r="AE136"/>
      <c r="AF136"/>
      <c r="AG136"/>
      <c r="AH136"/>
      <c r="AI136"/>
      <c r="AJ136"/>
      <c r="AK136"/>
      <c r="AL136"/>
    </row>
    <row r="137" spans="1:38" x14ac:dyDescent="0.2">
      <c r="A137" s="641" t="str">
        <f>A136</f>
        <v>Torre</v>
      </c>
      <c r="B137" s="642" t="s">
        <v>2257</v>
      </c>
      <c r="C137" s="642" t="s">
        <v>3386</v>
      </c>
      <c r="D137" s="642" t="s">
        <v>5467</v>
      </c>
      <c r="E137" s="642" t="s">
        <v>2253</v>
      </c>
      <c r="F137" s="643" t="s">
        <v>3388</v>
      </c>
      <c r="G137" s="644"/>
      <c r="H137" s="645">
        <v>45</v>
      </c>
      <c r="I137" s="646">
        <f>447.7/21</f>
        <v>21.31904761904762</v>
      </c>
      <c r="J137" s="646">
        <v>199.96190476190475</v>
      </c>
      <c r="K137" s="646"/>
      <c r="L137" s="646"/>
      <c r="M137" s="646"/>
      <c r="N137" s="646">
        <v>3656.5668934240357</v>
      </c>
      <c r="O137" s="646">
        <f t="shared" si="41"/>
        <v>0</v>
      </c>
      <c r="P137" s="646">
        <f t="shared" si="41"/>
        <v>0</v>
      </c>
      <c r="Q137" s="646">
        <f t="shared" ca="1" si="41"/>
        <v>255.11276147431218</v>
      </c>
      <c r="R137" s="646">
        <f t="shared" ca="1" si="41"/>
        <v>290.05565857700373</v>
      </c>
      <c r="S137" s="646">
        <f t="shared" ca="1" si="41"/>
        <v>328.25594439265825</v>
      </c>
      <c r="T137" s="646">
        <f t="shared" ca="1" si="41"/>
        <v>110.01090062415204</v>
      </c>
      <c r="U137" s="646">
        <f t="shared" ca="1" si="41"/>
        <v>420.64733334214793</v>
      </c>
      <c r="V137" s="647">
        <f t="shared" ca="1" si="41"/>
        <v>2001.0731116223617</v>
      </c>
      <c r="W137" s="648">
        <f t="shared" ca="1" si="41"/>
        <v>0</v>
      </c>
      <c r="X137" s="1357">
        <v>0.22951085195983151</v>
      </c>
      <c r="Y137"/>
      <c r="Z137"/>
      <c r="AA137"/>
      <c r="AB137"/>
      <c r="AC137"/>
      <c r="AD137"/>
      <c r="AE137"/>
      <c r="AF137"/>
      <c r="AG137"/>
      <c r="AH137"/>
      <c r="AI137"/>
      <c r="AJ137"/>
      <c r="AK137"/>
      <c r="AL137"/>
    </row>
    <row r="138" spans="1:38" x14ac:dyDescent="0.2">
      <c r="A138" s="641" t="str">
        <f>A137</f>
        <v>Torre</v>
      </c>
      <c r="B138" s="642" t="s">
        <v>2257</v>
      </c>
      <c r="C138" s="642" t="s">
        <v>3386</v>
      </c>
      <c r="D138" s="642" t="s">
        <v>5467</v>
      </c>
      <c r="E138" s="642" t="s">
        <v>2258</v>
      </c>
      <c r="F138" s="643"/>
      <c r="G138" s="644"/>
      <c r="H138" s="645">
        <v>45</v>
      </c>
      <c r="I138" s="1311">
        <v>30.39</v>
      </c>
      <c r="J138" s="646">
        <v>260.8857142857143</v>
      </c>
      <c r="K138" s="646"/>
      <c r="L138" s="646"/>
      <c r="M138" s="646"/>
      <c r="N138" s="646">
        <v>3187.5612244897952</v>
      </c>
      <c r="O138" s="646">
        <f t="shared" si="41"/>
        <v>0</v>
      </c>
      <c r="P138" s="646">
        <f t="shared" si="41"/>
        <v>0</v>
      </c>
      <c r="Q138" s="646">
        <f t="shared" ca="1" si="41"/>
        <v>222.39099407984764</v>
      </c>
      <c r="R138" s="646">
        <f t="shared" ca="1" si="41"/>
        <v>252.85197759861953</v>
      </c>
      <c r="S138" s="646">
        <f t="shared" ca="1" si="41"/>
        <v>286.15254432676858</v>
      </c>
      <c r="T138" s="646">
        <f t="shared" ca="1" si="41"/>
        <v>95.900469298506565</v>
      </c>
      <c r="U138" s="646">
        <f t="shared" ca="1" si="41"/>
        <v>366.69344990182651</v>
      </c>
      <c r="V138" s="647">
        <f t="shared" ca="1" si="41"/>
        <v>1744.4075943059438</v>
      </c>
      <c r="W138" s="648">
        <f t="shared" ca="1" si="41"/>
        <v>0</v>
      </c>
      <c r="X138" s="1357">
        <v>0.20007288629737605</v>
      </c>
      <c r="Y138"/>
      <c r="Z138"/>
      <c r="AA138"/>
      <c r="AB138"/>
      <c r="AC138"/>
      <c r="AD138"/>
      <c r="AE138"/>
      <c r="AF138"/>
      <c r="AG138"/>
      <c r="AH138"/>
      <c r="AI138"/>
      <c r="AJ138"/>
      <c r="AK138"/>
      <c r="AL138"/>
    </row>
    <row r="139" spans="1:38" x14ac:dyDescent="0.2">
      <c r="A139" s="641" t="str">
        <f>A138</f>
        <v>Torre</v>
      </c>
      <c r="B139" s="642" t="s">
        <v>2257</v>
      </c>
      <c r="C139" s="642" t="s">
        <v>3386</v>
      </c>
      <c r="D139" s="642" t="s">
        <v>5467</v>
      </c>
      <c r="E139" s="642" t="s">
        <v>3385</v>
      </c>
      <c r="F139" s="643"/>
      <c r="G139" s="644"/>
      <c r="H139" s="645">
        <v>45</v>
      </c>
      <c r="I139" s="1311"/>
      <c r="J139" s="646">
        <v>0</v>
      </c>
      <c r="K139" s="646"/>
      <c r="L139" s="646"/>
      <c r="M139" s="646"/>
      <c r="N139" s="646">
        <v>0</v>
      </c>
      <c r="O139" s="662">
        <f t="shared" si="41"/>
        <v>0</v>
      </c>
      <c r="P139" s="662">
        <f t="shared" si="41"/>
        <v>0</v>
      </c>
      <c r="Q139" s="662">
        <f t="shared" ca="1" si="41"/>
        <v>0</v>
      </c>
      <c r="R139" s="662">
        <f t="shared" ca="1" si="41"/>
        <v>0</v>
      </c>
      <c r="S139" s="662">
        <f t="shared" ca="1" si="41"/>
        <v>0</v>
      </c>
      <c r="T139" s="662">
        <f t="shared" ca="1" si="41"/>
        <v>0</v>
      </c>
      <c r="U139" s="662">
        <f t="shared" ca="1" si="41"/>
        <v>0</v>
      </c>
      <c r="V139" s="664">
        <f t="shared" ca="1" si="41"/>
        <v>0</v>
      </c>
      <c r="W139" s="665">
        <f t="shared" ca="1" si="41"/>
        <v>0</v>
      </c>
      <c r="X139" s="1357">
        <v>0</v>
      </c>
      <c r="Y139"/>
      <c r="Z139"/>
      <c r="AA139"/>
      <c r="AB139"/>
      <c r="AC139"/>
      <c r="AD139"/>
      <c r="AE139"/>
      <c r="AF139"/>
      <c r="AG139"/>
      <c r="AH139"/>
      <c r="AI139"/>
      <c r="AJ139"/>
      <c r="AK139"/>
      <c r="AL139"/>
    </row>
    <row r="140" spans="1:38" ht="15" thickBot="1" x14ac:dyDescent="0.25">
      <c r="A140" s="599" t="str">
        <f>A138</f>
        <v>Torre</v>
      </c>
      <c r="B140" s="600" t="s">
        <v>2257</v>
      </c>
      <c r="C140" s="600" t="s">
        <v>3386</v>
      </c>
      <c r="D140" s="600" t="s">
        <v>5467</v>
      </c>
      <c r="E140" s="600" t="s">
        <v>2259</v>
      </c>
      <c r="F140" s="601"/>
      <c r="G140" s="602"/>
      <c r="H140" s="645">
        <v>45</v>
      </c>
      <c r="I140" s="1312">
        <f>((0.5816+0.5128)*1.2+0.1123*2.48)</f>
        <v>1.5917840000000001</v>
      </c>
      <c r="J140" s="604">
        <v>14.8264</v>
      </c>
      <c r="K140" s="604"/>
      <c r="L140" s="604"/>
      <c r="M140" s="604"/>
      <c r="N140" s="604">
        <v>68.38321995464851</v>
      </c>
      <c r="O140" s="604">
        <f t="shared" si="41"/>
        <v>0</v>
      </c>
      <c r="P140" s="604">
        <f t="shared" si="41"/>
        <v>0</v>
      </c>
      <c r="Q140" s="604">
        <f t="shared" ca="1" si="41"/>
        <v>4.7709867177623657</v>
      </c>
      <c r="R140" s="604">
        <f t="shared" ca="1" si="41"/>
        <v>5.4244706791041626</v>
      </c>
      <c r="S140" s="604">
        <f t="shared" ca="1" si="41"/>
        <v>6.1388726368422315</v>
      </c>
      <c r="T140" s="604">
        <f t="shared" ca="1" si="41"/>
        <v>2.057366878292187</v>
      </c>
      <c r="U140" s="604">
        <f t="shared" ca="1" si="41"/>
        <v>7.8667285346273248</v>
      </c>
      <c r="V140" s="605">
        <f t="shared" ca="1" si="41"/>
        <v>37.423032786162729</v>
      </c>
      <c r="W140" s="606">
        <f t="shared" ca="1" si="41"/>
        <v>0</v>
      </c>
      <c r="X140" s="1357">
        <v>4.2921930677032706E-3</v>
      </c>
      <c r="Y140"/>
      <c r="Z140"/>
      <c r="AA140"/>
      <c r="AB140"/>
      <c r="AC140"/>
      <c r="AD140"/>
      <c r="AE140"/>
      <c r="AF140"/>
      <c r="AG140"/>
      <c r="AH140"/>
      <c r="AI140"/>
      <c r="AJ140"/>
      <c r="AK140"/>
      <c r="AL140"/>
    </row>
    <row r="141" spans="1:38" ht="21" customHeight="1" thickTop="1" thickBot="1" x14ac:dyDescent="0.3">
      <c r="A141" s="624"/>
      <c r="B141" s="625"/>
      <c r="C141" s="625"/>
      <c r="D141" s="626" t="str">
        <f>"TOTAL - "&amp;UPPER(C134)</f>
        <v>TOTAL - PENTHOUSE - 22X</v>
      </c>
      <c r="E141" s="627"/>
      <c r="F141" s="628"/>
      <c r="G141" s="629"/>
      <c r="H141" s="613"/>
      <c r="I141" s="631">
        <f>SUM(I136:I140)</f>
        <v>127.02940304761906</v>
      </c>
      <c r="J141" s="631">
        <f>SUM(J136:J140)</f>
        <v>893.87401904761907</v>
      </c>
      <c r="K141" s="631">
        <f>SUM(K136:K140)</f>
        <v>0</v>
      </c>
      <c r="L141" s="631">
        <f t="shared" ref="L141:W141" si="42">SUM(L136:L140)</f>
        <v>0</v>
      </c>
      <c r="M141" s="631">
        <f t="shared" si="42"/>
        <v>0</v>
      </c>
      <c r="N141" s="631">
        <f t="shared" si="42"/>
        <v>15931.999999999998</v>
      </c>
      <c r="O141" s="631">
        <f t="shared" si="42"/>
        <v>0</v>
      </c>
      <c r="P141" s="631">
        <f t="shared" si="42"/>
        <v>0</v>
      </c>
      <c r="Q141" s="631">
        <f t="shared" ca="1" si="42"/>
        <v>1111.549886621315</v>
      </c>
      <c r="R141" s="631">
        <f t="shared" ca="1" si="42"/>
        <v>1263.7993197278906</v>
      </c>
      <c r="S141" s="631">
        <f t="shared" ca="1" si="42"/>
        <v>1430.2414965986393</v>
      </c>
      <c r="T141" s="631">
        <f t="shared" ca="1" si="42"/>
        <v>479.32766439909295</v>
      </c>
      <c r="U141" s="631">
        <f t="shared" ca="1" si="42"/>
        <v>1832.7993197278906</v>
      </c>
      <c r="V141" s="631">
        <f t="shared" ca="1" si="42"/>
        <v>8718.8605442176849</v>
      </c>
      <c r="W141" s="632">
        <f t="shared" ca="1" si="42"/>
        <v>0</v>
      </c>
      <c r="Y141"/>
      <c r="Z141"/>
      <c r="AA141"/>
      <c r="AB141"/>
      <c r="AC141"/>
      <c r="AD141"/>
      <c r="AE141"/>
      <c r="AF141"/>
      <c r="AG141"/>
      <c r="AH141"/>
      <c r="AI141"/>
      <c r="AJ141"/>
      <c r="AK141"/>
      <c r="AL141"/>
    </row>
    <row r="142" spans="1:38" ht="15" thickTop="1" x14ac:dyDescent="0.2">
      <c r="A142" s="654" t="str">
        <f>A98</f>
        <v>Torre</v>
      </c>
      <c r="B142" s="655" t="s">
        <v>2257</v>
      </c>
      <c r="C142" s="655" t="s">
        <v>3386</v>
      </c>
      <c r="D142" s="655" t="s">
        <v>5468</v>
      </c>
      <c r="E142" s="655" t="s">
        <v>2252</v>
      </c>
      <c r="F142" s="656"/>
      <c r="G142" s="657"/>
      <c r="H142" s="658">
        <v>45</v>
      </c>
      <c r="I142" s="659">
        <f>1548.3/21</f>
        <v>73.728571428571428</v>
      </c>
      <c r="J142" s="659">
        <v>418.20000000000005</v>
      </c>
      <c r="K142" s="659"/>
      <c r="L142" s="659"/>
      <c r="M142" s="659"/>
      <c r="N142" s="659">
        <v>8910.7928409459018</v>
      </c>
      <c r="O142" s="659">
        <f t="shared" ref="O142:W146" si="43">O$5*$N142</f>
        <v>0</v>
      </c>
      <c r="P142" s="659">
        <f t="shared" si="43"/>
        <v>0</v>
      </c>
      <c r="Q142" s="659">
        <f t="shared" ca="1" si="43"/>
        <v>621.69161260729629</v>
      </c>
      <c r="R142" s="659">
        <f t="shared" ca="1" si="43"/>
        <v>706.84496175141794</v>
      </c>
      <c r="S142" s="659">
        <f t="shared" ca="1" si="43"/>
        <v>799.93633496829716</v>
      </c>
      <c r="T142" s="659">
        <f t="shared" ca="1" si="43"/>
        <v>268.08872209357003</v>
      </c>
      <c r="U142" s="659">
        <f t="shared" ca="1" si="43"/>
        <v>1025.0875632137718</v>
      </c>
      <c r="V142" s="660">
        <f t="shared" ca="1" si="43"/>
        <v>4876.4725156051127</v>
      </c>
      <c r="W142" s="661">
        <f t="shared" ca="1" si="43"/>
        <v>0</v>
      </c>
      <c r="X142" s="1357">
        <v>0.56612406867508902</v>
      </c>
      <c r="Y142"/>
      <c r="Z142"/>
      <c r="AA142"/>
      <c r="AB142"/>
      <c r="AC142"/>
      <c r="AD142"/>
      <c r="AE142"/>
      <c r="AF142"/>
      <c r="AG142"/>
      <c r="AH142"/>
      <c r="AI142"/>
      <c r="AJ142"/>
      <c r="AK142"/>
      <c r="AL142"/>
    </row>
    <row r="143" spans="1:38" x14ac:dyDescent="0.2">
      <c r="A143" s="641" t="str">
        <f>A142</f>
        <v>Torre</v>
      </c>
      <c r="B143" s="642" t="s">
        <v>2257</v>
      </c>
      <c r="C143" s="642" t="s">
        <v>3386</v>
      </c>
      <c r="D143" s="642" t="s">
        <v>5468</v>
      </c>
      <c r="E143" s="642" t="s">
        <v>2253</v>
      </c>
      <c r="F143" s="643" t="s">
        <v>3388</v>
      </c>
      <c r="G143" s="644"/>
      <c r="H143" s="645">
        <v>45</v>
      </c>
      <c r="I143" s="646">
        <f>447.7/21</f>
        <v>21.31904761904762</v>
      </c>
      <c r="J143" s="646">
        <v>199.96190476190475</v>
      </c>
      <c r="K143" s="646"/>
      <c r="L143" s="646"/>
      <c r="M143" s="646"/>
      <c r="N143" s="646">
        <v>3612.5008098477479</v>
      </c>
      <c r="O143" s="646">
        <f t="shared" si="43"/>
        <v>0</v>
      </c>
      <c r="P143" s="646">
        <f t="shared" si="43"/>
        <v>0</v>
      </c>
      <c r="Q143" s="646">
        <f t="shared" ca="1" si="43"/>
        <v>252.03834205408447</v>
      </c>
      <c r="R143" s="646">
        <f t="shared" ca="1" si="43"/>
        <v>286.56013469759216</v>
      </c>
      <c r="S143" s="646">
        <f t="shared" ca="1" si="43"/>
        <v>324.30006055363043</v>
      </c>
      <c r="T143" s="646">
        <f t="shared" ca="1" si="43"/>
        <v>108.68513531409447</v>
      </c>
      <c r="U143" s="646">
        <f t="shared" ca="1" si="43"/>
        <v>415.57802076358325</v>
      </c>
      <c r="V143" s="647">
        <f t="shared" ca="1" si="43"/>
        <v>1976.9577439703723</v>
      </c>
      <c r="W143" s="648">
        <f t="shared" ca="1" si="43"/>
        <v>0</v>
      </c>
      <c r="X143" s="1357">
        <v>0.22951085195983151</v>
      </c>
      <c r="Y143"/>
      <c r="Z143"/>
      <c r="AA143"/>
      <c r="AB143"/>
      <c r="AC143"/>
      <c r="AD143"/>
      <c r="AE143"/>
      <c r="AF143"/>
      <c r="AG143"/>
      <c r="AH143"/>
      <c r="AI143"/>
      <c r="AJ143"/>
      <c r="AK143"/>
      <c r="AL143"/>
    </row>
    <row r="144" spans="1:38" x14ac:dyDescent="0.2">
      <c r="A144" s="641" t="str">
        <f>A143</f>
        <v>Torre</v>
      </c>
      <c r="B144" s="642" t="s">
        <v>2257</v>
      </c>
      <c r="C144" s="642" t="s">
        <v>3386</v>
      </c>
      <c r="D144" s="642" t="s">
        <v>5468</v>
      </c>
      <c r="E144" s="642" t="s">
        <v>2258</v>
      </c>
      <c r="F144" s="643"/>
      <c r="G144" s="644"/>
      <c r="H144" s="645">
        <v>45</v>
      </c>
      <c r="I144" s="1311">
        <v>30.39</v>
      </c>
      <c r="J144" s="646">
        <v>260.8857142857143</v>
      </c>
      <c r="K144" s="646"/>
      <c r="L144" s="646"/>
      <c r="M144" s="646"/>
      <c r="N144" s="646">
        <v>3149.1472303206988</v>
      </c>
      <c r="O144" s="646">
        <f t="shared" si="43"/>
        <v>0</v>
      </c>
      <c r="P144" s="646">
        <f t="shared" si="43"/>
        <v>0</v>
      </c>
      <c r="Q144" s="646">
        <f t="shared" ca="1" si="43"/>
        <v>219.71091180120524</v>
      </c>
      <c r="R144" s="646">
        <f t="shared" ca="1" si="43"/>
        <v>249.80480337699416</v>
      </c>
      <c r="S144" s="646">
        <f t="shared" ca="1" si="43"/>
        <v>282.70405772679743</v>
      </c>
      <c r="T144" s="646">
        <f t="shared" ca="1" si="43"/>
        <v>94.744751867844158</v>
      </c>
      <c r="U144" s="646">
        <f t="shared" ca="1" si="43"/>
        <v>362.27434731701914</v>
      </c>
      <c r="V144" s="647">
        <f t="shared" ca="1" si="43"/>
        <v>1723.3853586728314</v>
      </c>
      <c r="W144" s="648">
        <f t="shared" ca="1" si="43"/>
        <v>0</v>
      </c>
      <c r="X144" s="1357">
        <v>0.20007288629737605</v>
      </c>
      <c r="Y144"/>
      <c r="Z144"/>
      <c r="AA144"/>
      <c r="AB144"/>
      <c r="AC144"/>
      <c r="AD144"/>
      <c r="AE144"/>
      <c r="AF144"/>
      <c r="AG144"/>
      <c r="AH144"/>
      <c r="AI144"/>
      <c r="AJ144"/>
      <c r="AK144"/>
      <c r="AL144"/>
    </row>
    <row r="145" spans="1:38" x14ac:dyDescent="0.2">
      <c r="A145" s="641" t="str">
        <f>A144</f>
        <v>Torre</v>
      </c>
      <c r="B145" s="642" t="s">
        <v>2257</v>
      </c>
      <c r="C145" s="642" t="s">
        <v>3386</v>
      </c>
      <c r="D145" s="642" t="s">
        <v>5468</v>
      </c>
      <c r="E145" s="642" t="s">
        <v>3385</v>
      </c>
      <c r="F145" s="643"/>
      <c r="G145" s="644"/>
      <c r="H145" s="645">
        <v>45</v>
      </c>
      <c r="I145" s="1311"/>
      <c r="J145" s="646">
        <v>0</v>
      </c>
      <c r="K145" s="646"/>
      <c r="L145" s="646"/>
      <c r="M145" s="646"/>
      <c r="N145" s="646">
        <v>0</v>
      </c>
      <c r="O145" s="662">
        <f t="shared" si="43"/>
        <v>0</v>
      </c>
      <c r="P145" s="662">
        <f t="shared" si="43"/>
        <v>0</v>
      </c>
      <c r="Q145" s="662">
        <f t="shared" ca="1" si="43"/>
        <v>0</v>
      </c>
      <c r="R145" s="662">
        <f t="shared" ca="1" si="43"/>
        <v>0</v>
      </c>
      <c r="S145" s="662">
        <f t="shared" ca="1" si="43"/>
        <v>0</v>
      </c>
      <c r="T145" s="662">
        <f t="shared" ca="1" si="43"/>
        <v>0</v>
      </c>
      <c r="U145" s="662">
        <f t="shared" ca="1" si="43"/>
        <v>0</v>
      </c>
      <c r="V145" s="664">
        <f t="shared" ca="1" si="43"/>
        <v>0</v>
      </c>
      <c r="W145" s="665">
        <f t="shared" ca="1" si="43"/>
        <v>0</v>
      </c>
      <c r="X145" s="1357">
        <v>0</v>
      </c>
      <c r="Y145"/>
      <c r="Z145"/>
      <c r="AA145"/>
      <c r="AB145"/>
      <c r="AC145"/>
      <c r="AD145"/>
      <c r="AE145"/>
      <c r="AF145"/>
      <c r="AG145"/>
      <c r="AH145"/>
      <c r="AI145"/>
      <c r="AJ145"/>
      <c r="AK145"/>
      <c r="AL145"/>
    </row>
    <row r="146" spans="1:38" ht="15" thickBot="1" x14ac:dyDescent="0.25">
      <c r="A146" s="599" t="str">
        <f>A144</f>
        <v>Torre</v>
      </c>
      <c r="B146" s="600" t="s">
        <v>2257</v>
      </c>
      <c r="C146" s="600" t="s">
        <v>3386</v>
      </c>
      <c r="D146" s="600" t="s">
        <v>5468</v>
      </c>
      <c r="E146" s="600" t="s">
        <v>2259</v>
      </c>
      <c r="F146" s="601"/>
      <c r="G146" s="602"/>
      <c r="H146" s="645">
        <v>45</v>
      </c>
      <c r="I146" s="1312">
        <f>((0.5816+0.5128)*1.2+0.1123*2.48)</f>
        <v>1.5917840000000001</v>
      </c>
      <c r="J146" s="604">
        <v>14.8264</v>
      </c>
      <c r="K146" s="604"/>
      <c r="L146" s="604"/>
      <c r="M146" s="604"/>
      <c r="N146" s="604">
        <v>67.559118885649482</v>
      </c>
      <c r="O146" s="604">
        <f t="shared" si="43"/>
        <v>0</v>
      </c>
      <c r="P146" s="604">
        <f t="shared" si="43"/>
        <v>0</v>
      </c>
      <c r="Q146" s="604">
        <f t="shared" ca="1" si="43"/>
        <v>4.7134905183015086</v>
      </c>
      <c r="R146" s="604">
        <f t="shared" ca="1" si="43"/>
        <v>5.3590992021779762</v>
      </c>
      <c r="S146" s="604">
        <f t="shared" ca="1" si="43"/>
        <v>6.064891746415813</v>
      </c>
      <c r="T146" s="604">
        <f t="shared" ca="1" si="43"/>
        <v>2.0325731022043074</v>
      </c>
      <c r="U146" s="604">
        <f t="shared" ca="1" si="43"/>
        <v>7.7719248766654587</v>
      </c>
      <c r="V146" s="605">
        <f t="shared" ca="1" si="43"/>
        <v>36.972039671993556</v>
      </c>
      <c r="W146" s="606">
        <f t="shared" ca="1" si="43"/>
        <v>0</v>
      </c>
      <c r="X146" s="1357">
        <v>4.2921930677032706E-3</v>
      </c>
      <c r="Y146"/>
      <c r="Z146"/>
      <c r="AA146"/>
      <c r="AB146"/>
      <c r="AC146"/>
      <c r="AD146"/>
      <c r="AE146"/>
      <c r="AF146"/>
      <c r="AG146"/>
      <c r="AH146"/>
      <c r="AI146"/>
      <c r="AJ146"/>
      <c r="AK146"/>
      <c r="AL146"/>
    </row>
    <row r="147" spans="1:38" ht="21" customHeight="1" thickTop="1" thickBot="1" x14ac:dyDescent="0.3">
      <c r="A147" s="624"/>
      <c r="B147" s="625"/>
      <c r="C147" s="625"/>
      <c r="D147" s="626" t="str">
        <f>"TOTAL - "&amp;UPPER(C140)</f>
        <v>TOTAL - PENTHOUSE - 22X</v>
      </c>
      <c r="E147" s="627"/>
      <c r="F147" s="628"/>
      <c r="G147" s="629"/>
      <c r="H147" s="613"/>
      <c r="I147" s="631">
        <f>SUM(I142:I146)</f>
        <v>127.02940304761906</v>
      </c>
      <c r="J147" s="631">
        <f>SUM(J142:J146)</f>
        <v>893.87401904761907</v>
      </c>
      <c r="K147" s="631">
        <f>SUM(K142:K146)</f>
        <v>0</v>
      </c>
      <c r="L147" s="631">
        <f t="shared" ref="L147:W147" si="44">SUM(L142:L146)</f>
        <v>0</v>
      </c>
      <c r="M147" s="631">
        <f t="shared" si="44"/>
        <v>0</v>
      </c>
      <c r="N147" s="631">
        <f t="shared" si="44"/>
        <v>15739.999999999998</v>
      </c>
      <c r="O147" s="631">
        <f t="shared" si="44"/>
        <v>0</v>
      </c>
      <c r="P147" s="631">
        <f t="shared" si="44"/>
        <v>0</v>
      </c>
      <c r="Q147" s="631">
        <f t="shared" ca="1" si="44"/>
        <v>1098.1543569808875</v>
      </c>
      <c r="R147" s="631">
        <f t="shared" ca="1" si="44"/>
        <v>1248.5689990281821</v>
      </c>
      <c r="S147" s="631">
        <f t="shared" ca="1" si="44"/>
        <v>1413.0053449951408</v>
      </c>
      <c r="T147" s="631">
        <f t="shared" ca="1" si="44"/>
        <v>473.55118237771296</v>
      </c>
      <c r="U147" s="631">
        <f t="shared" ca="1" si="44"/>
        <v>1810.7118561710397</v>
      </c>
      <c r="V147" s="631">
        <f t="shared" ca="1" si="44"/>
        <v>8613.7876579203094</v>
      </c>
      <c r="W147" s="632">
        <f t="shared" ca="1" si="44"/>
        <v>0</v>
      </c>
      <c r="Y147"/>
      <c r="Z147"/>
      <c r="AA147"/>
      <c r="AB147"/>
      <c r="AC147"/>
      <c r="AD147"/>
      <c r="AE147"/>
      <c r="AF147"/>
      <c r="AG147"/>
      <c r="AH147"/>
      <c r="AI147"/>
      <c r="AJ147"/>
      <c r="AK147"/>
      <c r="AL147"/>
    </row>
    <row r="148" spans="1:38" ht="15" thickTop="1" x14ac:dyDescent="0.2">
      <c r="A148" s="654" t="str">
        <f>A104</f>
        <v>Torre</v>
      </c>
      <c r="B148" s="655" t="s">
        <v>2257</v>
      </c>
      <c r="C148" s="655" t="s">
        <v>3386</v>
      </c>
      <c r="D148" s="655" t="s">
        <v>5469</v>
      </c>
      <c r="E148" s="655" t="s">
        <v>2252</v>
      </c>
      <c r="F148" s="656"/>
      <c r="G148" s="657"/>
      <c r="H148" s="658">
        <v>45</v>
      </c>
      <c r="I148" s="659">
        <f>1548.3/21</f>
        <v>73.728571428571428</v>
      </c>
      <c r="J148" s="659">
        <v>418.20000000000005</v>
      </c>
      <c r="K148" s="659"/>
      <c r="L148" s="659"/>
      <c r="M148" s="659"/>
      <c r="N148" s="659">
        <v>8687.7399578879158</v>
      </c>
      <c r="O148" s="659">
        <f t="shared" ref="O148:W152" si="45">O$5*$N148</f>
        <v>0</v>
      </c>
      <c r="P148" s="659">
        <f t="shared" si="45"/>
        <v>0</v>
      </c>
      <c r="Q148" s="659">
        <f t="shared" ca="1" si="45"/>
        <v>606.12957351153545</v>
      </c>
      <c r="R148" s="659">
        <f t="shared" ca="1" si="45"/>
        <v>689.15138392866959</v>
      </c>
      <c r="S148" s="659">
        <f t="shared" ca="1" si="45"/>
        <v>779.91251565587584</v>
      </c>
      <c r="T148" s="659">
        <f t="shared" ca="1" si="45"/>
        <v>261.37798788106261</v>
      </c>
      <c r="U148" s="659">
        <f t="shared" ca="1" si="45"/>
        <v>999.42781099609522</v>
      </c>
      <c r="V148" s="660">
        <f t="shared" ca="1" si="45"/>
        <v>4754.4057957100422</v>
      </c>
      <c r="W148" s="661">
        <f t="shared" ca="1" si="45"/>
        <v>0</v>
      </c>
      <c r="X148" s="1357">
        <v>0.56612406867508902</v>
      </c>
      <c r="Y148"/>
      <c r="Z148"/>
      <c r="AA148"/>
      <c r="AB148"/>
      <c r="AC148"/>
      <c r="AD148"/>
      <c r="AE148"/>
      <c r="AF148"/>
      <c r="AG148"/>
      <c r="AH148"/>
      <c r="AI148"/>
      <c r="AJ148"/>
      <c r="AK148"/>
      <c r="AL148"/>
    </row>
    <row r="149" spans="1:38" x14ac:dyDescent="0.2">
      <c r="A149" s="641" t="str">
        <f>A148</f>
        <v>Torre</v>
      </c>
      <c r="B149" s="642" t="s">
        <v>2257</v>
      </c>
      <c r="C149" s="642" t="s">
        <v>3386</v>
      </c>
      <c r="D149" s="642" t="s">
        <v>5469</v>
      </c>
      <c r="E149" s="642" t="s">
        <v>2253</v>
      </c>
      <c r="F149" s="643" t="s">
        <v>3388</v>
      </c>
      <c r="G149" s="644"/>
      <c r="H149" s="645">
        <v>45</v>
      </c>
      <c r="I149" s="646">
        <f>447.7/21</f>
        <v>21.31904761904762</v>
      </c>
      <c r="J149" s="646">
        <v>199.96190476190475</v>
      </c>
      <c r="K149" s="646"/>
      <c r="L149" s="646"/>
      <c r="M149" s="646"/>
      <c r="N149" s="646">
        <v>3522.0735341755744</v>
      </c>
      <c r="O149" s="646">
        <f t="shared" si="45"/>
        <v>0</v>
      </c>
      <c r="P149" s="646">
        <f t="shared" si="45"/>
        <v>0</v>
      </c>
      <c r="Q149" s="646">
        <f t="shared" ca="1" si="45"/>
        <v>245.72937720215884</v>
      </c>
      <c r="R149" s="646">
        <f t="shared" ca="1" si="45"/>
        <v>279.38702840338311</v>
      </c>
      <c r="S149" s="646">
        <f t="shared" ca="1" si="45"/>
        <v>316.18225725895888</v>
      </c>
      <c r="T149" s="646">
        <f t="shared" ca="1" si="45"/>
        <v>105.96455441741384</v>
      </c>
      <c r="U149" s="646">
        <f t="shared" ca="1" si="45"/>
        <v>405.17536890965363</v>
      </c>
      <c r="V149" s="647">
        <f t="shared" ca="1" si="45"/>
        <v>1927.4709999345193</v>
      </c>
      <c r="W149" s="648">
        <f t="shared" ca="1" si="45"/>
        <v>0</v>
      </c>
      <c r="X149" s="1357">
        <v>0.22951085195983151</v>
      </c>
      <c r="Y149"/>
      <c r="Z149"/>
      <c r="AA149"/>
      <c r="AB149"/>
      <c r="AC149"/>
      <c r="AD149"/>
      <c r="AE149"/>
      <c r="AF149"/>
      <c r="AG149"/>
      <c r="AH149"/>
      <c r="AI149"/>
      <c r="AJ149"/>
      <c r="AK149"/>
      <c r="AL149"/>
    </row>
    <row r="150" spans="1:38" x14ac:dyDescent="0.2">
      <c r="A150" s="641" t="str">
        <f>A149</f>
        <v>Torre</v>
      </c>
      <c r="B150" s="642" t="s">
        <v>2257</v>
      </c>
      <c r="C150" s="642" t="s">
        <v>3386</v>
      </c>
      <c r="D150" s="642" t="s">
        <v>5469</v>
      </c>
      <c r="E150" s="642" t="s">
        <v>2258</v>
      </c>
      <c r="F150" s="643"/>
      <c r="G150" s="644"/>
      <c r="H150" s="645">
        <v>45</v>
      </c>
      <c r="I150" s="1311">
        <v>30.39</v>
      </c>
      <c r="J150" s="646">
        <v>260.8857142857143</v>
      </c>
      <c r="K150" s="646"/>
      <c r="L150" s="646"/>
      <c r="M150" s="646"/>
      <c r="N150" s="646">
        <v>3070.3185131195328</v>
      </c>
      <c r="O150" s="646">
        <f t="shared" si="45"/>
        <v>0</v>
      </c>
      <c r="P150" s="646">
        <f t="shared" si="45"/>
        <v>0</v>
      </c>
      <c r="Q150" s="646">
        <f t="shared" ca="1" si="45"/>
        <v>214.21115962524115</v>
      </c>
      <c r="R150" s="646">
        <f t="shared" ca="1" si="45"/>
        <v>243.55174794303383</v>
      </c>
      <c r="S150" s="646">
        <f t="shared" ca="1" si="45"/>
        <v>275.62747584977342</v>
      </c>
      <c r="T150" s="646">
        <f t="shared" ca="1" si="45"/>
        <v>92.373123390339046</v>
      </c>
      <c r="U150" s="646">
        <f t="shared" ca="1" si="45"/>
        <v>353.20598055444577</v>
      </c>
      <c r="V150" s="647">
        <f t="shared" ca="1" si="45"/>
        <v>1680.2459793007163</v>
      </c>
      <c r="W150" s="648">
        <f t="shared" ca="1" si="45"/>
        <v>0</v>
      </c>
      <c r="X150" s="1357">
        <v>0.20007288629737605</v>
      </c>
      <c r="Y150"/>
      <c r="Z150"/>
      <c r="AA150"/>
      <c r="AB150"/>
      <c r="AC150"/>
      <c r="AD150"/>
      <c r="AE150"/>
      <c r="AF150"/>
      <c r="AG150"/>
      <c r="AH150"/>
      <c r="AI150"/>
      <c r="AJ150"/>
      <c r="AK150"/>
      <c r="AL150"/>
    </row>
    <row r="151" spans="1:38" x14ac:dyDescent="0.2">
      <c r="A151" s="641" t="str">
        <f>A150</f>
        <v>Torre</v>
      </c>
      <c r="B151" s="642" t="s">
        <v>2257</v>
      </c>
      <c r="C151" s="642" t="s">
        <v>3386</v>
      </c>
      <c r="D151" s="642" t="s">
        <v>5469</v>
      </c>
      <c r="E151" s="642" t="s">
        <v>3385</v>
      </c>
      <c r="F151" s="643"/>
      <c r="G151" s="644"/>
      <c r="H151" s="645">
        <v>45</v>
      </c>
      <c r="I151" s="1311"/>
      <c r="J151" s="646">
        <v>0</v>
      </c>
      <c r="K151" s="646"/>
      <c r="L151" s="646"/>
      <c r="M151" s="646"/>
      <c r="N151" s="646">
        <v>0</v>
      </c>
      <c r="O151" s="662">
        <f t="shared" si="45"/>
        <v>0</v>
      </c>
      <c r="P151" s="662">
        <f t="shared" si="45"/>
        <v>0</v>
      </c>
      <c r="Q151" s="662">
        <f t="shared" ca="1" si="45"/>
        <v>0</v>
      </c>
      <c r="R151" s="662">
        <f t="shared" ca="1" si="45"/>
        <v>0</v>
      </c>
      <c r="S151" s="662">
        <f t="shared" ca="1" si="45"/>
        <v>0</v>
      </c>
      <c r="T151" s="662">
        <f t="shared" ca="1" si="45"/>
        <v>0</v>
      </c>
      <c r="U151" s="662">
        <f t="shared" ca="1" si="45"/>
        <v>0</v>
      </c>
      <c r="V151" s="664">
        <f t="shared" ca="1" si="45"/>
        <v>0</v>
      </c>
      <c r="W151" s="665">
        <f t="shared" ca="1" si="45"/>
        <v>0</v>
      </c>
      <c r="X151" s="1357">
        <v>0</v>
      </c>
      <c r="Y151"/>
      <c r="Z151"/>
      <c r="AA151"/>
      <c r="AB151"/>
      <c r="AC151"/>
      <c r="AD151"/>
      <c r="AE151"/>
      <c r="AF151"/>
      <c r="AG151"/>
      <c r="AH151"/>
      <c r="AI151"/>
      <c r="AJ151"/>
      <c r="AK151"/>
      <c r="AL151"/>
    </row>
    <row r="152" spans="1:38" ht="15" thickBot="1" x14ac:dyDescent="0.25">
      <c r="A152" s="599" t="str">
        <f>A150</f>
        <v>Torre</v>
      </c>
      <c r="B152" s="600" t="s">
        <v>2257</v>
      </c>
      <c r="C152" s="600" t="s">
        <v>3386</v>
      </c>
      <c r="D152" s="600" t="s">
        <v>5469</v>
      </c>
      <c r="E152" s="600" t="s">
        <v>2259</v>
      </c>
      <c r="F152" s="601"/>
      <c r="G152" s="602"/>
      <c r="H152" s="645">
        <v>45</v>
      </c>
      <c r="I152" s="1312">
        <f>((0.5816+0.5128)*1.2+0.1123*2.48)</f>
        <v>1.5917840000000001</v>
      </c>
      <c r="J152" s="604">
        <v>14.8264</v>
      </c>
      <c r="K152" s="604"/>
      <c r="L152" s="604"/>
      <c r="M152" s="604"/>
      <c r="N152" s="604">
        <v>65.867994816974388</v>
      </c>
      <c r="O152" s="604">
        <f t="shared" si="45"/>
        <v>0</v>
      </c>
      <c r="P152" s="604">
        <f t="shared" si="45"/>
        <v>0</v>
      </c>
      <c r="Q152" s="604">
        <f t="shared" ca="1" si="45"/>
        <v>4.5955035256578745</v>
      </c>
      <c r="R152" s="604">
        <f t="shared" ca="1" si="45"/>
        <v>5.2249514839023652</v>
      </c>
      <c r="S152" s="604">
        <f t="shared" ca="1" si="45"/>
        <v>5.9130767941865985</v>
      </c>
      <c r="T152" s="604">
        <f t="shared" ca="1" si="45"/>
        <v>1.9816942075239705</v>
      </c>
      <c r="U152" s="604">
        <f t="shared" ca="1" si="45"/>
        <v>7.5773798702228792</v>
      </c>
      <c r="V152" s="605">
        <f t="shared" ca="1" si="45"/>
        <v>36.046564218958899</v>
      </c>
      <c r="W152" s="606">
        <f t="shared" ca="1" si="45"/>
        <v>0</v>
      </c>
      <c r="X152" s="1357">
        <v>4.2921930677032706E-3</v>
      </c>
      <c r="Y152"/>
      <c r="Z152"/>
      <c r="AA152"/>
      <c r="AB152"/>
      <c r="AC152"/>
      <c r="AD152"/>
      <c r="AE152"/>
      <c r="AF152"/>
      <c r="AG152"/>
      <c r="AH152"/>
      <c r="AI152"/>
      <c r="AJ152"/>
      <c r="AK152"/>
      <c r="AL152"/>
    </row>
    <row r="153" spans="1:38" ht="21" customHeight="1" thickTop="1" thickBot="1" x14ac:dyDescent="0.3">
      <c r="A153" s="624"/>
      <c r="B153" s="625"/>
      <c r="C153" s="625"/>
      <c r="D153" s="626" t="str">
        <f>"TOTAL - "&amp;UPPER(C146)</f>
        <v>TOTAL - PENTHOUSE - 22X</v>
      </c>
      <c r="E153" s="627"/>
      <c r="F153" s="628"/>
      <c r="G153" s="629"/>
      <c r="H153" s="613"/>
      <c r="I153" s="631">
        <f>SUM(I148:I152)</f>
        <v>127.02940304761906</v>
      </c>
      <c r="J153" s="631">
        <f>SUM(J148:J152)</f>
        <v>893.87401904761907</v>
      </c>
      <c r="K153" s="631">
        <f>SUM(K148:K152)</f>
        <v>0</v>
      </c>
      <c r="L153" s="631">
        <f t="shared" ref="L153:W153" si="46">SUM(L148:L152)</f>
        <v>0</v>
      </c>
      <c r="M153" s="631">
        <f t="shared" si="46"/>
        <v>0</v>
      </c>
      <c r="N153" s="631">
        <f t="shared" si="46"/>
        <v>15345.999999999998</v>
      </c>
      <c r="O153" s="631">
        <f t="shared" si="46"/>
        <v>0</v>
      </c>
      <c r="P153" s="631">
        <f t="shared" si="46"/>
        <v>0</v>
      </c>
      <c r="Q153" s="631">
        <f t="shared" ca="1" si="46"/>
        <v>1070.6656138645933</v>
      </c>
      <c r="R153" s="631">
        <f t="shared" ca="1" si="46"/>
        <v>1217.3151117589889</v>
      </c>
      <c r="S153" s="631">
        <f t="shared" ca="1" si="46"/>
        <v>1377.6353255587946</v>
      </c>
      <c r="T153" s="631">
        <f t="shared" ca="1" si="46"/>
        <v>461.69735989633949</v>
      </c>
      <c r="U153" s="631">
        <f t="shared" ca="1" si="46"/>
        <v>1765.3865403304173</v>
      </c>
      <c r="V153" s="631">
        <f t="shared" ca="1" si="46"/>
        <v>8398.1693391642366</v>
      </c>
      <c r="W153" s="632">
        <f t="shared" ca="1" si="46"/>
        <v>0</v>
      </c>
      <c r="Y153"/>
      <c r="Z153"/>
      <c r="AA153"/>
      <c r="AB153"/>
      <c r="AC153"/>
      <c r="AD153"/>
      <c r="AE153"/>
      <c r="AF153"/>
      <c r="AG153"/>
      <c r="AH153"/>
      <c r="AI153"/>
      <c r="AJ153"/>
      <c r="AK153"/>
      <c r="AL153"/>
    </row>
    <row r="154" spans="1:38" ht="15" thickTop="1" x14ac:dyDescent="0.2">
      <c r="A154" s="654" t="str">
        <f>A110</f>
        <v>Torre</v>
      </c>
      <c r="B154" s="655" t="s">
        <v>2257</v>
      </c>
      <c r="C154" s="655" t="s">
        <v>3386</v>
      </c>
      <c r="D154" s="655" t="s">
        <v>5470</v>
      </c>
      <c r="E154" s="655" t="s">
        <v>2252</v>
      </c>
      <c r="F154" s="656"/>
      <c r="G154" s="657"/>
      <c r="H154" s="658">
        <v>45</v>
      </c>
      <c r="I154" s="659">
        <f>1548.3/21</f>
        <v>73.728571428571428</v>
      </c>
      <c r="J154" s="659">
        <v>418.20000000000005</v>
      </c>
      <c r="K154" s="659"/>
      <c r="L154" s="659"/>
      <c r="M154" s="659"/>
      <c r="N154" s="659">
        <v>8560.9281665046965</v>
      </c>
      <c r="O154" s="659">
        <f t="shared" ref="O154:W158" si="47">O$5*$N154</f>
        <v>0</v>
      </c>
      <c r="P154" s="659">
        <f t="shared" si="47"/>
        <v>0</v>
      </c>
      <c r="Q154" s="659">
        <f t="shared" ca="1" si="47"/>
        <v>597.28211981242282</v>
      </c>
      <c r="R154" s="659">
        <f t="shared" ca="1" si="47"/>
        <v>679.09209095330004</v>
      </c>
      <c r="S154" s="659">
        <f t="shared" ca="1" si="47"/>
        <v>768.52841533612377</v>
      </c>
      <c r="T154" s="659">
        <f t="shared" ca="1" si="47"/>
        <v>257.56274812572849</v>
      </c>
      <c r="U154" s="659">
        <f t="shared" ca="1" si="47"/>
        <v>984.83952547132503</v>
      </c>
      <c r="V154" s="660">
        <f t="shared" ca="1" si="47"/>
        <v>4685.0074574955852</v>
      </c>
      <c r="W154" s="661">
        <f t="shared" ca="1" si="47"/>
        <v>0</v>
      </c>
      <c r="X154" s="1357">
        <v>0.56612406867508902</v>
      </c>
      <c r="Y154"/>
      <c r="Z154"/>
      <c r="AA154"/>
      <c r="AB154"/>
      <c r="AC154"/>
      <c r="AD154"/>
      <c r="AE154"/>
      <c r="AF154"/>
      <c r="AG154"/>
      <c r="AH154"/>
      <c r="AI154"/>
      <c r="AJ154"/>
      <c r="AK154"/>
      <c r="AL154"/>
    </row>
    <row r="155" spans="1:38" x14ac:dyDescent="0.2">
      <c r="A155" s="641" t="str">
        <f>A154</f>
        <v>Torre</v>
      </c>
      <c r="B155" s="642" t="s">
        <v>2257</v>
      </c>
      <c r="C155" s="642" t="s">
        <v>3386</v>
      </c>
      <c r="D155" s="642" t="s">
        <v>5470</v>
      </c>
      <c r="E155" s="642" t="s">
        <v>2253</v>
      </c>
      <c r="F155" s="643" t="s">
        <v>3388</v>
      </c>
      <c r="G155" s="644"/>
      <c r="H155" s="645">
        <v>45</v>
      </c>
      <c r="I155" s="646">
        <f>447.7/21</f>
        <v>21.31904761904762</v>
      </c>
      <c r="J155" s="646">
        <v>199.96190476190475</v>
      </c>
      <c r="K155" s="646"/>
      <c r="L155" s="646"/>
      <c r="M155" s="646"/>
      <c r="N155" s="646">
        <v>3470.663103336572</v>
      </c>
      <c r="O155" s="646">
        <f t="shared" si="47"/>
        <v>0</v>
      </c>
      <c r="P155" s="646">
        <f t="shared" si="47"/>
        <v>0</v>
      </c>
      <c r="Q155" s="646">
        <f t="shared" ca="1" si="47"/>
        <v>242.14255454522652</v>
      </c>
      <c r="R155" s="646">
        <f t="shared" ca="1" si="47"/>
        <v>275.3089172107363</v>
      </c>
      <c r="S155" s="646">
        <f t="shared" ca="1" si="47"/>
        <v>311.5670594467598</v>
      </c>
      <c r="T155" s="646">
        <f t="shared" ca="1" si="47"/>
        <v>104.41782822234667</v>
      </c>
      <c r="U155" s="646">
        <f t="shared" ca="1" si="47"/>
        <v>399.26117090132817</v>
      </c>
      <c r="V155" s="647">
        <f t="shared" ca="1" si="47"/>
        <v>1899.3364043405318</v>
      </c>
      <c r="W155" s="648">
        <f t="shared" ca="1" si="47"/>
        <v>0</v>
      </c>
      <c r="X155" s="1357">
        <v>0.22951085195983151</v>
      </c>
      <c r="Y155"/>
      <c r="Z155"/>
      <c r="AA155"/>
      <c r="AB155"/>
      <c r="AC155"/>
      <c r="AD155"/>
      <c r="AE155"/>
      <c r="AF155"/>
      <c r="AG155"/>
      <c r="AH155"/>
      <c r="AI155"/>
      <c r="AJ155"/>
      <c r="AK155"/>
      <c r="AL155"/>
    </row>
    <row r="156" spans="1:38" x14ac:dyDescent="0.2">
      <c r="A156" s="641" t="str">
        <f>A155</f>
        <v>Torre</v>
      </c>
      <c r="B156" s="642" t="s">
        <v>2257</v>
      </c>
      <c r="C156" s="642" t="s">
        <v>3386</v>
      </c>
      <c r="D156" s="642" t="s">
        <v>5470</v>
      </c>
      <c r="E156" s="642" t="s">
        <v>2258</v>
      </c>
      <c r="F156" s="643"/>
      <c r="G156" s="644"/>
      <c r="H156" s="645">
        <v>45</v>
      </c>
      <c r="I156" s="1311">
        <v>30.39</v>
      </c>
      <c r="J156" s="646">
        <v>260.8857142857143</v>
      </c>
      <c r="K156" s="646"/>
      <c r="L156" s="646"/>
      <c r="M156" s="646"/>
      <c r="N156" s="646">
        <v>3025.5021865889207</v>
      </c>
      <c r="O156" s="646">
        <f t="shared" si="47"/>
        <v>0</v>
      </c>
      <c r="P156" s="646">
        <f t="shared" si="47"/>
        <v>0</v>
      </c>
      <c r="Q156" s="646">
        <f t="shared" ca="1" si="47"/>
        <v>211.08439696682501</v>
      </c>
      <c r="R156" s="646">
        <f t="shared" ca="1" si="47"/>
        <v>239.99671135113761</v>
      </c>
      <c r="S156" s="646">
        <f t="shared" ca="1" si="47"/>
        <v>271.60424148314047</v>
      </c>
      <c r="T156" s="646">
        <f t="shared" ca="1" si="47"/>
        <v>91.024786387899596</v>
      </c>
      <c r="U156" s="646">
        <f t="shared" ca="1" si="47"/>
        <v>348.05036087217053</v>
      </c>
      <c r="V156" s="647">
        <f t="shared" ca="1" si="47"/>
        <v>1655.7200377287522</v>
      </c>
      <c r="W156" s="648">
        <f t="shared" ca="1" si="47"/>
        <v>0</v>
      </c>
      <c r="X156" s="1357">
        <v>0.20007288629737605</v>
      </c>
      <c r="Y156"/>
      <c r="Z156"/>
      <c r="AA156"/>
      <c r="AB156"/>
      <c r="AC156"/>
      <c r="AD156"/>
      <c r="AE156"/>
      <c r="AF156"/>
      <c r="AG156"/>
      <c r="AH156"/>
      <c r="AI156"/>
      <c r="AJ156"/>
      <c r="AK156"/>
      <c r="AL156"/>
    </row>
    <row r="157" spans="1:38" x14ac:dyDescent="0.2">
      <c r="A157" s="641" t="str">
        <f>A156</f>
        <v>Torre</v>
      </c>
      <c r="B157" s="642" t="s">
        <v>2257</v>
      </c>
      <c r="C157" s="642" t="s">
        <v>3386</v>
      </c>
      <c r="D157" s="642" t="s">
        <v>5470</v>
      </c>
      <c r="E157" s="642" t="s">
        <v>3385</v>
      </c>
      <c r="F157" s="643"/>
      <c r="G157" s="644"/>
      <c r="H157" s="645">
        <v>45</v>
      </c>
      <c r="I157" s="1311"/>
      <c r="J157" s="646">
        <v>0</v>
      </c>
      <c r="K157" s="646"/>
      <c r="L157" s="646"/>
      <c r="M157" s="646"/>
      <c r="N157" s="646">
        <v>0</v>
      </c>
      <c r="O157" s="662">
        <f t="shared" si="47"/>
        <v>0</v>
      </c>
      <c r="P157" s="662">
        <f t="shared" si="47"/>
        <v>0</v>
      </c>
      <c r="Q157" s="662">
        <f t="shared" ca="1" si="47"/>
        <v>0</v>
      </c>
      <c r="R157" s="662">
        <f t="shared" ca="1" si="47"/>
        <v>0</v>
      </c>
      <c r="S157" s="662">
        <f t="shared" ca="1" si="47"/>
        <v>0</v>
      </c>
      <c r="T157" s="662">
        <f t="shared" ca="1" si="47"/>
        <v>0</v>
      </c>
      <c r="U157" s="662">
        <f t="shared" ca="1" si="47"/>
        <v>0</v>
      </c>
      <c r="V157" s="664">
        <f t="shared" ca="1" si="47"/>
        <v>0</v>
      </c>
      <c r="W157" s="665">
        <f t="shared" ca="1" si="47"/>
        <v>0</v>
      </c>
      <c r="X157" s="1357">
        <v>0</v>
      </c>
      <c r="Y157"/>
      <c r="Z157"/>
      <c r="AA157"/>
      <c r="AB157"/>
      <c r="AC157"/>
      <c r="AD157"/>
      <c r="AE157"/>
      <c r="AF157"/>
      <c r="AG157"/>
      <c r="AH157"/>
      <c r="AI157"/>
      <c r="AJ157"/>
      <c r="AK157"/>
      <c r="AL157"/>
    </row>
    <row r="158" spans="1:38" ht="15" thickBot="1" x14ac:dyDescent="0.25">
      <c r="A158" s="599" t="str">
        <f>A156</f>
        <v>Torre</v>
      </c>
      <c r="B158" s="600" t="s">
        <v>2257</v>
      </c>
      <c r="C158" s="600" t="s">
        <v>3386</v>
      </c>
      <c r="D158" s="600" t="s">
        <v>5470</v>
      </c>
      <c r="E158" s="600" t="s">
        <v>2259</v>
      </c>
      <c r="F158" s="601"/>
      <c r="G158" s="602"/>
      <c r="H158" s="645">
        <v>45</v>
      </c>
      <c r="I158" s="1312">
        <f>((0.5816+0.5128)*1.2+0.1123*2.48)</f>
        <v>1.5917840000000001</v>
      </c>
      <c r="J158" s="604">
        <v>14.8264</v>
      </c>
      <c r="K158" s="604"/>
      <c r="L158" s="604"/>
      <c r="M158" s="604"/>
      <c r="N158" s="604">
        <v>64.906543569808861</v>
      </c>
      <c r="O158" s="604">
        <f t="shared" si="47"/>
        <v>0</v>
      </c>
      <c r="P158" s="604">
        <f t="shared" si="47"/>
        <v>0</v>
      </c>
      <c r="Q158" s="604">
        <f t="shared" ca="1" si="47"/>
        <v>4.528424626286875</v>
      </c>
      <c r="R158" s="604">
        <f t="shared" ca="1" si="47"/>
        <v>5.1486847608218147</v>
      </c>
      <c r="S158" s="604">
        <f t="shared" ca="1" si="47"/>
        <v>5.8267657553557761</v>
      </c>
      <c r="T158" s="604">
        <f t="shared" ca="1" si="47"/>
        <v>1.9527681354214443</v>
      </c>
      <c r="U158" s="604">
        <f t="shared" ca="1" si="47"/>
        <v>7.4667756026007028</v>
      </c>
      <c r="V158" s="605">
        <f t="shared" ca="1" si="47"/>
        <v>35.52040558576153</v>
      </c>
      <c r="W158" s="606">
        <f t="shared" ca="1" si="47"/>
        <v>0</v>
      </c>
      <c r="X158" s="1357">
        <v>4.2921930677032706E-3</v>
      </c>
      <c r="Y158"/>
      <c r="Z158"/>
      <c r="AA158"/>
      <c r="AB158"/>
      <c r="AC158"/>
      <c r="AD158"/>
      <c r="AE158"/>
      <c r="AF158"/>
      <c r="AG158"/>
      <c r="AH158"/>
      <c r="AI158"/>
      <c r="AJ158"/>
      <c r="AK158"/>
      <c r="AL158"/>
    </row>
    <row r="159" spans="1:38" ht="21" customHeight="1" thickTop="1" thickBot="1" x14ac:dyDescent="0.3">
      <c r="A159" s="624"/>
      <c r="B159" s="625"/>
      <c r="C159" s="625"/>
      <c r="D159" s="626" t="str">
        <f>"TOTAL - "&amp;UPPER(C152)</f>
        <v>TOTAL - PENTHOUSE - 22X</v>
      </c>
      <c r="E159" s="627"/>
      <c r="F159" s="628"/>
      <c r="G159" s="629"/>
      <c r="H159" s="613"/>
      <c r="I159" s="631">
        <f>SUM(I154:I158)</f>
        <v>127.02940304761906</v>
      </c>
      <c r="J159" s="631">
        <f>SUM(J154:J158)</f>
        <v>893.87401904761907</v>
      </c>
      <c r="K159" s="631">
        <f>SUM(K154:K158)</f>
        <v>0</v>
      </c>
      <c r="L159" s="631">
        <f t="shared" ref="L159:W159" si="48">SUM(L154:L158)</f>
        <v>0</v>
      </c>
      <c r="M159" s="631">
        <f t="shared" si="48"/>
        <v>0</v>
      </c>
      <c r="N159" s="631">
        <f t="shared" si="48"/>
        <v>15121.999999999998</v>
      </c>
      <c r="O159" s="631">
        <f t="shared" si="48"/>
        <v>0</v>
      </c>
      <c r="P159" s="631">
        <f t="shared" si="48"/>
        <v>0</v>
      </c>
      <c r="Q159" s="631">
        <f t="shared" ca="1" si="48"/>
        <v>1055.0374959507612</v>
      </c>
      <c r="R159" s="631">
        <f t="shared" ca="1" si="48"/>
        <v>1199.5464042759957</v>
      </c>
      <c r="S159" s="631">
        <f t="shared" ca="1" si="48"/>
        <v>1357.5264820213799</v>
      </c>
      <c r="T159" s="631">
        <f t="shared" ca="1" si="48"/>
        <v>454.95813087139618</v>
      </c>
      <c r="U159" s="631">
        <f t="shared" ca="1" si="48"/>
        <v>1739.6178328474243</v>
      </c>
      <c r="V159" s="631">
        <f t="shared" ca="1" si="48"/>
        <v>8275.5843051506308</v>
      </c>
      <c r="W159" s="632">
        <f t="shared" ca="1" si="48"/>
        <v>0</v>
      </c>
      <c r="Y159"/>
      <c r="Z159"/>
      <c r="AA159"/>
      <c r="AB159"/>
      <c r="AC159"/>
      <c r="AD159"/>
      <c r="AE159"/>
      <c r="AF159"/>
      <c r="AG159"/>
      <c r="AH159"/>
      <c r="AI159"/>
      <c r="AJ159"/>
      <c r="AK159"/>
      <c r="AL159"/>
    </row>
    <row r="160" spans="1:38" ht="15" thickTop="1" x14ac:dyDescent="0.2">
      <c r="A160" s="654" t="str">
        <f>A116</f>
        <v>Torre</v>
      </c>
      <c r="B160" s="655" t="s">
        <v>2257</v>
      </c>
      <c r="C160" s="655" t="s">
        <v>3386</v>
      </c>
      <c r="D160" s="655" t="s">
        <v>5471</v>
      </c>
      <c r="E160" s="655" t="s">
        <v>2252</v>
      </c>
      <c r="F160" s="656"/>
      <c r="G160" s="657"/>
      <c r="H160" s="658">
        <v>45</v>
      </c>
      <c r="I160" s="659">
        <f>1548.3/21</f>
        <v>73.728571428571428</v>
      </c>
      <c r="J160" s="659">
        <v>418.20000000000005</v>
      </c>
      <c r="K160" s="659"/>
      <c r="L160" s="659"/>
      <c r="M160" s="659"/>
      <c r="N160" s="659">
        <v>8490.7287819889843</v>
      </c>
      <c r="O160" s="659">
        <f t="shared" ref="O160:W164" si="49">O$5*$N160</f>
        <v>0</v>
      </c>
      <c r="P160" s="659">
        <f t="shared" si="49"/>
        <v>0</v>
      </c>
      <c r="Q160" s="659">
        <f t="shared" ca="1" si="49"/>
        <v>592.38442222898527</v>
      </c>
      <c r="R160" s="659">
        <f t="shared" ca="1" si="49"/>
        <v>673.52355377050606</v>
      </c>
      <c r="S160" s="659">
        <f t="shared" ca="1" si="49"/>
        <v>762.22650265911807</v>
      </c>
      <c r="T160" s="659">
        <f t="shared" ca="1" si="49"/>
        <v>255.45074040402559</v>
      </c>
      <c r="U160" s="659">
        <f t="shared" ca="1" si="49"/>
        <v>976.76386741296983</v>
      </c>
      <c r="V160" s="660">
        <f t="shared" ca="1" si="49"/>
        <v>4646.5905202697249</v>
      </c>
      <c r="W160" s="661">
        <f t="shared" ca="1" si="49"/>
        <v>0</v>
      </c>
      <c r="X160" s="1357">
        <v>0.56612406867508902</v>
      </c>
      <c r="Y160"/>
      <c r="Z160"/>
      <c r="AA160"/>
      <c r="AB160"/>
      <c r="AC160"/>
      <c r="AD160"/>
      <c r="AE160"/>
      <c r="AF160"/>
      <c r="AG160"/>
      <c r="AH160"/>
      <c r="AI160"/>
      <c r="AJ160"/>
      <c r="AK160"/>
      <c r="AL160"/>
    </row>
    <row r="161" spans="1:38" x14ac:dyDescent="0.2">
      <c r="A161" s="641" t="str">
        <f>A160</f>
        <v>Torre</v>
      </c>
      <c r="B161" s="642" t="s">
        <v>2257</v>
      </c>
      <c r="C161" s="642" t="s">
        <v>3386</v>
      </c>
      <c r="D161" s="642" t="s">
        <v>5471</v>
      </c>
      <c r="E161" s="642" t="s">
        <v>2253</v>
      </c>
      <c r="F161" s="643" t="s">
        <v>3388</v>
      </c>
      <c r="G161" s="644"/>
      <c r="H161" s="645">
        <v>45</v>
      </c>
      <c r="I161" s="646">
        <f>447.7/21</f>
        <v>21.31904761904762</v>
      </c>
      <c r="J161" s="646">
        <v>199.96190476190475</v>
      </c>
      <c r="K161" s="646"/>
      <c r="L161" s="646"/>
      <c r="M161" s="646"/>
      <c r="N161" s="646">
        <v>3442.2037576935531</v>
      </c>
      <c r="O161" s="646">
        <f t="shared" si="49"/>
        <v>0</v>
      </c>
      <c r="P161" s="646">
        <f t="shared" si="49"/>
        <v>0</v>
      </c>
      <c r="Q161" s="646">
        <f t="shared" ca="1" si="49"/>
        <v>240.15699200299613</v>
      </c>
      <c r="R161" s="646">
        <f t="shared" ca="1" si="49"/>
        <v>273.05139137194971</v>
      </c>
      <c r="S161" s="646">
        <f t="shared" ca="1" si="49"/>
        <v>309.01221780072109</v>
      </c>
      <c r="T161" s="646">
        <f t="shared" ca="1" si="49"/>
        <v>103.56160479293449</v>
      </c>
      <c r="U161" s="646">
        <f t="shared" ca="1" si="49"/>
        <v>395.98723986100521</v>
      </c>
      <c r="V161" s="647">
        <f t="shared" ca="1" si="49"/>
        <v>1883.761896065289</v>
      </c>
      <c r="W161" s="648">
        <f t="shared" ca="1" si="49"/>
        <v>0</v>
      </c>
      <c r="X161" s="1357">
        <v>0.22951085195983151</v>
      </c>
      <c r="Y161"/>
      <c r="Z161"/>
      <c r="AA161"/>
      <c r="AB161"/>
      <c r="AC161"/>
      <c r="AD161"/>
      <c r="AE161"/>
      <c r="AF161"/>
      <c r="AG161"/>
      <c r="AH161"/>
      <c r="AI161"/>
      <c r="AJ161"/>
      <c r="AK161"/>
      <c r="AL161"/>
    </row>
    <row r="162" spans="1:38" x14ac:dyDescent="0.2">
      <c r="A162" s="641" t="str">
        <f>A161</f>
        <v>Torre</v>
      </c>
      <c r="B162" s="642" t="s">
        <v>2257</v>
      </c>
      <c r="C162" s="642" t="s">
        <v>3386</v>
      </c>
      <c r="D162" s="642" t="s">
        <v>5471</v>
      </c>
      <c r="E162" s="642" t="s">
        <v>2258</v>
      </c>
      <c r="F162" s="643"/>
      <c r="G162" s="644"/>
      <c r="H162" s="645">
        <v>45</v>
      </c>
      <c r="I162" s="1311">
        <v>30.39</v>
      </c>
      <c r="J162" s="646">
        <v>260.8857142857143</v>
      </c>
      <c r="K162" s="646"/>
      <c r="L162" s="646"/>
      <c r="M162" s="646"/>
      <c r="N162" s="646">
        <v>3000.6931486880458</v>
      </c>
      <c r="O162" s="646">
        <f t="shared" si="49"/>
        <v>0</v>
      </c>
      <c r="P162" s="646">
        <f t="shared" si="49"/>
        <v>0</v>
      </c>
      <c r="Q162" s="646">
        <f t="shared" ca="1" si="49"/>
        <v>209.35351049520179</v>
      </c>
      <c r="R162" s="646">
        <f t="shared" ca="1" si="49"/>
        <v>238.0287446663379</v>
      </c>
      <c r="S162" s="646">
        <f t="shared" ca="1" si="49"/>
        <v>269.37709388732577</v>
      </c>
      <c r="T162" s="646">
        <f t="shared" ca="1" si="49"/>
        <v>90.278385547263454</v>
      </c>
      <c r="U162" s="646">
        <f t="shared" ca="1" si="49"/>
        <v>345.1963571194824</v>
      </c>
      <c r="V162" s="647">
        <f t="shared" ca="1" si="49"/>
        <v>1642.1431772157007</v>
      </c>
      <c r="W162" s="648">
        <f t="shared" ca="1" si="49"/>
        <v>0</v>
      </c>
      <c r="X162" s="1357">
        <v>0.20007288629737605</v>
      </c>
      <c r="Y162"/>
      <c r="Z162"/>
      <c r="AA162"/>
      <c r="AB162"/>
      <c r="AC162"/>
      <c r="AD162"/>
      <c r="AE162"/>
      <c r="AF162"/>
      <c r="AG162"/>
      <c r="AH162"/>
      <c r="AI162"/>
      <c r="AJ162"/>
      <c r="AK162"/>
      <c r="AL162"/>
    </row>
    <row r="163" spans="1:38" x14ac:dyDescent="0.2">
      <c r="A163" s="641" t="str">
        <f>A162</f>
        <v>Torre</v>
      </c>
      <c r="B163" s="642" t="s">
        <v>2257</v>
      </c>
      <c r="C163" s="642" t="s">
        <v>3386</v>
      </c>
      <c r="D163" s="642" t="s">
        <v>5471</v>
      </c>
      <c r="E163" s="642" t="s">
        <v>3385</v>
      </c>
      <c r="F163" s="643"/>
      <c r="G163" s="644"/>
      <c r="H163" s="645">
        <v>45</v>
      </c>
      <c r="I163" s="1311"/>
      <c r="J163" s="646">
        <v>0</v>
      </c>
      <c r="K163" s="646"/>
      <c r="L163" s="646"/>
      <c r="M163" s="646"/>
      <c r="N163" s="646">
        <v>0</v>
      </c>
      <c r="O163" s="662">
        <f t="shared" si="49"/>
        <v>0</v>
      </c>
      <c r="P163" s="662">
        <f t="shared" si="49"/>
        <v>0</v>
      </c>
      <c r="Q163" s="662">
        <f t="shared" ca="1" si="49"/>
        <v>0</v>
      </c>
      <c r="R163" s="662">
        <f t="shared" ca="1" si="49"/>
        <v>0</v>
      </c>
      <c r="S163" s="662">
        <f t="shared" ca="1" si="49"/>
        <v>0</v>
      </c>
      <c r="T163" s="662">
        <f t="shared" ca="1" si="49"/>
        <v>0</v>
      </c>
      <c r="U163" s="662">
        <f t="shared" ca="1" si="49"/>
        <v>0</v>
      </c>
      <c r="V163" s="664">
        <f t="shared" ca="1" si="49"/>
        <v>0</v>
      </c>
      <c r="W163" s="665">
        <f t="shared" ca="1" si="49"/>
        <v>0</v>
      </c>
      <c r="X163" s="1357">
        <v>0</v>
      </c>
      <c r="Y163"/>
      <c r="Z163"/>
      <c r="AA163"/>
      <c r="AB163"/>
      <c r="AC163"/>
      <c r="AD163"/>
      <c r="AE163"/>
      <c r="AF163"/>
      <c r="AG163"/>
      <c r="AH163"/>
      <c r="AI163"/>
      <c r="AJ163"/>
      <c r="AK163"/>
      <c r="AL163"/>
    </row>
    <row r="164" spans="1:38" ht="15" thickBot="1" x14ac:dyDescent="0.25">
      <c r="A164" s="599" t="str">
        <f>A162</f>
        <v>Torre</v>
      </c>
      <c r="B164" s="600" t="s">
        <v>2257</v>
      </c>
      <c r="C164" s="600" t="s">
        <v>3386</v>
      </c>
      <c r="D164" s="600" t="s">
        <v>5471</v>
      </c>
      <c r="E164" s="600" t="s">
        <v>2259</v>
      </c>
      <c r="F164" s="601"/>
      <c r="G164" s="602"/>
      <c r="H164" s="645">
        <v>45</v>
      </c>
      <c r="I164" s="1312">
        <f>((0.5816+0.5128)*1.2+0.1123*2.48)</f>
        <v>1.5917840000000001</v>
      </c>
      <c r="J164" s="604">
        <v>14.8264</v>
      </c>
      <c r="K164" s="604"/>
      <c r="L164" s="604"/>
      <c r="M164" s="604"/>
      <c r="N164" s="604">
        <v>64.374311629413654</v>
      </c>
      <c r="O164" s="604">
        <f t="shared" si="49"/>
        <v>0</v>
      </c>
      <c r="P164" s="604">
        <f t="shared" si="49"/>
        <v>0</v>
      </c>
      <c r="Q164" s="604">
        <f t="shared" ca="1" si="49"/>
        <v>4.4912916641350717</v>
      </c>
      <c r="R164" s="604">
        <f t="shared" ca="1" si="49"/>
        <v>5.1064656819736527</v>
      </c>
      <c r="S164" s="604">
        <f t="shared" ca="1" si="49"/>
        <v>5.7789864302887137</v>
      </c>
      <c r="T164" s="604">
        <f t="shared" ca="1" si="49"/>
        <v>1.9367554883646887</v>
      </c>
      <c r="U164" s="604">
        <f t="shared" ca="1" si="49"/>
        <v>7.4055482401669979</v>
      </c>
      <c r="V164" s="605">
        <f t="shared" ca="1" si="49"/>
        <v>35.229139199527275</v>
      </c>
      <c r="W164" s="606">
        <f t="shared" ca="1" si="49"/>
        <v>0</v>
      </c>
      <c r="X164" s="1357">
        <v>4.2921930677032706E-3</v>
      </c>
      <c r="Y164"/>
      <c r="Z164"/>
      <c r="AA164"/>
      <c r="AB164"/>
      <c r="AC164"/>
      <c r="AD164"/>
      <c r="AE164"/>
      <c r="AF164"/>
      <c r="AG164"/>
      <c r="AH164"/>
      <c r="AI164"/>
      <c r="AJ164"/>
      <c r="AK164"/>
      <c r="AL164"/>
    </row>
    <row r="165" spans="1:38" ht="21" customHeight="1" thickTop="1" thickBot="1" x14ac:dyDescent="0.3">
      <c r="A165" s="624"/>
      <c r="B165" s="625"/>
      <c r="C165" s="625"/>
      <c r="D165" s="626" t="str">
        <f>"TOTAL - "&amp;UPPER(C158)</f>
        <v>TOTAL - PENTHOUSE - 22X</v>
      </c>
      <c r="E165" s="627"/>
      <c r="F165" s="628"/>
      <c r="G165" s="629"/>
      <c r="H165" s="613"/>
      <c r="I165" s="631">
        <f>SUM(I160:I164)</f>
        <v>127.02940304761906</v>
      </c>
      <c r="J165" s="631">
        <f>SUM(J160:J164)</f>
        <v>893.87401904761907</v>
      </c>
      <c r="K165" s="631">
        <f>SUM(K160:K164)</f>
        <v>0</v>
      </c>
      <c r="L165" s="631">
        <f t="shared" ref="L165:W165" si="50">SUM(L160:L164)</f>
        <v>0</v>
      </c>
      <c r="M165" s="631">
        <f t="shared" si="50"/>
        <v>0</v>
      </c>
      <c r="N165" s="631">
        <f t="shared" si="50"/>
        <v>14997.999999999996</v>
      </c>
      <c r="O165" s="631">
        <f t="shared" si="50"/>
        <v>0</v>
      </c>
      <c r="P165" s="631">
        <f t="shared" si="50"/>
        <v>0</v>
      </c>
      <c r="Q165" s="631">
        <f t="shared" ca="1" si="50"/>
        <v>1046.3862163913184</v>
      </c>
      <c r="R165" s="631">
        <f t="shared" ca="1" si="50"/>
        <v>1189.7101554907674</v>
      </c>
      <c r="S165" s="631">
        <f t="shared" ca="1" si="50"/>
        <v>1346.3948007774538</v>
      </c>
      <c r="T165" s="631">
        <f t="shared" ca="1" si="50"/>
        <v>451.22748623258821</v>
      </c>
      <c r="U165" s="631">
        <f t="shared" ca="1" si="50"/>
        <v>1725.3530126336245</v>
      </c>
      <c r="V165" s="631">
        <f t="shared" ca="1" si="50"/>
        <v>8207.7247327502428</v>
      </c>
      <c r="W165" s="632">
        <f t="shared" ca="1" si="50"/>
        <v>0</v>
      </c>
      <c r="Y165"/>
      <c r="Z165"/>
      <c r="AA165"/>
      <c r="AB165"/>
      <c r="AC165"/>
      <c r="AD165"/>
      <c r="AE165"/>
      <c r="AF165"/>
      <c r="AG165"/>
      <c r="AH165"/>
      <c r="AI165"/>
      <c r="AJ165"/>
      <c r="AK165"/>
      <c r="AL165"/>
    </row>
    <row r="166" spans="1:38" ht="15" thickTop="1" x14ac:dyDescent="0.2">
      <c r="A166" s="654" t="str">
        <f>A122</f>
        <v>Torre</v>
      </c>
      <c r="B166" s="655" t="s">
        <v>2257</v>
      </c>
      <c r="C166" s="655" t="s">
        <v>3386</v>
      </c>
      <c r="D166" s="655" t="s">
        <v>5472</v>
      </c>
      <c r="E166" s="655" t="s">
        <v>2252</v>
      </c>
      <c r="F166" s="656"/>
      <c r="G166" s="657"/>
      <c r="H166" s="658">
        <v>45</v>
      </c>
      <c r="I166" s="659">
        <f>1548.3/21</f>
        <v>73.728571428571428</v>
      </c>
      <c r="J166" s="659">
        <v>418.20000000000005</v>
      </c>
      <c r="K166" s="659"/>
      <c r="L166" s="659"/>
      <c r="M166" s="659"/>
      <c r="N166" s="659">
        <v>8361.0863702623901</v>
      </c>
      <c r="O166" s="659">
        <f t="shared" ref="O166:W170" si="51">O$5*$N166</f>
        <v>0</v>
      </c>
      <c r="P166" s="659">
        <f t="shared" si="51"/>
        <v>0</v>
      </c>
      <c r="Q166" s="659">
        <f t="shared" ca="1" si="51"/>
        <v>583.33948072408884</v>
      </c>
      <c r="R166" s="659">
        <f t="shared" ca="1" si="51"/>
        <v>663.2397230055077</v>
      </c>
      <c r="S166" s="659">
        <f t="shared" ca="1" si="51"/>
        <v>750.58829295722865</v>
      </c>
      <c r="T166" s="659">
        <f t="shared" ca="1" si="51"/>
        <v>251.55033904700991</v>
      </c>
      <c r="U166" s="659">
        <f t="shared" ca="1" si="51"/>
        <v>961.84995051487897</v>
      </c>
      <c r="V166" s="660">
        <f t="shared" ca="1" si="51"/>
        <v>4575.6431120058396</v>
      </c>
      <c r="W166" s="661">
        <f t="shared" ca="1" si="51"/>
        <v>0</v>
      </c>
      <c r="X166" s="1357">
        <v>0.56612406867508902</v>
      </c>
      <c r="Y166"/>
      <c r="Z166"/>
      <c r="AA166"/>
      <c r="AB166"/>
      <c r="AC166"/>
      <c r="AD166"/>
      <c r="AE166"/>
      <c r="AF166"/>
      <c r="AG166"/>
      <c r="AH166"/>
      <c r="AI166"/>
      <c r="AJ166"/>
      <c r="AK166"/>
      <c r="AL166"/>
    </row>
    <row r="167" spans="1:38" x14ac:dyDescent="0.2">
      <c r="A167" s="641" t="str">
        <f>A166</f>
        <v>Torre</v>
      </c>
      <c r="B167" s="642" t="s">
        <v>2257</v>
      </c>
      <c r="C167" s="642" t="s">
        <v>3386</v>
      </c>
      <c r="D167" s="642" t="s">
        <v>5472</v>
      </c>
      <c r="E167" s="642" t="s">
        <v>2253</v>
      </c>
      <c r="F167" s="643" t="s">
        <v>3388</v>
      </c>
      <c r="G167" s="644"/>
      <c r="H167" s="645">
        <v>45</v>
      </c>
      <c r="I167" s="646">
        <f>447.7/21</f>
        <v>21.31904761904762</v>
      </c>
      <c r="J167" s="646">
        <v>199.96190476190475</v>
      </c>
      <c r="K167" s="646"/>
      <c r="L167" s="646"/>
      <c r="M167" s="646"/>
      <c r="N167" s="646">
        <v>3389.6457725947516</v>
      </c>
      <c r="O167" s="646">
        <f t="shared" si="51"/>
        <v>0</v>
      </c>
      <c r="P167" s="646">
        <f t="shared" si="51"/>
        <v>0</v>
      </c>
      <c r="Q167" s="646">
        <f t="shared" ca="1" si="51"/>
        <v>236.49010634032871</v>
      </c>
      <c r="R167" s="646">
        <f t="shared" ca="1" si="51"/>
        <v>268.88225091160984</v>
      </c>
      <c r="S167" s="646">
        <f t="shared" ca="1" si="51"/>
        <v>304.29400218021397</v>
      </c>
      <c r="T167" s="646">
        <f t="shared" ca="1" si="51"/>
        <v>101.98035345958458</v>
      </c>
      <c r="U167" s="646">
        <f t="shared" ca="1" si="51"/>
        <v>389.94102850427959</v>
      </c>
      <c r="V167" s="647">
        <f t="shared" ca="1" si="51"/>
        <v>1854.999296105364</v>
      </c>
      <c r="W167" s="648">
        <f t="shared" ca="1" si="51"/>
        <v>0</v>
      </c>
      <c r="X167" s="1357">
        <v>0.22951085195983151</v>
      </c>
      <c r="Y167"/>
      <c r="Z167"/>
      <c r="AA167"/>
      <c r="AB167"/>
      <c r="AC167"/>
      <c r="AD167"/>
      <c r="AE167"/>
      <c r="AF167"/>
      <c r="AG167"/>
      <c r="AH167"/>
      <c r="AI167"/>
      <c r="AJ167"/>
      <c r="AK167"/>
      <c r="AL167"/>
    </row>
    <row r="168" spans="1:38" x14ac:dyDescent="0.2">
      <c r="A168" s="641" t="str">
        <f>A167</f>
        <v>Torre</v>
      </c>
      <c r="B168" s="642" t="s">
        <v>2257</v>
      </c>
      <c r="C168" s="642" t="s">
        <v>3386</v>
      </c>
      <c r="D168" s="642" t="s">
        <v>5472</v>
      </c>
      <c r="E168" s="642" t="s">
        <v>2258</v>
      </c>
      <c r="F168" s="643"/>
      <c r="G168" s="644"/>
      <c r="H168" s="645">
        <v>45</v>
      </c>
      <c r="I168" s="1311">
        <v>30.39</v>
      </c>
      <c r="J168" s="646">
        <v>260.8857142857143</v>
      </c>
      <c r="K168" s="646"/>
      <c r="L168" s="646"/>
      <c r="M168" s="646"/>
      <c r="N168" s="646">
        <v>2954.8764577259467</v>
      </c>
      <c r="O168" s="646">
        <f t="shared" si="51"/>
        <v>0</v>
      </c>
      <c r="P168" s="646">
        <f t="shared" si="51"/>
        <v>0</v>
      </c>
      <c r="Q168" s="646">
        <f t="shared" ca="1" si="51"/>
        <v>206.15695402744601</v>
      </c>
      <c r="R168" s="646">
        <f t="shared" ca="1" si="51"/>
        <v>234.39435457908684</v>
      </c>
      <c r="S168" s="646">
        <f t="shared" ca="1" si="51"/>
        <v>265.26405518215194</v>
      </c>
      <c r="T168" s="646">
        <f t="shared" ca="1" si="51"/>
        <v>88.899951736733826</v>
      </c>
      <c r="U168" s="646">
        <f t="shared" ca="1" si="51"/>
        <v>339.92565664072782</v>
      </c>
      <c r="V168" s="647">
        <f t="shared" ca="1" si="51"/>
        <v>1617.0697815907909</v>
      </c>
      <c r="W168" s="648">
        <f t="shared" ca="1" si="51"/>
        <v>0</v>
      </c>
      <c r="X168" s="1357">
        <v>0.20007288629737605</v>
      </c>
      <c r="Y168"/>
      <c r="Z168"/>
      <c r="AA168"/>
      <c r="AB168"/>
      <c r="AC168"/>
      <c r="AD168"/>
      <c r="AE168"/>
      <c r="AF168"/>
      <c r="AG168"/>
      <c r="AH168"/>
      <c r="AI168"/>
      <c r="AJ168"/>
      <c r="AK168"/>
      <c r="AL168"/>
    </row>
    <row r="169" spans="1:38" x14ac:dyDescent="0.2">
      <c r="A169" s="641" t="str">
        <f>A168</f>
        <v>Torre</v>
      </c>
      <c r="B169" s="642" t="s">
        <v>2257</v>
      </c>
      <c r="C169" s="642" t="s">
        <v>3386</v>
      </c>
      <c r="D169" s="642" t="s">
        <v>5472</v>
      </c>
      <c r="E169" s="642" t="s">
        <v>3385</v>
      </c>
      <c r="F169" s="643"/>
      <c r="G169" s="644"/>
      <c r="H169" s="645">
        <v>45</v>
      </c>
      <c r="I169" s="1311"/>
      <c r="J169" s="646">
        <v>0</v>
      </c>
      <c r="K169" s="646"/>
      <c r="L169" s="646"/>
      <c r="M169" s="646"/>
      <c r="N169" s="646">
        <v>0</v>
      </c>
      <c r="O169" s="662">
        <f t="shared" si="51"/>
        <v>0</v>
      </c>
      <c r="P169" s="662">
        <f t="shared" si="51"/>
        <v>0</v>
      </c>
      <c r="Q169" s="662">
        <f t="shared" ca="1" si="51"/>
        <v>0</v>
      </c>
      <c r="R169" s="662">
        <f t="shared" ca="1" si="51"/>
        <v>0</v>
      </c>
      <c r="S169" s="662">
        <f t="shared" ca="1" si="51"/>
        <v>0</v>
      </c>
      <c r="T169" s="662">
        <f t="shared" ca="1" si="51"/>
        <v>0</v>
      </c>
      <c r="U169" s="662">
        <f t="shared" ca="1" si="51"/>
        <v>0</v>
      </c>
      <c r="V169" s="664">
        <f t="shared" ca="1" si="51"/>
        <v>0</v>
      </c>
      <c r="W169" s="665">
        <f t="shared" ca="1" si="51"/>
        <v>0</v>
      </c>
      <c r="X169" s="1357">
        <v>0</v>
      </c>
      <c r="Y169"/>
      <c r="Z169"/>
      <c r="AA169"/>
      <c r="AB169"/>
      <c r="AC169"/>
      <c r="AD169"/>
      <c r="AE169"/>
      <c r="AF169"/>
      <c r="AG169"/>
      <c r="AH169"/>
      <c r="AI169"/>
      <c r="AJ169"/>
      <c r="AK169"/>
      <c r="AL169"/>
    </row>
    <row r="170" spans="1:38" ht="15" thickBot="1" x14ac:dyDescent="0.25">
      <c r="A170" s="599" t="str">
        <f>A168</f>
        <v>Torre</v>
      </c>
      <c r="B170" s="600" t="s">
        <v>2257</v>
      </c>
      <c r="C170" s="600" t="s">
        <v>3386</v>
      </c>
      <c r="D170" s="600" t="s">
        <v>5472</v>
      </c>
      <c r="E170" s="600" t="s">
        <v>2259</v>
      </c>
      <c r="F170" s="601"/>
      <c r="G170" s="602"/>
      <c r="H170" s="645">
        <v>45</v>
      </c>
      <c r="I170" s="1312">
        <f>((0.5816+0.5128)*1.2+0.1123*2.48)</f>
        <v>1.5917840000000001</v>
      </c>
      <c r="J170" s="604">
        <v>14.8264</v>
      </c>
      <c r="K170" s="604"/>
      <c r="L170" s="604"/>
      <c r="M170" s="604"/>
      <c r="N170" s="604">
        <v>63.391399416909607</v>
      </c>
      <c r="O170" s="604">
        <f t="shared" si="51"/>
        <v>0</v>
      </c>
      <c r="P170" s="604">
        <f t="shared" si="51"/>
        <v>0</v>
      </c>
      <c r="Q170" s="604">
        <f t="shared" ca="1" si="51"/>
        <v>4.422715467903112</v>
      </c>
      <c r="R170" s="604">
        <f t="shared" ca="1" si="51"/>
        <v>5.0284965766814826</v>
      </c>
      <c r="S170" s="604">
        <f t="shared" ca="1" si="51"/>
        <v>5.6907488057697035</v>
      </c>
      <c r="T170" s="604">
        <f t="shared" ca="1" si="51"/>
        <v>1.9071837450098739</v>
      </c>
      <c r="U170" s="604">
        <f t="shared" ca="1" si="51"/>
        <v>7.2924751272853978</v>
      </c>
      <c r="V170" s="605">
        <f t="shared" ca="1" si="51"/>
        <v>34.691235953981753</v>
      </c>
      <c r="W170" s="606">
        <f t="shared" ca="1" si="51"/>
        <v>0</v>
      </c>
      <c r="X170" s="1357">
        <v>4.2921930677032706E-3</v>
      </c>
      <c r="Y170"/>
      <c r="Z170"/>
      <c r="AA170"/>
      <c r="AB170"/>
      <c r="AC170"/>
      <c r="AD170"/>
      <c r="AE170"/>
      <c r="AF170"/>
      <c r="AG170"/>
      <c r="AH170"/>
      <c r="AI170"/>
      <c r="AJ170"/>
      <c r="AK170"/>
      <c r="AL170"/>
    </row>
    <row r="171" spans="1:38" ht="21" customHeight="1" thickTop="1" thickBot="1" x14ac:dyDescent="0.3">
      <c r="A171" s="624"/>
      <c r="B171" s="625"/>
      <c r="C171" s="625"/>
      <c r="D171" s="626" t="str">
        <f>"TOTAL - "&amp;UPPER(C164)</f>
        <v>TOTAL - PENTHOUSE - 22X</v>
      </c>
      <c r="E171" s="627"/>
      <c r="F171" s="628"/>
      <c r="G171" s="629"/>
      <c r="H171" s="613"/>
      <c r="I171" s="631">
        <f>SUM(I166:I170)</f>
        <v>127.02940304761906</v>
      </c>
      <c r="J171" s="631">
        <f>SUM(J166:J170)</f>
        <v>893.87401904761907</v>
      </c>
      <c r="K171" s="631">
        <f>SUM(K166:K170)</f>
        <v>0</v>
      </c>
      <c r="L171" s="631">
        <f t="shared" ref="L171:W171" si="52">SUM(L166:L170)</f>
        <v>0</v>
      </c>
      <c r="M171" s="631">
        <f t="shared" si="52"/>
        <v>0</v>
      </c>
      <c r="N171" s="631">
        <f t="shared" si="52"/>
        <v>14768.999999999996</v>
      </c>
      <c r="O171" s="631">
        <f t="shared" si="52"/>
        <v>0</v>
      </c>
      <c r="P171" s="631">
        <f t="shared" si="52"/>
        <v>0</v>
      </c>
      <c r="Q171" s="631">
        <f t="shared" ca="1" si="52"/>
        <v>1030.4092565597666</v>
      </c>
      <c r="R171" s="631">
        <f t="shared" ca="1" si="52"/>
        <v>1171.5448250728857</v>
      </c>
      <c r="S171" s="631">
        <f t="shared" ca="1" si="52"/>
        <v>1325.8370991253644</v>
      </c>
      <c r="T171" s="631">
        <f t="shared" ca="1" si="52"/>
        <v>444.33782798833823</v>
      </c>
      <c r="U171" s="631">
        <f t="shared" ca="1" si="52"/>
        <v>1699.0091107871717</v>
      </c>
      <c r="V171" s="631">
        <f t="shared" ca="1" si="52"/>
        <v>8082.4034256559762</v>
      </c>
      <c r="W171" s="632">
        <f t="shared" ca="1" si="52"/>
        <v>0</v>
      </c>
      <c r="Y171"/>
      <c r="Z171"/>
      <c r="AA171"/>
      <c r="AB171"/>
      <c r="AC171"/>
      <c r="AD171"/>
      <c r="AE171"/>
      <c r="AF171"/>
      <c r="AG171"/>
      <c r="AH171"/>
      <c r="AI171"/>
      <c r="AJ171"/>
      <c r="AK171"/>
      <c r="AL171"/>
    </row>
    <row r="172" spans="1:38" ht="15" thickTop="1" x14ac:dyDescent="0.2">
      <c r="A172" s="654" t="str">
        <f>A128</f>
        <v>Torre</v>
      </c>
      <c r="B172" s="655" t="s">
        <v>2257</v>
      </c>
      <c r="C172" s="655" t="s">
        <v>3386</v>
      </c>
      <c r="D172" s="655" t="s">
        <v>5473</v>
      </c>
      <c r="E172" s="655" t="s">
        <v>2252</v>
      </c>
      <c r="F172" s="656"/>
      <c r="G172" s="657"/>
      <c r="H172" s="658">
        <v>45</v>
      </c>
      <c r="I172" s="659">
        <f>1548.3/21</f>
        <v>73.728571428571428</v>
      </c>
      <c r="J172" s="659">
        <v>418.20000000000005</v>
      </c>
      <c r="K172" s="659"/>
      <c r="L172" s="659"/>
      <c r="M172" s="659"/>
      <c r="N172" s="659">
        <v>7969.894638807903</v>
      </c>
      <c r="O172" s="659">
        <f t="shared" ref="O172:W176" si="53">O$5*$N172</f>
        <v>0</v>
      </c>
      <c r="P172" s="659">
        <f t="shared" si="53"/>
        <v>0</v>
      </c>
      <c r="Q172" s="659">
        <f t="shared" ca="1" si="53"/>
        <v>556.04666596477239</v>
      </c>
      <c r="R172" s="659">
        <f t="shared" ca="1" si="53"/>
        <v>632.20860047880944</v>
      </c>
      <c r="S172" s="659">
        <f t="shared" ca="1" si="53"/>
        <v>715.47037634585047</v>
      </c>
      <c r="T172" s="659">
        <f t="shared" ca="1" si="53"/>
        <v>239.78100569461745</v>
      </c>
      <c r="U172" s="659">
        <f t="shared" ca="1" si="53"/>
        <v>916.84769472194898</v>
      </c>
      <c r="V172" s="660">
        <f t="shared" ca="1" si="53"/>
        <v>4361.5616311746362</v>
      </c>
      <c r="W172" s="661">
        <f t="shared" ca="1" si="53"/>
        <v>0</v>
      </c>
      <c r="X172" s="1357">
        <v>0.56612406867508902</v>
      </c>
      <c r="Y172"/>
      <c r="Z172"/>
      <c r="AA172"/>
      <c r="AB172"/>
      <c r="AC172"/>
      <c r="AD172"/>
      <c r="AE172"/>
      <c r="AF172"/>
      <c r="AG172"/>
      <c r="AH172"/>
      <c r="AI172"/>
      <c r="AJ172"/>
      <c r="AK172"/>
      <c r="AL172"/>
    </row>
    <row r="173" spans="1:38" x14ac:dyDescent="0.2">
      <c r="A173" s="641" t="str">
        <f>A172</f>
        <v>Torre</v>
      </c>
      <c r="B173" s="642" t="s">
        <v>2257</v>
      </c>
      <c r="C173" s="642" t="s">
        <v>3386</v>
      </c>
      <c r="D173" s="642" t="s">
        <v>5473</v>
      </c>
      <c r="E173" s="642" t="s">
        <v>2253</v>
      </c>
      <c r="F173" s="643" t="s">
        <v>3388</v>
      </c>
      <c r="G173" s="644"/>
      <c r="H173" s="645">
        <v>45</v>
      </c>
      <c r="I173" s="646">
        <f>447.7/21</f>
        <v>21.31904761904762</v>
      </c>
      <c r="J173" s="646">
        <v>199.96190476190475</v>
      </c>
      <c r="K173" s="646"/>
      <c r="L173" s="646"/>
      <c r="M173" s="646"/>
      <c r="N173" s="646">
        <v>3231.0537738905082</v>
      </c>
      <c r="O173" s="646">
        <f t="shared" si="53"/>
        <v>0</v>
      </c>
      <c r="P173" s="646">
        <f t="shared" si="53"/>
        <v>0</v>
      </c>
      <c r="Q173" s="646">
        <f t="shared" ca="1" si="53"/>
        <v>225.42539894773833</v>
      </c>
      <c r="R173" s="646">
        <f t="shared" ca="1" si="53"/>
        <v>256.30200611643602</v>
      </c>
      <c r="S173" s="646">
        <f t="shared" ca="1" si="53"/>
        <v>290.05694107204636</v>
      </c>
      <c r="T173" s="646">
        <f t="shared" ca="1" si="53"/>
        <v>97.208979348908642</v>
      </c>
      <c r="U173" s="646">
        <f t="shared" ca="1" si="53"/>
        <v>371.6967837553828</v>
      </c>
      <c r="V173" s="647">
        <f t="shared" ca="1" si="53"/>
        <v>1768.2090927328402</v>
      </c>
      <c r="W173" s="648">
        <f t="shared" ca="1" si="53"/>
        <v>0</v>
      </c>
      <c r="X173" s="1357">
        <v>0.22951085195983151</v>
      </c>
      <c r="Y173"/>
      <c r="Z173"/>
      <c r="AA173"/>
      <c r="AB173"/>
      <c r="AC173"/>
      <c r="AD173"/>
      <c r="AE173"/>
      <c r="AF173"/>
      <c r="AG173"/>
      <c r="AH173"/>
      <c r="AI173"/>
      <c r="AJ173"/>
      <c r="AK173"/>
      <c r="AL173"/>
    </row>
    <row r="174" spans="1:38" x14ac:dyDescent="0.2">
      <c r="A174" s="641" t="str">
        <f>A173</f>
        <v>Torre</v>
      </c>
      <c r="B174" s="642" t="s">
        <v>2257</v>
      </c>
      <c r="C174" s="642" t="s">
        <v>3386</v>
      </c>
      <c r="D174" s="642" t="s">
        <v>5473</v>
      </c>
      <c r="E174" s="642" t="s">
        <v>2258</v>
      </c>
      <c r="F174" s="643"/>
      <c r="G174" s="644"/>
      <c r="H174" s="645">
        <v>45</v>
      </c>
      <c r="I174" s="1311">
        <v>30.39</v>
      </c>
      <c r="J174" s="646">
        <v>260.8857142857143</v>
      </c>
      <c r="K174" s="646"/>
      <c r="L174" s="646"/>
      <c r="M174" s="646"/>
      <c r="N174" s="646">
        <v>2816.6260932944601</v>
      </c>
      <c r="O174" s="646">
        <f t="shared" si="53"/>
        <v>0</v>
      </c>
      <c r="P174" s="646">
        <f t="shared" si="53"/>
        <v>0</v>
      </c>
      <c r="Q174" s="646">
        <f t="shared" ca="1" si="53"/>
        <v>196.51144957670695</v>
      </c>
      <c r="R174" s="646">
        <f t="shared" ca="1" si="53"/>
        <v>223.42770152104981</v>
      </c>
      <c r="S174" s="646">
        <f t="shared" ca="1" si="53"/>
        <v>252.85309559579764</v>
      </c>
      <c r="T174" s="646">
        <f t="shared" ca="1" si="53"/>
        <v>84.74057285867282</v>
      </c>
      <c r="U174" s="646">
        <f t="shared" ca="1" si="53"/>
        <v>324.02149056728058</v>
      </c>
      <c r="V174" s="647">
        <f t="shared" ca="1" si="53"/>
        <v>1541.4116314737055</v>
      </c>
      <c r="W174" s="648">
        <f t="shared" ca="1" si="53"/>
        <v>0</v>
      </c>
      <c r="X174" s="1357">
        <v>0.20007288629737605</v>
      </c>
      <c r="Y174"/>
      <c r="Z174"/>
      <c r="AA174"/>
      <c r="AB174"/>
      <c r="AC174"/>
      <c r="AD174"/>
      <c r="AE174"/>
      <c r="AF174"/>
      <c r="AG174"/>
      <c r="AH174"/>
      <c r="AI174"/>
      <c r="AJ174"/>
      <c r="AK174"/>
      <c r="AL174"/>
    </row>
    <row r="175" spans="1:38" x14ac:dyDescent="0.2">
      <c r="A175" s="641" t="str">
        <f>A174</f>
        <v>Torre</v>
      </c>
      <c r="B175" s="642" t="s">
        <v>2257</v>
      </c>
      <c r="C175" s="642" t="s">
        <v>3386</v>
      </c>
      <c r="D175" s="642" t="s">
        <v>5473</v>
      </c>
      <c r="E175" s="642" t="s">
        <v>3385</v>
      </c>
      <c r="F175" s="643"/>
      <c r="G175" s="644"/>
      <c r="H175" s="645">
        <v>45</v>
      </c>
      <c r="I175" s="1311"/>
      <c r="J175" s="646">
        <v>0</v>
      </c>
      <c r="K175" s="646"/>
      <c r="L175" s="646"/>
      <c r="M175" s="646"/>
      <c r="N175" s="646">
        <v>0</v>
      </c>
      <c r="O175" s="662">
        <f t="shared" si="53"/>
        <v>0</v>
      </c>
      <c r="P175" s="662">
        <f t="shared" si="53"/>
        <v>0</v>
      </c>
      <c r="Q175" s="662">
        <f t="shared" ca="1" si="53"/>
        <v>0</v>
      </c>
      <c r="R175" s="662">
        <f t="shared" ca="1" si="53"/>
        <v>0</v>
      </c>
      <c r="S175" s="662">
        <f t="shared" ca="1" si="53"/>
        <v>0</v>
      </c>
      <c r="T175" s="662">
        <f t="shared" ca="1" si="53"/>
        <v>0</v>
      </c>
      <c r="U175" s="662">
        <f t="shared" ca="1" si="53"/>
        <v>0</v>
      </c>
      <c r="V175" s="664">
        <f t="shared" ca="1" si="53"/>
        <v>0</v>
      </c>
      <c r="W175" s="665">
        <f t="shared" ca="1" si="53"/>
        <v>0</v>
      </c>
      <c r="X175" s="1357">
        <v>0</v>
      </c>
      <c r="Y175"/>
      <c r="Z175"/>
      <c r="AA175"/>
      <c r="AB175"/>
      <c r="AC175"/>
      <c r="AD175"/>
      <c r="AE175"/>
      <c r="AF175"/>
      <c r="AG175"/>
      <c r="AH175"/>
      <c r="AI175"/>
      <c r="AJ175"/>
      <c r="AK175"/>
      <c r="AL175"/>
    </row>
    <row r="176" spans="1:38" ht="15" thickBot="1" x14ac:dyDescent="0.25">
      <c r="A176" s="599" t="str">
        <f>A174</f>
        <v>Torre</v>
      </c>
      <c r="B176" s="600" t="s">
        <v>2257</v>
      </c>
      <c r="C176" s="600" t="s">
        <v>3386</v>
      </c>
      <c r="D176" s="600" t="s">
        <v>5473</v>
      </c>
      <c r="E176" s="600" t="s">
        <v>2259</v>
      </c>
      <c r="F176" s="601"/>
      <c r="G176" s="602"/>
      <c r="H176" s="645">
        <v>45</v>
      </c>
      <c r="I176" s="1312">
        <f>((0.5816+0.5128)*1.2+0.1123*2.48)</f>
        <v>1.5917840000000001</v>
      </c>
      <c r="J176" s="604">
        <v>14.8264</v>
      </c>
      <c r="K176" s="604"/>
      <c r="L176" s="604"/>
      <c r="M176" s="604"/>
      <c r="N176" s="604">
        <v>60.425494007126645</v>
      </c>
      <c r="O176" s="604">
        <f t="shared" si="53"/>
        <v>0</v>
      </c>
      <c r="P176" s="604">
        <f t="shared" si="53"/>
        <v>0</v>
      </c>
      <c r="Q176" s="604">
        <f t="shared" ca="1" si="53"/>
        <v>4.2157890417184651</v>
      </c>
      <c r="R176" s="604">
        <f t="shared" ca="1" si="53"/>
        <v>4.7932273550356772</v>
      </c>
      <c r="S176" s="604">
        <f t="shared" ca="1" si="53"/>
        <v>5.4244946636621227</v>
      </c>
      <c r="T176" s="604">
        <f t="shared" ca="1" si="53"/>
        <v>1.8179519779435982</v>
      </c>
      <c r="U176" s="604">
        <f t="shared" ca="1" si="53"/>
        <v>6.951280712433058</v>
      </c>
      <c r="V176" s="605">
        <f t="shared" ca="1" si="53"/>
        <v>33.068130527466664</v>
      </c>
      <c r="W176" s="606">
        <f t="shared" ca="1" si="53"/>
        <v>0</v>
      </c>
      <c r="X176" s="1357">
        <v>4.2921930677032706E-3</v>
      </c>
      <c r="Y176"/>
      <c r="Z176"/>
      <c r="AA176"/>
      <c r="AB176"/>
      <c r="AC176"/>
      <c r="AD176"/>
      <c r="AE176"/>
      <c r="AF176"/>
      <c r="AG176"/>
      <c r="AH176"/>
      <c r="AI176"/>
      <c r="AJ176"/>
      <c r="AK176"/>
      <c r="AL176"/>
    </row>
    <row r="177" spans="1:38" ht="21" customHeight="1" thickTop="1" thickBot="1" x14ac:dyDescent="0.3">
      <c r="A177" s="624"/>
      <c r="B177" s="625"/>
      <c r="C177" s="625"/>
      <c r="D177" s="626" t="str">
        <f>"TOTAL - "&amp;UPPER(C170)</f>
        <v>TOTAL - PENTHOUSE - 22X</v>
      </c>
      <c r="E177" s="627"/>
      <c r="F177" s="628"/>
      <c r="G177" s="629"/>
      <c r="H177" s="613"/>
      <c r="I177" s="631">
        <f>SUM(I172:I176)</f>
        <v>127.02940304761906</v>
      </c>
      <c r="J177" s="631">
        <f>SUM(J172:J176)</f>
        <v>893.87401904761907</v>
      </c>
      <c r="K177" s="631">
        <f>SUM(K172:K176)</f>
        <v>0</v>
      </c>
      <c r="L177" s="631">
        <f t="shared" ref="L177:W177" si="54">SUM(L172:L176)</f>
        <v>0</v>
      </c>
      <c r="M177" s="631">
        <f t="shared" si="54"/>
        <v>0</v>
      </c>
      <c r="N177" s="631">
        <f t="shared" si="54"/>
        <v>14077.999999999998</v>
      </c>
      <c r="O177" s="631">
        <f t="shared" si="54"/>
        <v>0</v>
      </c>
      <c r="P177" s="631">
        <f t="shared" si="54"/>
        <v>0</v>
      </c>
      <c r="Q177" s="631">
        <f t="shared" ca="1" si="54"/>
        <v>982.19930353093616</v>
      </c>
      <c r="R177" s="631">
        <f t="shared" ca="1" si="54"/>
        <v>1116.731535471331</v>
      </c>
      <c r="S177" s="631">
        <f t="shared" ca="1" si="54"/>
        <v>1263.8049076773566</v>
      </c>
      <c r="T177" s="631">
        <f t="shared" ca="1" si="54"/>
        <v>423.54850988014249</v>
      </c>
      <c r="U177" s="631">
        <f t="shared" ca="1" si="54"/>
        <v>1619.5172497570454</v>
      </c>
      <c r="V177" s="631">
        <f t="shared" ca="1" si="54"/>
        <v>7704.2504859086484</v>
      </c>
      <c r="W177" s="632">
        <f t="shared" ca="1" si="54"/>
        <v>0</v>
      </c>
      <c r="Y177"/>
      <c r="Z177"/>
      <c r="AA177"/>
      <c r="AB177"/>
      <c r="AC177"/>
      <c r="AD177"/>
      <c r="AE177"/>
      <c r="AF177"/>
      <c r="AG177"/>
      <c r="AH177"/>
      <c r="AI177"/>
      <c r="AJ177"/>
      <c r="AK177"/>
      <c r="AL177"/>
    </row>
    <row r="178" spans="1:38" ht="15" thickTop="1" x14ac:dyDescent="0.2">
      <c r="A178" s="654" t="str">
        <f>A134</f>
        <v>Torre</v>
      </c>
      <c r="B178" s="655" t="s">
        <v>2257</v>
      </c>
      <c r="C178" s="655" t="s">
        <v>3386</v>
      </c>
      <c r="D178" s="655" t="s">
        <v>5474</v>
      </c>
      <c r="E178" s="655" t="s">
        <v>2252</v>
      </c>
      <c r="F178" s="656"/>
      <c r="G178" s="657"/>
      <c r="H178" s="658">
        <v>45</v>
      </c>
      <c r="I178" s="659">
        <f>1548.3/21</f>
        <v>73.728571428571428</v>
      </c>
      <c r="J178" s="659">
        <v>418.20000000000005</v>
      </c>
      <c r="K178" s="659"/>
      <c r="L178" s="659"/>
      <c r="M178" s="659"/>
      <c r="N178" s="659">
        <v>8081.421080336896</v>
      </c>
      <c r="O178" s="659">
        <f t="shared" ref="O178:W182" si="55">O$5*$N178</f>
        <v>0</v>
      </c>
      <c r="P178" s="659">
        <f t="shared" si="55"/>
        <v>0</v>
      </c>
      <c r="Q178" s="659">
        <f t="shared" ca="1" si="55"/>
        <v>563.82768551265281</v>
      </c>
      <c r="R178" s="659">
        <f t="shared" ca="1" si="55"/>
        <v>641.05538939018368</v>
      </c>
      <c r="S178" s="659">
        <f t="shared" ca="1" si="55"/>
        <v>725.48228600206107</v>
      </c>
      <c r="T178" s="659">
        <f t="shared" ca="1" si="55"/>
        <v>243.13637280087116</v>
      </c>
      <c r="U178" s="659">
        <f t="shared" ca="1" si="55"/>
        <v>929.6775708307872</v>
      </c>
      <c r="V178" s="660">
        <f t="shared" ca="1" si="55"/>
        <v>4422.5949911221724</v>
      </c>
      <c r="W178" s="661">
        <f t="shared" ca="1" si="55"/>
        <v>0</v>
      </c>
      <c r="X178" s="1357">
        <v>0.56612406867508902</v>
      </c>
      <c r="Y178"/>
      <c r="Z178"/>
      <c r="AA178"/>
      <c r="AB178"/>
      <c r="AC178"/>
      <c r="AD178"/>
      <c r="AE178"/>
      <c r="AF178"/>
      <c r="AG178"/>
      <c r="AH178"/>
      <c r="AI178"/>
      <c r="AJ178"/>
      <c r="AK178"/>
      <c r="AL178"/>
    </row>
    <row r="179" spans="1:38" x14ac:dyDescent="0.2">
      <c r="A179" s="641" t="str">
        <f>A178</f>
        <v>Torre</v>
      </c>
      <c r="B179" s="642" t="s">
        <v>2257</v>
      </c>
      <c r="C179" s="642" t="s">
        <v>3386</v>
      </c>
      <c r="D179" s="642" t="s">
        <v>5474</v>
      </c>
      <c r="E179" s="642" t="s">
        <v>2253</v>
      </c>
      <c r="F179" s="643" t="s">
        <v>3388</v>
      </c>
      <c r="G179" s="644"/>
      <c r="H179" s="645">
        <v>45</v>
      </c>
      <c r="I179" s="646">
        <f>447.7/21</f>
        <v>21.31904761904762</v>
      </c>
      <c r="J179" s="646">
        <v>199.96190476190475</v>
      </c>
      <c r="K179" s="646"/>
      <c r="L179" s="646"/>
      <c r="M179" s="646"/>
      <c r="N179" s="646">
        <v>3276.2674117265947</v>
      </c>
      <c r="O179" s="646">
        <f t="shared" si="55"/>
        <v>0</v>
      </c>
      <c r="P179" s="646">
        <f t="shared" si="55"/>
        <v>0</v>
      </c>
      <c r="Q179" s="646">
        <f t="shared" ca="1" si="55"/>
        <v>228.57988137370111</v>
      </c>
      <c r="R179" s="646">
        <f t="shared" ca="1" si="55"/>
        <v>259.88855926354057</v>
      </c>
      <c r="S179" s="646">
        <f t="shared" ca="1" si="55"/>
        <v>294.1158427193821</v>
      </c>
      <c r="T179" s="646">
        <f t="shared" ca="1" si="55"/>
        <v>98.56926979724895</v>
      </c>
      <c r="U179" s="646">
        <f t="shared" ca="1" si="55"/>
        <v>376.89810968234758</v>
      </c>
      <c r="V179" s="647">
        <f t="shared" ca="1" si="55"/>
        <v>1792.9524647507665</v>
      </c>
      <c r="W179" s="648">
        <f t="shared" ca="1" si="55"/>
        <v>0</v>
      </c>
      <c r="X179" s="1357">
        <v>0.22951085195983151</v>
      </c>
      <c r="Y179"/>
      <c r="Z179"/>
      <c r="AA179"/>
      <c r="AB179"/>
      <c r="AC179"/>
      <c r="AD179"/>
      <c r="AE179"/>
      <c r="AF179"/>
      <c r="AG179"/>
      <c r="AH179"/>
      <c r="AI179"/>
      <c r="AJ179"/>
      <c r="AK179"/>
      <c r="AL179"/>
    </row>
    <row r="180" spans="1:38" x14ac:dyDescent="0.2">
      <c r="A180" s="641" t="str">
        <f>A179</f>
        <v>Torre</v>
      </c>
      <c r="B180" s="642" t="s">
        <v>2257</v>
      </c>
      <c r="C180" s="642" t="s">
        <v>3386</v>
      </c>
      <c r="D180" s="642" t="s">
        <v>5474</v>
      </c>
      <c r="E180" s="642" t="s">
        <v>2258</v>
      </c>
      <c r="F180" s="643"/>
      <c r="G180" s="644"/>
      <c r="H180" s="645">
        <v>45</v>
      </c>
      <c r="I180" s="1311">
        <v>30.39</v>
      </c>
      <c r="J180" s="646">
        <v>260.8857142857143</v>
      </c>
      <c r="K180" s="646"/>
      <c r="L180" s="646"/>
      <c r="M180" s="646"/>
      <c r="N180" s="646">
        <v>2856.0404518950431</v>
      </c>
      <c r="O180" s="646">
        <f t="shared" si="55"/>
        <v>0</v>
      </c>
      <c r="P180" s="646">
        <f t="shared" si="55"/>
        <v>0</v>
      </c>
      <c r="Q180" s="646">
        <f t="shared" ca="1" si="55"/>
        <v>199.261325664689</v>
      </c>
      <c r="R180" s="646">
        <f t="shared" ca="1" si="55"/>
        <v>226.55422923802999</v>
      </c>
      <c r="S180" s="646">
        <f t="shared" ca="1" si="55"/>
        <v>256.39138653430962</v>
      </c>
      <c r="T180" s="646">
        <f t="shared" ca="1" si="55"/>
        <v>85.92638709742539</v>
      </c>
      <c r="U180" s="646">
        <f t="shared" ca="1" si="55"/>
        <v>328.55567394856729</v>
      </c>
      <c r="V180" s="647">
        <f t="shared" ca="1" si="55"/>
        <v>1562.9813211597632</v>
      </c>
      <c r="W180" s="648">
        <f t="shared" ca="1" si="55"/>
        <v>0</v>
      </c>
      <c r="X180" s="1357">
        <v>0.20007288629737605</v>
      </c>
      <c r="Y180"/>
      <c r="Z180"/>
      <c r="AA180"/>
      <c r="AB180"/>
      <c r="AC180"/>
      <c r="AD180"/>
      <c r="AE180"/>
      <c r="AF180"/>
      <c r="AG180"/>
      <c r="AH180"/>
      <c r="AI180"/>
      <c r="AJ180"/>
      <c r="AK180"/>
      <c r="AL180"/>
    </row>
    <row r="181" spans="1:38" x14ac:dyDescent="0.2">
      <c r="A181" s="641" t="str">
        <f>A180</f>
        <v>Torre</v>
      </c>
      <c r="B181" s="642" t="s">
        <v>2257</v>
      </c>
      <c r="C181" s="642" t="s">
        <v>3386</v>
      </c>
      <c r="D181" s="642" t="s">
        <v>5474</v>
      </c>
      <c r="E181" s="642" t="s">
        <v>3385</v>
      </c>
      <c r="F181" s="643"/>
      <c r="G181" s="644"/>
      <c r="H181" s="645">
        <v>45</v>
      </c>
      <c r="I181" s="1311"/>
      <c r="J181" s="646">
        <v>0</v>
      </c>
      <c r="K181" s="646"/>
      <c r="L181" s="646"/>
      <c r="M181" s="646"/>
      <c r="N181" s="646">
        <v>0</v>
      </c>
      <c r="O181" s="662">
        <f t="shared" si="55"/>
        <v>0</v>
      </c>
      <c r="P181" s="662">
        <f t="shared" si="55"/>
        <v>0</v>
      </c>
      <c r="Q181" s="662">
        <f t="shared" ca="1" si="55"/>
        <v>0</v>
      </c>
      <c r="R181" s="662">
        <f t="shared" ca="1" si="55"/>
        <v>0</v>
      </c>
      <c r="S181" s="662">
        <f t="shared" ca="1" si="55"/>
        <v>0</v>
      </c>
      <c r="T181" s="662">
        <f t="shared" ca="1" si="55"/>
        <v>0</v>
      </c>
      <c r="U181" s="662">
        <f t="shared" ca="1" si="55"/>
        <v>0</v>
      </c>
      <c r="V181" s="664">
        <f t="shared" ca="1" si="55"/>
        <v>0</v>
      </c>
      <c r="W181" s="665">
        <f t="shared" ca="1" si="55"/>
        <v>0</v>
      </c>
      <c r="X181" s="1357">
        <v>0</v>
      </c>
      <c r="Y181"/>
      <c r="Z181"/>
      <c r="AA181"/>
      <c r="AB181"/>
      <c r="AC181"/>
      <c r="AD181"/>
      <c r="AE181"/>
      <c r="AF181"/>
      <c r="AG181"/>
      <c r="AH181"/>
      <c r="AI181"/>
      <c r="AJ181"/>
      <c r="AK181"/>
      <c r="AL181"/>
    </row>
    <row r="182" spans="1:38" ht="15" thickBot="1" x14ac:dyDescent="0.25">
      <c r="A182" s="599" t="str">
        <f>A180</f>
        <v>Torre</v>
      </c>
      <c r="B182" s="600" t="s">
        <v>2257</v>
      </c>
      <c r="C182" s="600" t="s">
        <v>3386</v>
      </c>
      <c r="D182" s="600" t="s">
        <v>5474</v>
      </c>
      <c r="E182" s="600" t="s">
        <v>2259</v>
      </c>
      <c r="F182" s="601"/>
      <c r="G182" s="602"/>
      <c r="H182" s="645">
        <v>45</v>
      </c>
      <c r="I182" s="1312">
        <f>((0.5816+0.5128)*1.2+0.1123*2.48)</f>
        <v>1.5917840000000001</v>
      </c>
      <c r="J182" s="604">
        <v>14.8264</v>
      </c>
      <c r="K182" s="604"/>
      <c r="L182" s="604"/>
      <c r="M182" s="604"/>
      <c r="N182" s="604">
        <v>61.271056041464192</v>
      </c>
      <c r="O182" s="604">
        <f t="shared" si="55"/>
        <v>0</v>
      </c>
      <c r="P182" s="604">
        <f t="shared" si="55"/>
        <v>0</v>
      </c>
      <c r="Q182" s="604">
        <f t="shared" ca="1" si="55"/>
        <v>4.2747825380402826</v>
      </c>
      <c r="R182" s="604">
        <f t="shared" ca="1" si="55"/>
        <v>4.8603012141734832</v>
      </c>
      <c r="S182" s="604">
        <f t="shared" ca="1" si="55"/>
        <v>5.50040213977673</v>
      </c>
      <c r="T182" s="604">
        <f t="shared" ca="1" si="55"/>
        <v>1.8433914252837666</v>
      </c>
      <c r="U182" s="604">
        <f t="shared" ca="1" si="55"/>
        <v>7.0485532156543478</v>
      </c>
      <c r="V182" s="605">
        <f t="shared" ca="1" si="55"/>
        <v>33.530868253983989</v>
      </c>
      <c r="W182" s="606">
        <f t="shared" ca="1" si="55"/>
        <v>0</v>
      </c>
      <c r="X182" s="1357">
        <v>4.2921930677032706E-3</v>
      </c>
      <c r="Y182"/>
      <c r="Z182"/>
      <c r="AA182"/>
      <c r="AB182"/>
      <c r="AC182"/>
      <c r="AD182"/>
      <c r="AE182"/>
      <c r="AF182"/>
      <c r="AG182"/>
      <c r="AH182"/>
      <c r="AI182"/>
      <c r="AJ182"/>
      <c r="AK182"/>
      <c r="AL182"/>
    </row>
    <row r="183" spans="1:38" ht="21" customHeight="1" thickTop="1" thickBot="1" x14ac:dyDescent="0.3">
      <c r="A183" s="624"/>
      <c r="B183" s="625"/>
      <c r="C183" s="625"/>
      <c r="D183" s="626" t="str">
        <f>"TOTAL - "&amp;UPPER(C176)</f>
        <v>TOTAL - PENTHOUSE - 22X</v>
      </c>
      <c r="E183" s="627"/>
      <c r="F183" s="628"/>
      <c r="G183" s="629"/>
      <c r="H183" s="613"/>
      <c r="I183" s="631">
        <f>SUM(I178:I182)</f>
        <v>127.02940304761906</v>
      </c>
      <c r="J183" s="631">
        <f>SUM(J178:J182)</f>
        <v>893.87401904761907</v>
      </c>
      <c r="K183" s="631">
        <f>SUM(K178:K182)</f>
        <v>0</v>
      </c>
      <c r="L183" s="631">
        <f t="shared" ref="L183:W183" si="56">SUM(L178:L182)</f>
        <v>0</v>
      </c>
      <c r="M183" s="631">
        <f t="shared" si="56"/>
        <v>0</v>
      </c>
      <c r="N183" s="631">
        <f t="shared" si="56"/>
        <v>14274.999999999998</v>
      </c>
      <c r="O183" s="631">
        <f t="shared" si="56"/>
        <v>0</v>
      </c>
      <c r="P183" s="631">
        <f t="shared" si="56"/>
        <v>0</v>
      </c>
      <c r="Q183" s="631">
        <f t="shared" ca="1" si="56"/>
        <v>995.94367508908329</v>
      </c>
      <c r="R183" s="631">
        <f t="shared" ca="1" si="56"/>
        <v>1132.3584791059277</v>
      </c>
      <c r="S183" s="631">
        <f t="shared" ca="1" si="56"/>
        <v>1281.4899173955296</v>
      </c>
      <c r="T183" s="631">
        <f t="shared" ca="1" si="56"/>
        <v>429.47542112082925</v>
      </c>
      <c r="U183" s="631">
        <f t="shared" ca="1" si="56"/>
        <v>1642.1799076773564</v>
      </c>
      <c r="V183" s="631">
        <f t="shared" ca="1" si="56"/>
        <v>7812.0596452866857</v>
      </c>
      <c r="W183" s="632">
        <f t="shared" ca="1" si="56"/>
        <v>0</v>
      </c>
      <c r="Y183"/>
      <c r="Z183"/>
      <c r="AA183"/>
      <c r="AB183"/>
      <c r="AC183"/>
      <c r="AD183"/>
      <c r="AE183"/>
      <c r="AF183"/>
      <c r="AG183"/>
      <c r="AH183"/>
      <c r="AI183"/>
      <c r="AJ183"/>
      <c r="AK183"/>
      <c r="AL183"/>
    </row>
    <row r="184" spans="1:38" ht="15" thickTop="1" x14ac:dyDescent="0.2">
      <c r="A184" s="654" t="str">
        <f>A140</f>
        <v>Torre</v>
      </c>
      <c r="B184" s="655" t="s">
        <v>2257</v>
      </c>
      <c r="C184" s="655" t="s">
        <v>3386</v>
      </c>
      <c r="D184" s="655" t="s">
        <v>5475</v>
      </c>
      <c r="E184" s="655" t="s">
        <v>2252</v>
      </c>
      <c r="F184" s="656"/>
      <c r="G184" s="657"/>
      <c r="H184" s="658">
        <v>45</v>
      </c>
      <c r="I184" s="659">
        <f>1548.3/21</f>
        <v>73.728571428571428</v>
      </c>
      <c r="J184" s="659">
        <v>418.20000000000005</v>
      </c>
      <c r="K184" s="659"/>
      <c r="L184" s="659"/>
      <c r="M184" s="659"/>
      <c r="N184" s="659">
        <v>7663.6215176546802</v>
      </c>
      <c r="O184" s="659">
        <f t="shared" ref="O184:W188" si="57">O$5*$N184</f>
        <v>0</v>
      </c>
      <c r="P184" s="659">
        <f t="shared" si="57"/>
        <v>0</v>
      </c>
      <c r="Q184" s="659">
        <f t="shared" ca="1" si="57"/>
        <v>534.67848537896884</v>
      </c>
      <c r="R184" s="659">
        <f t="shared" ca="1" si="57"/>
        <v>607.91361164097486</v>
      </c>
      <c r="S184" s="659">
        <f t="shared" ca="1" si="57"/>
        <v>687.975741198592</v>
      </c>
      <c r="T184" s="659">
        <f t="shared" ca="1" si="57"/>
        <v>230.566520392672</v>
      </c>
      <c r="U184" s="659">
        <f t="shared" ca="1" si="57"/>
        <v>881.6143801286421</v>
      </c>
      <c r="V184" s="660">
        <f t="shared" ca="1" si="57"/>
        <v>4193.9522518263284</v>
      </c>
      <c r="W184" s="661">
        <f t="shared" ca="1" si="57"/>
        <v>0</v>
      </c>
      <c r="X184" s="1357">
        <v>0.56612406867508902</v>
      </c>
      <c r="Y184"/>
      <c r="Z184"/>
      <c r="AA184"/>
      <c r="AB184"/>
      <c r="AC184"/>
      <c r="AD184"/>
      <c r="AE184"/>
      <c r="AF184"/>
      <c r="AG184"/>
      <c r="AH184"/>
      <c r="AI184"/>
      <c r="AJ184"/>
      <c r="AK184"/>
      <c r="AL184"/>
    </row>
    <row r="185" spans="1:38" x14ac:dyDescent="0.2">
      <c r="A185" s="641" t="str">
        <f>A184</f>
        <v>Torre</v>
      </c>
      <c r="B185" s="642" t="s">
        <v>2257</v>
      </c>
      <c r="C185" s="642" t="s">
        <v>3386</v>
      </c>
      <c r="D185" s="642" t="s">
        <v>5475</v>
      </c>
      <c r="E185" s="642" t="s">
        <v>2253</v>
      </c>
      <c r="F185" s="643" t="s">
        <v>3388</v>
      </c>
      <c r="G185" s="644"/>
      <c r="H185" s="645">
        <v>45</v>
      </c>
      <c r="I185" s="646">
        <f>447.7/21</f>
        <v>21.31904761904762</v>
      </c>
      <c r="J185" s="646">
        <v>199.96190476190475</v>
      </c>
      <c r="K185" s="646"/>
      <c r="L185" s="646"/>
      <c r="M185" s="646"/>
      <c r="N185" s="646">
        <v>3106.8884029802393</v>
      </c>
      <c r="O185" s="646">
        <f t="shared" si="57"/>
        <v>0</v>
      </c>
      <c r="P185" s="646">
        <f t="shared" si="57"/>
        <v>0</v>
      </c>
      <c r="Q185" s="646">
        <f t="shared" ca="1" si="57"/>
        <v>216.76258172720088</v>
      </c>
      <c r="R185" s="646">
        <f t="shared" ca="1" si="57"/>
        <v>246.45263935205247</v>
      </c>
      <c r="S185" s="646">
        <f t="shared" ca="1" si="57"/>
        <v>278.91041421311917</v>
      </c>
      <c r="T185" s="646">
        <f t="shared" ca="1" si="57"/>
        <v>93.473359386715174</v>
      </c>
      <c r="U185" s="646">
        <f t="shared" ca="1" si="57"/>
        <v>357.41293945848963</v>
      </c>
      <c r="V185" s="647">
        <f t="shared" ca="1" si="57"/>
        <v>1700.2590203384329</v>
      </c>
      <c r="W185" s="648">
        <f t="shared" ca="1" si="57"/>
        <v>0</v>
      </c>
      <c r="X185" s="1357">
        <v>0.22951085195983151</v>
      </c>
      <c r="Y185"/>
      <c r="Z185"/>
      <c r="AA185"/>
      <c r="AB185"/>
      <c r="AC185"/>
      <c r="AD185"/>
      <c r="AE185"/>
      <c r="AF185"/>
      <c r="AG185"/>
      <c r="AH185"/>
      <c r="AI185"/>
      <c r="AJ185"/>
      <c r="AK185"/>
      <c r="AL185"/>
    </row>
    <row r="186" spans="1:38" x14ac:dyDescent="0.2">
      <c r="A186" s="641" t="str">
        <f>A185</f>
        <v>Torre</v>
      </c>
      <c r="B186" s="642" t="s">
        <v>2257</v>
      </c>
      <c r="C186" s="642" t="s">
        <v>3386</v>
      </c>
      <c r="D186" s="642" t="s">
        <v>5475</v>
      </c>
      <c r="E186" s="642" t="s">
        <v>2258</v>
      </c>
      <c r="F186" s="643"/>
      <c r="G186" s="644"/>
      <c r="H186" s="645">
        <v>45</v>
      </c>
      <c r="I186" s="1311">
        <v>30.39</v>
      </c>
      <c r="J186" s="646">
        <v>260.8857142857143</v>
      </c>
      <c r="K186" s="646"/>
      <c r="L186" s="646"/>
      <c r="M186" s="646"/>
      <c r="N186" s="646">
        <v>2708.3866618075795</v>
      </c>
      <c r="O186" s="646">
        <f t="shared" si="57"/>
        <v>0</v>
      </c>
      <c r="P186" s="646">
        <f t="shared" si="57"/>
        <v>0</v>
      </c>
      <c r="Q186" s="646">
        <f t="shared" ca="1" si="57"/>
        <v>188.95975940615727</v>
      </c>
      <c r="R186" s="646">
        <f t="shared" ca="1" si="57"/>
        <v>214.84165332365757</v>
      </c>
      <c r="S186" s="646">
        <f t="shared" ca="1" si="57"/>
        <v>243.13626616567072</v>
      </c>
      <c r="T186" s="646">
        <f t="shared" ca="1" si="57"/>
        <v>81.484098223316806</v>
      </c>
      <c r="U186" s="646">
        <f t="shared" ca="1" si="57"/>
        <v>311.56974838821401</v>
      </c>
      <c r="V186" s="647">
        <f t="shared" ca="1" si="57"/>
        <v>1482.1771029449885</v>
      </c>
      <c r="W186" s="648">
        <f t="shared" ca="1" si="57"/>
        <v>0</v>
      </c>
      <c r="X186" s="1357">
        <v>0.20007288629737605</v>
      </c>
      <c r="Y186"/>
      <c r="Z186"/>
      <c r="AA186"/>
      <c r="AB186"/>
      <c r="AC186"/>
      <c r="AD186"/>
      <c r="AE186"/>
      <c r="AF186"/>
      <c r="AG186"/>
      <c r="AH186"/>
      <c r="AI186"/>
      <c r="AJ186"/>
      <c r="AK186"/>
      <c r="AL186"/>
    </row>
    <row r="187" spans="1:38" x14ac:dyDescent="0.2">
      <c r="A187" s="641" t="str">
        <f>A186</f>
        <v>Torre</v>
      </c>
      <c r="B187" s="642" t="s">
        <v>2257</v>
      </c>
      <c r="C187" s="642" t="s">
        <v>3386</v>
      </c>
      <c r="D187" s="642" t="s">
        <v>5475</v>
      </c>
      <c r="E187" s="642" t="s">
        <v>3385</v>
      </c>
      <c r="F187" s="643"/>
      <c r="G187" s="644"/>
      <c r="H187" s="645">
        <v>45</v>
      </c>
      <c r="I187" s="1311"/>
      <c r="J187" s="646">
        <v>0</v>
      </c>
      <c r="K187" s="646"/>
      <c r="L187" s="646"/>
      <c r="M187" s="646"/>
      <c r="N187" s="646">
        <v>0</v>
      </c>
      <c r="O187" s="662">
        <f t="shared" si="57"/>
        <v>0</v>
      </c>
      <c r="P187" s="662">
        <f t="shared" si="57"/>
        <v>0</v>
      </c>
      <c r="Q187" s="662">
        <f t="shared" ca="1" si="57"/>
        <v>0</v>
      </c>
      <c r="R187" s="662">
        <f t="shared" ca="1" si="57"/>
        <v>0</v>
      </c>
      <c r="S187" s="662">
        <f t="shared" ca="1" si="57"/>
        <v>0</v>
      </c>
      <c r="T187" s="662">
        <f t="shared" ca="1" si="57"/>
        <v>0</v>
      </c>
      <c r="U187" s="662">
        <f t="shared" ca="1" si="57"/>
        <v>0</v>
      </c>
      <c r="V187" s="664">
        <f t="shared" ca="1" si="57"/>
        <v>0</v>
      </c>
      <c r="W187" s="665">
        <f t="shared" ca="1" si="57"/>
        <v>0</v>
      </c>
      <c r="X187" s="1357">
        <v>0</v>
      </c>
      <c r="Y187"/>
      <c r="Z187"/>
      <c r="AA187"/>
      <c r="AB187"/>
      <c r="AC187"/>
      <c r="AD187"/>
      <c r="AE187"/>
      <c r="AF187"/>
      <c r="AG187"/>
      <c r="AH187"/>
      <c r="AI187"/>
      <c r="AJ187"/>
      <c r="AK187"/>
      <c r="AL187"/>
    </row>
    <row r="188" spans="1:38" ht="15" thickBot="1" x14ac:dyDescent="0.25">
      <c r="A188" s="599" t="str">
        <f>A186</f>
        <v>Torre</v>
      </c>
      <c r="B188" s="600" t="s">
        <v>2257</v>
      </c>
      <c r="C188" s="600" t="s">
        <v>3386</v>
      </c>
      <c r="D188" s="600" t="s">
        <v>5475</v>
      </c>
      <c r="E188" s="600" t="s">
        <v>2259</v>
      </c>
      <c r="F188" s="601"/>
      <c r="G188" s="602"/>
      <c r="H188" s="645">
        <v>45</v>
      </c>
      <c r="I188" s="1312">
        <f>((0.5816+0.5128)*1.2+0.1123*2.48)</f>
        <v>1.5917840000000001</v>
      </c>
      <c r="J188" s="604">
        <v>14.8264</v>
      </c>
      <c r="K188" s="604"/>
      <c r="L188" s="604"/>
      <c r="M188" s="604"/>
      <c r="N188" s="604">
        <v>58.103417557499178</v>
      </c>
      <c r="O188" s="604">
        <f t="shared" si="57"/>
        <v>0</v>
      </c>
      <c r="P188" s="604">
        <f t="shared" si="57"/>
        <v>0</v>
      </c>
      <c r="Q188" s="604">
        <f t="shared" ca="1" si="57"/>
        <v>4.0537815213626134</v>
      </c>
      <c r="R188" s="604">
        <f t="shared" ca="1" si="57"/>
        <v>4.6090295997384541</v>
      </c>
      <c r="S188" s="604">
        <f t="shared" ca="1" si="57"/>
        <v>5.2160380922001819</v>
      </c>
      <c r="T188" s="604">
        <f t="shared" ca="1" si="57"/>
        <v>1.7480903484459789</v>
      </c>
      <c r="U188" s="604">
        <f t="shared" ca="1" si="57"/>
        <v>6.6841516553634257</v>
      </c>
      <c r="V188" s="605">
        <f t="shared" ca="1" si="57"/>
        <v>31.797363471396235</v>
      </c>
      <c r="W188" s="606">
        <f t="shared" ca="1" si="57"/>
        <v>0</v>
      </c>
      <c r="X188" s="1357">
        <v>4.2921930677032706E-3</v>
      </c>
      <c r="Y188"/>
      <c r="Z188"/>
      <c r="AA188"/>
      <c r="AB188"/>
      <c r="AC188"/>
      <c r="AD188"/>
      <c r="AE188"/>
      <c r="AF188"/>
      <c r="AG188"/>
      <c r="AH188"/>
      <c r="AI188"/>
      <c r="AJ188"/>
      <c r="AK188"/>
      <c r="AL188"/>
    </row>
    <row r="189" spans="1:38" ht="21" customHeight="1" thickTop="1" thickBot="1" x14ac:dyDescent="0.3">
      <c r="A189" s="624"/>
      <c r="B189" s="625"/>
      <c r="C189" s="625"/>
      <c r="D189" s="626" t="str">
        <f>"TOTAL - "&amp;UPPER(C182)</f>
        <v>TOTAL - PENTHOUSE - 22X</v>
      </c>
      <c r="E189" s="627"/>
      <c r="F189" s="628"/>
      <c r="G189" s="629"/>
      <c r="H189" s="613"/>
      <c r="I189" s="631">
        <f>SUM(I184:I188)</f>
        <v>127.02940304761906</v>
      </c>
      <c r="J189" s="631">
        <f>SUM(J184:J188)</f>
        <v>893.87401904761907</v>
      </c>
      <c r="K189" s="631">
        <f>SUM(K184:K188)</f>
        <v>0</v>
      </c>
      <c r="L189" s="631">
        <f t="shared" ref="L189:W189" si="58">SUM(L184:L188)</f>
        <v>0</v>
      </c>
      <c r="M189" s="631">
        <f t="shared" si="58"/>
        <v>0</v>
      </c>
      <c r="N189" s="631">
        <f t="shared" si="58"/>
        <v>13536.999999999996</v>
      </c>
      <c r="O189" s="631">
        <f t="shared" si="58"/>
        <v>0</v>
      </c>
      <c r="P189" s="631">
        <f t="shared" si="58"/>
        <v>0</v>
      </c>
      <c r="Q189" s="631">
        <f t="shared" ca="1" si="58"/>
        <v>944.45460803368962</v>
      </c>
      <c r="R189" s="631">
        <f t="shared" ca="1" si="58"/>
        <v>1073.8169339164233</v>
      </c>
      <c r="S189" s="631">
        <f t="shared" ca="1" si="58"/>
        <v>1215.2384596695822</v>
      </c>
      <c r="T189" s="631">
        <f t="shared" ca="1" si="58"/>
        <v>407.27206835114998</v>
      </c>
      <c r="U189" s="631">
        <f t="shared" ca="1" si="58"/>
        <v>1557.2812196307093</v>
      </c>
      <c r="V189" s="631">
        <f t="shared" ca="1" si="58"/>
        <v>7408.1857385811454</v>
      </c>
      <c r="W189" s="632">
        <f t="shared" ca="1" si="58"/>
        <v>0</v>
      </c>
      <c r="Y189"/>
      <c r="Z189"/>
      <c r="AA189"/>
      <c r="AB189"/>
      <c r="AC189"/>
      <c r="AD189"/>
      <c r="AE189"/>
      <c r="AF189"/>
      <c r="AG189"/>
      <c r="AH189"/>
      <c r="AI189"/>
      <c r="AJ189"/>
      <c r="AK189"/>
      <c r="AL189"/>
    </row>
    <row r="190" spans="1:38" ht="15" thickTop="1" x14ac:dyDescent="0.2">
      <c r="A190" s="654" t="str">
        <f>A146</f>
        <v>Torre</v>
      </c>
      <c r="B190" s="655" t="s">
        <v>2257</v>
      </c>
      <c r="C190" s="655" t="s">
        <v>3386</v>
      </c>
      <c r="D190" s="655" t="s">
        <v>5476</v>
      </c>
      <c r="E190" s="655" t="s">
        <v>2252</v>
      </c>
      <c r="F190" s="656"/>
      <c r="G190" s="657"/>
      <c r="H190" s="658">
        <v>45</v>
      </c>
      <c r="I190" s="659">
        <f>1548.3/21</f>
        <v>73.728571428571428</v>
      </c>
      <c r="J190" s="659">
        <v>418.20000000000005</v>
      </c>
      <c r="K190" s="659"/>
      <c r="L190" s="659"/>
      <c r="M190" s="659"/>
      <c r="N190" s="659">
        <v>7629.0879494655001</v>
      </c>
      <c r="O190" s="659">
        <f t="shared" ref="O190:W194" si="59">O$5*$N190</f>
        <v>0</v>
      </c>
      <c r="P190" s="659">
        <f t="shared" si="59"/>
        <v>0</v>
      </c>
      <c r="Q190" s="659">
        <f t="shared" ca="1" si="59"/>
        <v>532.26913414840692</v>
      </c>
      <c r="R190" s="659">
        <f t="shared" ca="1" si="59"/>
        <v>605.17425060750372</v>
      </c>
      <c r="S190" s="659">
        <f t="shared" ca="1" si="59"/>
        <v>684.8756067365166</v>
      </c>
      <c r="T190" s="659">
        <f t="shared" ca="1" si="59"/>
        <v>229.52754885215691</v>
      </c>
      <c r="U190" s="659">
        <f t="shared" ca="1" si="59"/>
        <v>877.64167737412879</v>
      </c>
      <c r="V190" s="660">
        <f t="shared" ca="1" si="59"/>
        <v>4175.0535972232847</v>
      </c>
      <c r="W190" s="661">
        <f t="shared" ca="1" si="59"/>
        <v>0</v>
      </c>
      <c r="X190" s="1357">
        <v>0.56612406867508902</v>
      </c>
      <c r="Y190"/>
      <c r="Z190"/>
      <c r="AA190"/>
      <c r="AB190"/>
      <c r="AC190"/>
      <c r="AD190"/>
      <c r="AE190"/>
      <c r="AF190"/>
      <c r="AG190"/>
      <c r="AH190"/>
      <c r="AI190"/>
      <c r="AJ190"/>
      <c r="AK190"/>
      <c r="AL190"/>
    </row>
    <row r="191" spans="1:38" x14ac:dyDescent="0.2">
      <c r="A191" s="641" t="str">
        <f>A190</f>
        <v>Torre</v>
      </c>
      <c r="B191" s="642" t="s">
        <v>2257</v>
      </c>
      <c r="C191" s="642" t="s">
        <v>3386</v>
      </c>
      <c r="D191" s="642" t="s">
        <v>5476</v>
      </c>
      <c r="E191" s="642" t="s">
        <v>2253</v>
      </c>
      <c r="F191" s="643" t="s">
        <v>3388</v>
      </c>
      <c r="G191" s="644"/>
      <c r="H191" s="645">
        <v>45</v>
      </c>
      <c r="I191" s="646">
        <f>447.7/21</f>
        <v>21.31904761904762</v>
      </c>
      <c r="J191" s="646">
        <v>199.96190476190475</v>
      </c>
      <c r="K191" s="646"/>
      <c r="L191" s="646"/>
      <c r="M191" s="646"/>
      <c r="N191" s="646">
        <v>3092.8882410106894</v>
      </c>
      <c r="O191" s="646">
        <f t="shared" si="59"/>
        <v>0</v>
      </c>
      <c r="P191" s="646">
        <f t="shared" si="59"/>
        <v>0</v>
      </c>
      <c r="Q191" s="646">
        <f t="shared" ca="1" si="59"/>
        <v>215.78581305723267</v>
      </c>
      <c r="R191" s="646">
        <f t="shared" ca="1" si="59"/>
        <v>245.34208228619775</v>
      </c>
      <c r="S191" s="646">
        <f t="shared" ca="1" si="59"/>
        <v>277.65359695176136</v>
      </c>
      <c r="T191" s="646">
        <f t="shared" ca="1" si="59"/>
        <v>93.052152699665641</v>
      </c>
      <c r="U191" s="646">
        <f t="shared" ca="1" si="59"/>
        <v>355.8023766080081</v>
      </c>
      <c r="V191" s="647">
        <f t="shared" ca="1" si="59"/>
        <v>1692.5973670739986</v>
      </c>
      <c r="W191" s="648">
        <f t="shared" ca="1" si="59"/>
        <v>0</v>
      </c>
      <c r="X191" s="1357">
        <v>0.22951085195983151</v>
      </c>
      <c r="Y191"/>
      <c r="Z191"/>
      <c r="AA191"/>
      <c r="AB191"/>
      <c r="AC191"/>
      <c r="AD191"/>
      <c r="AE191"/>
      <c r="AF191"/>
      <c r="AG191"/>
      <c r="AH191"/>
      <c r="AI191"/>
      <c r="AJ191"/>
      <c r="AK191"/>
      <c r="AL191"/>
    </row>
    <row r="192" spans="1:38" x14ac:dyDescent="0.2">
      <c r="A192" s="641" t="str">
        <f>A191</f>
        <v>Torre</v>
      </c>
      <c r="B192" s="642" t="s">
        <v>2257</v>
      </c>
      <c r="C192" s="642" t="s">
        <v>3386</v>
      </c>
      <c r="D192" s="642" t="s">
        <v>5476</v>
      </c>
      <c r="E192" s="642" t="s">
        <v>2258</v>
      </c>
      <c r="F192" s="643"/>
      <c r="G192" s="644"/>
      <c r="H192" s="645">
        <v>45</v>
      </c>
      <c r="I192" s="1311">
        <v>30.39</v>
      </c>
      <c r="J192" s="646">
        <v>260.8857142857143</v>
      </c>
      <c r="K192" s="646"/>
      <c r="L192" s="646"/>
      <c r="M192" s="646"/>
      <c r="N192" s="646">
        <v>2696.1822157434394</v>
      </c>
      <c r="O192" s="646">
        <f t="shared" si="59"/>
        <v>0</v>
      </c>
      <c r="P192" s="646">
        <f t="shared" si="59"/>
        <v>0</v>
      </c>
      <c r="Q192" s="646">
        <f t="shared" ca="1" si="59"/>
        <v>188.10827493221356</v>
      </c>
      <c r="R192" s="646">
        <f t="shared" ca="1" si="59"/>
        <v>213.87354068032866</v>
      </c>
      <c r="S192" s="646">
        <f t="shared" ca="1" si="59"/>
        <v>242.04065323547155</v>
      </c>
      <c r="T192" s="646">
        <f t="shared" ca="1" si="59"/>
        <v>81.116917164616765</v>
      </c>
      <c r="U192" s="646">
        <f t="shared" ca="1" si="59"/>
        <v>310.16576267116585</v>
      </c>
      <c r="V192" s="647">
        <f t="shared" ca="1" si="59"/>
        <v>1475.498163499052</v>
      </c>
      <c r="W192" s="648">
        <f t="shared" ca="1" si="59"/>
        <v>0</v>
      </c>
      <c r="X192" s="1357">
        <v>0.20007288629737605</v>
      </c>
      <c r="Y192"/>
      <c r="Z192"/>
      <c r="AA192"/>
      <c r="AB192"/>
      <c r="AC192"/>
      <c r="AD192"/>
      <c r="AE192"/>
      <c r="AF192"/>
      <c r="AG192"/>
      <c r="AH192"/>
      <c r="AI192"/>
      <c r="AJ192"/>
      <c r="AK192"/>
      <c r="AL192"/>
    </row>
    <row r="193" spans="1:38" x14ac:dyDescent="0.2">
      <c r="A193" s="641" t="str">
        <f>A192</f>
        <v>Torre</v>
      </c>
      <c r="B193" s="642" t="s">
        <v>2257</v>
      </c>
      <c r="C193" s="642" t="s">
        <v>3386</v>
      </c>
      <c r="D193" s="642" t="s">
        <v>5476</v>
      </c>
      <c r="E193" s="642" t="s">
        <v>3385</v>
      </c>
      <c r="F193" s="643"/>
      <c r="G193" s="644"/>
      <c r="H193" s="645">
        <v>45</v>
      </c>
      <c r="I193" s="1311"/>
      <c r="J193" s="646">
        <v>0</v>
      </c>
      <c r="K193" s="646"/>
      <c r="L193" s="646"/>
      <c r="M193" s="646"/>
      <c r="N193" s="646">
        <v>0</v>
      </c>
      <c r="O193" s="662">
        <f t="shared" si="59"/>
        <v>0</v>
      </c>
      <c r="P193" s="662">
        <f t="shared" si="59"/>
        <v>0</v>
      </c>
      <c r="Q193" s="662">
        <f t="shared" ca="1" si="59"/>
        <v>0</v>
      </c>
      <c r="R193" s="662">
        <f t="shared" ca="1" si="59"/>
        <v>0</v>
      </c>
      <c r="S193" s="662">
        <f t="shared" ca="1" si="59"/>
        <v>0</v>
      </c>
      <c r="T193" s="662">
        <f t="shared" ca="1" si="59"/>
        <v>0</v>
      </c>
      <c r="U193" s="662">
        <f t="shared" ca="1" si="59"/>
        <v>0</v>
      </c>
      <c r="V193" s="664">
        <f t="shared" ca="1" si="59"/>
        <v>0</v>
      </c>
      <c r="W193" s="665">
        <f t="shared" ca="1" si="59"/>
        <v>0</v>
      </c>
      <c r="X193" s="1357">
        <v>0</v>
      </c>
      <c r="Y193"/>
      <c r="Z193"/>
      <c r="AA193"/>
      <c r="AB193"/>
      <c r="AC193"/>
      <c r="AD193"/>
      <c r="AE193"/>
      <c r="AF193"/>
      <c r="AG193"/>
      <c r="AH193"/>
      <c r="AI193"/>
      <c r="AJ193"/>
      <c r="AK193"/>
      <c r="AL193"/>
    </row>
    <row r="194" spans="1:38" ht="15" thickBot="1" x14ac:dyDescent="0.25">
      <c r="A194" s="599" t="str">
        <f>A192</f>
        <v>Torre</v>
      </c>
      <c r="B194" s="600" t="s">
        <v>2257</v>
      </c>
      <c r="C194" s="600" t="s">
        <v>3386</v>
      </c>
      <c r="D194" s="600" t="s">
        <v>5476</v>
      </c>
      <c r="E194" s="600" t="s">
        <v>2259</v>
      </c>
      <c r="F194" s="601"/>
      <c r="G194" s="602"/>
      <c r="H194" s="645">
        <v>45</v>
      </c>
      <c r="I194" s="1312">
        <f>((0.5816+0.5128)*1.2+0.1123*2.48)</f>
        <v>1.5917840000000001</v>
      </c>
      <c r="J194" s="604">
        <v>14.8264</v>
      </c>
      <c r="K194" s="604"/>
      <c r="L194" s="604"/>
      <c r="M194" s="604"/>
      <c r="N194" s="604">
        <v>57.841593780369273</v>
      </c>
      <c r="O194" s="604">
        <f t="shared" si="59"/>
        <v>0</v>
      </c>
      <c r="P194" s="604">
        <f t="shared" si="59"/>
        <v>0</v>
      </c>
      <c r="Q194" s="604">
        <f t="shared" ca="1" si="59"/>
        <v>4.0355144996589027</v>
      </c>
      <c r="R194" s="604">
        <f t="shared" ca="1" si="59"/>
        <v>4.5882605367566969</v>
      </c>
      <c r="S194" s="604">
        <f t="shared" ca="1" si="59"/>
        <v>5.1925337468042878</v>
      </c>
      <c r="T194" s="604">
        <f t="shared" ca="1" si="59"/>
        <v>1.7402131591680585</v>
      </c>
      <c r="U194" s="604">
        <f t="shared" ca="1" si="59"/>
        <v>6.6540317431984572</v>
      </c>
      <c r="V194" s="605">
        <f t="shared" ca="1" si="59"/>
        <v>31.654079200748736</v>
      </c>
      <c r="W194" s="606">
        <f t="shared" ca="1" si="59"/>
        <v>0</v>
      </c>
      <c r="X194" s="1357">
        <v>4.2921930677032706E-3</v>
      </c>
      <c r="Y194"/>
      <c r="Z194"/>
      <c r="AA194"/>
      <c r="AB194"/>
      <c r="AC194"/>
      <c r="AD194"/>
      <c r="AE194"/>
      <c r="AF194"/>
      <c r="AG194"/>
      <c r="AH194"/>
      <c r="AI194"/>
      <c r="AJ194"/>
      <c r="AK194"/>
      <c r="AL194"/>
    </row>
    <row r="195" spans="1:38" ht="21" customHeight="1" thickTop="1" thickBot="1" x14ac:dyDescent="0.3">
      <c r="A195" s="624"/>
      <c r="B195" s="625"/>
      <c r="C195" s="625"/>
      <c r="D195" s="626" t="str">
        <f>"TOTAL - "&amp;UPPER(C188)</f>
        <v>TOTAL - PENTHOUSE - 22X</v>
      </c>
      <c r="E195" s="627"/>
      <c r="F195" s="628"/>
      <c r="G195" s="629"/>
      <c r="H195" s="613"/>
      <c r="I195" s="631">
        <f>SUM(I190:I194)</f>
        <v>127.02940304761906</v>
      </c>
      <c r="J195" s="631">
        <f>SUM(J190:J194)</f>
        <v>893.87401904761907</v>
      </c>
      <c r="K195" s="631">
        <f>SUM(K190:K194)</f>
        <v>0</v>
      </c>
      <c r="L195" s="631">
        <f t="shared" ref="L195:W195" si="60">SUM(L190:L194)</f>
        <v>0</v>
      </c>
      <c r="M195" s="631">
        <f t="shared" si="60"/>
        <v>0</v>
      </c>
      <c r="N195" s="631">
        <f t="shared" si="60"/>
        <v>13475.999999999998</v>
      </c>
      <c r="O195" s="631">
        <f t="shared" si="60"/>
        <v>0</v>
      </c>
      <c r="P195" s="631">
        <f t="shared" si="60"/>
        <v>0</v>
      </c>
      <c r="Q195" s="631">
        <f t="shared" ca="1" si="60"/>
        <v>940.19873663751207</v>
      </c>
      <c r="R195" s="631">
        <f t="shared" ca="1" si="60"/>
        <v>1068.9781341107869</v>
      </c>
      <c r="S195" s="631">
        <f t="shared" ca="1" si="60"/>
        <v>1209.7623906705537</v>
      </c>
      <c r="T195" s="631">
        <f t="shared" ca="1" si="60"/>
        <v>405.43683187560737</v>
      </c>
      <c r="U195" s="631">
        <f t="shared" ca="1" si="60"/>
        <v>1550.2638483965011</v>
      </c>
      <c r="V195" s="631">
        <f t="shared" ca="1" si="60"/>
        <v>7374.8032069970841</v>
      </c>
      <c r="W195" s="632">
        <f t="shared" ca="1" si="60"/>
        <v>0</v>
      </c>
      <c r="Y195"/>
      <c r="Z195"/>
      <c r="AA195"/>
      <c r="AB195"/>
      <c r="AC195"/>
      <c r="AD195"/>
      <c r="AE195"/>
      <c r="AF195"/>
      <c r="AG195"/>
      <c r="AH195"/>
      <c r="AI195"/>
      <c r="AJ195"/>
      <c r="AK195"/>
      <c r="AL195"/>
    </row>
    <row r="196" spans="1:38" ht="15" thickTop="1" x14ac:dyDescent="0.2">
      <c r="A196" s="654" t="str">
        <f>A152</f>
        <v>Torre</v>
      </c>
      <c r="B196" s="655" t="s">
        <v>2257</v>
      </c>
      <c r="C196" s="655" t="s">
        <v>3386</v>
      </c>
      <c r="D196" s="655" t="s">
        <v>5477</v>
      </c>
      <c r="E196" s="655" t="s">
        <v>2252</v>
      </c>
      <c r="F196" s="656"/>
      <c r="G196" s="657"/>
      <c r="H196" s="658">
        <v>45</v>
      </c>
      <c r="I196" s="659">
        <f>1548.3/21</f>
        <v>73.728571428571428</v>
      </c>
      <c r="J196" s="659">
        <v>418.20000000000005</v>
      </c>
      <c r="K196" s="659"/>
      <c r="L196" s="659"/>
      <c r="M196" s="659"/>
      <c r="N196" s="659">
        <v>7096.9313249109164</v>
      </c>
      <c r="O196" s="659">
        <f t="shared" ref="O196:W200" si="61">O$5*$N196</f>
        <v>0</v>
      </c>
      <c r="P196" s="659">
        <f t="shared" si="61"/>
        <v>0</v>
      </c>
      <c r="Q196" s="659">
        <f t="shared" ca="1" si="61"/>
        <v>495.14142666105886</v>
      </c>
      <c r="R196" s="659">
        <f t="shared" ca="1" si="61"/>
        <v>562.96114615729198</v>
      </c>
      <c r="S196" s="659">
        <f t="shared" ca="1" si="61"/>
        <v>637.10304289469968</v>
      </c>
      <c r="T196" s="659">
        <f t="shared" ca="1" si="61"/>
        <v>213.51716773602249</v>
      </c>
      <c r="U196" s="659">
        <f t="shared" ca="1" si="61"/>
        <v>816.42297918982479</v>
      </c>
      <c r="V196" s="660">
        <f t="shared" ca="1" si="61"/>
        <v>3883.8284279304762</v>
      </c>
      <c r="W196" s="661">
        <f t="shared" ca="1" si="61"/>
        <v>0</v>
      </c>
      <c r="X196" s="1357">
        <v>0.56612406867508902</v>
      </c>
      <c r="Y196"/>
      <c r="Z196"/>
      <c r="AA196"/>
      <c r="AB196"/>
      <c r="AC196"/>
      <c r="AD196"/>
      <c r="AE196"/>
      <c r="AF196"/>
      <c r="AG196"/>
      <c r="AH196"/>
      <c r="AI196"/>
      <c r="AJ196"/>
      <c r="AK196"/>
      <c r="AL196"/>
    </row>
    <row r="197" spans="1:38" x14ac:dyDescent="0.2">
      <c r="A197" s="641" t="str">
        <f>A196</f>
        <v>Torre</v>
      </c>
      <c r="B197" s="642" t="s">
        <v>2257</v>
      </c>
      <c r="C197" s="642" t="s">
        <v>3386</v>
      </c>
      <c r="D197" s="642" t="s">
        <v>5477</v>
      </c>
      <c r="E197" s="642" t="s">
        <v>2253</v>
      </c>
      <c r="F197" s="643" t="s">
        <v>3388</v>
      </c>
      <c r="G197" s="646"/>
      <c r="H197" s="645">
        <v>45</v>
      </c>
      <c r="I197" s="646">
        <f>447.7/21</f>
        <v>21.31904761904762</v>
      </c>
      <c r="J197" s="646">
        <v>199.96190476190475</v>
      </c>
      <c r="K197" s="646"/>
      <c r="L197" s="646"/>
      <c r="M197" s="646"/>
      <c r="N197" s="646">
        <v>2877.148040168448</v>
      </c>
      <c r="O197" s="646">
        <f t="shared" si="61"/>
        <v>0</v>
      </c>
      <c r="P197" s="646">
        <f t="shared" si="61"/>
        <v>0</v>
      </c>
      <c r="Q197" s="646">
        <f t="shared" ca="1" si="61"/>
        <v>200.7339679790345</v>
      </c>
      <c r="R197" s="646">
        <f t="shared" ca="1" si="61"/>
        <v>228.22857995991208</v>
      </c>
      <c r="S197" s="646">
        <f t="shared" ca="1" si="61"/>
        <v>258.28624898985464</v>
      </c>
      <c r="T197" s="646">
        <f t="shared" ca="1" si="61"/>
        <v>86.561426702508797</v>
      </c>
      <c r="U197" s="646">
        <f t="shared" ca="1" si="61"/>
        <v>330.98386710878526</v>
      </c>
      <c r="V197" s="647">
        <f t="shared" ca="1" si="61"/>
        <v>1574.5325462778012</v>
      </c>
      <c r="W197" s="648">
        <f t="shared" ca="1" si="61"/>
        <v>0</v>
      </c>
      <c r="X197" s="1357">
        <v>0.22951085195983151</v>
      </c>
      <c r="Y197"/>
      <c r="Z197"/>
      <c r="AA197"/>
      <c r="AB197"/>
      <c r="AC197"/>
      <c r="AD197"/>
      <c r="AE197"/>
      <c r="AF197"/>
      <c r="AG197"/>
      <c r="AH197"/>
      <c r="AI197"/>
      <c r="AJ197"/>
      <c r="AK197"/>
      <c r="AL197"/>
    </row>
    <row r="198" spans="1:38" x14ac:dyDescent="0.2">
      <c r="A198" s="641" t="str">
        <f>A197</f>
        <v>Torre</v>
      </c>
      <c r="B198" s="642" t="s">
        <v>2257</v>
      </c>
      <c r="C198" s="642" t="s">
        <v>3386</v>
      </c>
      <c r="D198" s="642" t="s">
        <v>5477</v>
      </c>
      <c r="E198" s="642" t="s">
        <v>2258</v>
      </c>
      <c r="F198" s="643"/>
      <c r="G198" s="644"/>
      <c r="H198" s="645">
        <v>45</v>
      </c>
      <c r="I198" s="1311">
        <v>30.39</v>
      </c>
      <c r="J198" s="646">
        <v>260.8857142857143</v>
      </c>
      <c r="K198" s="646"/>
      <c r="L198" s="646"/>
      <c r="M198" s="646"/>
      <c r="N198" s="646">
        <v>2508.1137026239062</v>
      </c>
      <c r="O198" s="646">
        <f t="shared" si="61"/>
        <v>0</v>
      </c>
      <c r="P198" s="646">
        <f t="shared" si="61"/>
        <v>0</v>
      </c>
      <c r="Q198" s="646">
        <f t="shared" ca="1" si="61"/>
        <v>174.98703877636018</v>
      </c>
      <c r="R198" s="646">
        <f t="shared" ca="1" si="61"/>
        <v>198.95508355362128</v>
      </c>
      <c r="S198" s="646">
        <f t="shared" ca="1" si="61"/>
        <v>225.15743758977973</v>
      </c>
      <c r="T198" s="646">
        <f t="shared" ca="1" si="61"/>
        <v>75.458717243665475</v>
      </c>
      <c r="U198" s="646">
        <f t="shared" ca="1" si="61"/>
        <v>288.53057293304653</v>
      </c>
      <c r="V198" s="647">
        <f t="shared" ca="1" si="61"/>
        <v>1372.5768015452743</v>
      </c>
      <c r="W198" s="648">
        <f t="shared" ca="1" si="61"/>
        <v>0</v>
      </c>
      <c r="X198" s="1357">
        <v>0.20007288629737605</v>
      </c>
      <c r="Y198"/>
      <c r="Z198"/>
      <c r="AA198"/>
      <c r="AB198"/>
      <c r="AC198"/>
      <c r="AD198"/>
      <c r="AE198"/>
      <c r="AF198"/>
      <c r="AG198"/>
      <c r="AH198"/>
      <c r="AI198"/>
      <c r="AJ198"/>
      <c r="AK198"/>
      <c r="AL198"/>
    </row>
    <row r="199" spans="1:38" x14ac:dyDescent="0.2">
      <c r="A199" s="641" t="str">
        <f>A198</f>
        <v>Torre</v>
      </c>
      <c r="B199" s="642" t="s">
        <v>2257</v>
      </c>
      <c r="C199" s="642" t="s">
        <v>3386</v>
      </c>
      <c r="D199" s="642" t="s">
        <v>5477</v>
      </c>
      <c r="E199" s="642" t="s">
        <v>3385</v>
      </c>
      <c r="F199" s="643"/>
      <c r="G199" s="644"/>
      <c r="H199" s="645">
        <v>45</v>
      </c>
      <c r="I199" s="1311"/>
      <c r="J199" s="646">
        <v>0</v>
      </c>
      <c r="K199" s="646"/>
      <c r="L199" s="646"/>
      <c r="M199" s="646"/>
      <c r="N199" s="646">
        <v>0</v>
      </c>
      <c r="O199" s="662">
        <f t="shared" si="61"/>
        <v>0</v>
      </c>
      <c r="P199" s="662">
        <f t="shared" si="61"/>
        <v>0</v>
      </c>
      <c r="Q199" s="662">
        <f t="shared" ca="1" si="61"/>
        <v>0</v>
      </c>
      <c r="R199" s="662">
        <f t="shared" ca="1" si="61"/>
        <v>0</v>
      </c>
      <c r="S199" s="662">
        <f t="shared" ca="1" si="61"/>
        <v>0</v>
      </c>
      <c r="T199" s="662">
        <f t="shared" ca="1" si="61"/>
        <v>0</v>
      </c>
      <c r="U199" s="662">
        <f t="shared" ca="1" si="61"/>
        <v>0</v>
      </c>
      <c r="V199" s="664">
        <f t="shared" ca="1" si="61"/>
        <v>0</v>
      </c>
      <c r="W199" s="665">
        <f t="shared" ca="1" si="61"/>
        <v>0</v>
      </c>
      <c r="X199" s="1357">
        <v>0</v>
      </c>
      <c r="Y199"/>
      <c r="Z199"/>
      <c r="AA199"/>
      <c r="AB199"/>
      <c r="AC199"/>
      <c r="AD199"/>
      <c r="AE199"/>
      <c r="AF199"/>
      <c r="AG199"/>
      <c r="AH199"/>
      <c r="AI199"/>
      <c r="AJ199"/>
      <c r="AK199"/>
      <c r="AL199"/>
    </row>
    <row r="200" spans="1:38" ht="15" thickBot="1" x14ac:dyDescent="0.25">
      <c r="A200" s="599" t="str">
        <f>A198</f>
        <v>Torre</v>
      </c>
      <c r="B200" s="600" t="s">
        <v>2257</v>
      </c>
      <c r="C200" s="600" t="s">
        <v>3386</v>
      </c>
      <c r="D200" s="600" t="s">
        <v>5477</v>
      </c>
      <c r="E200" s="600" t="s">
        <v>2259</v>
      </c>
      <c r="F200" s="601"/>
      <c r="G200" s="602"/>
      <c r="H200" s="645">
        <v>45</v>
      </c>
      <c r="I200" s="1312">
        <f>((0.5816+0.5128)*1.2+0.1123*2.48)</f>
        <v>1.5917840000000001</v>
      </c>
      <c r="J200" s="604">
        <v>14.8264</v>
      </c>
      <c r="K200" s="604"/>
      <c r="L200" s="604"/>
      <c r="M200" s="604"/>
      <c r="N200" s="604">
        <v>53.806932296728199</v>
      </c>
      <c r="O200" s="604">
        <f t="shared" si="61"/>
        <v>0</v>
      </c>
      <c r="P200" s="604">
        <f t="shared" si="61"/>
        <v>0</v>
      </c>
      <c r="Q200" s="604">
        <f t="shared" ca="1" si="61"/>
        <v>3.754022689798457</v>
      </c>
      <c r="R200" s="604">
        <f t="shared" ca="1" si="61"/>
        <v>4.2682126809722432</v>
      </c>
      <c r="S200" s="604">
        <f t="shared" ca="1" si="61"/>
        <v>4.8303356374249447</v>
      </c>
      <c r="T200" s="604">
        <f t="shared" ca="1" si="61"/>
        <v>1.6188269637378141</v>
      </c>
      <c r="U200" s="604">
        <f t="shared" ca="1" si="61"/>
        <v>6.1898888344268226</v>
      </c>
      <c r="V200" s="605">
        <f t="shared" ca="1" si="61"/>
        <v>29.4460920792955</v>
      </c>
      <c r="W200" s="606">
        <f t="shared" ca="1" si="61"/>
        <v>0</v>
      </c>
      <c r="X200" s="1357">
        <v>4.2921930677032706E-3</v>
      </c>
      <c r="Y200"/>
      <c r="Z200"/>
      <c r="AA200"/>
      <c r="AB200"/>
      <c r="AC200"/>
      <c r="AD200"/>
      <c r="AE200"/>
      <c r="AF200"/>
      <c r="AG200"/>
      <c r="AH200"/>
      <c r="AI200"/>
      <c r="AJ200"/>
      <c r="AK200"/>
      <c r="AL200"/>
    </row>
    <row r="201" spans="1:38" ht="21" customHeight="1" thickTop="1" thickBot="1" x14ac:dyDescent="0.3">
      <c r="A201" s="624"/>
      <c r="B201" s="625"/>
      <c r="C201" s="625"/>
      <c r="D201" s="626" t="str">
        <f>"TOTAL - "&amp;UPPER(C194)</f>
        <v>TOTAL - PENTHOUSE - 22X</v>
      </c>
      <c r="E201" s="627"/>
      <c r="F201" s="628"/>
      <c r="G201" s="629"/>
      <c r="H201" s="613"/>
      <c r="I201" s="631">
        <f>SUM(I196:I200)</f>
        <v>127.02940304761906</v>
      </c>
      <c r="J201" s="631">
        <f>SUM(J196:J200)</f>
        <v>893.87401904761907</v>
      </c>
      <c r="K201" s="631">
        <f>SUM(K196:K200)</f>
        <v>0</v>
      </c>
      <c r="L201" s="631">
        <f t="shared" ref="L201:W201" si="62">SUM(L196:L200)</f>
        <v>0</v>
      </c>
      <c r="M201" s="631">
        <f t="shared" si="62"/>
        <v>0</v>
      </c>
      <c r="N201" s="631">
        <f t="shared" si="62"/>
        <v>12535.999999999998</v>
      </c>
      <c r="O201" s="631">
        <f t="shared" si="62"/>
        <v>0</v>
      </c>
      <c r="P201" s="631">
        <f t="shared" si="62"/>
        <v>0</v>
      </c>
      <c r="Q201" s="631">
        <f t="shared" ca="1" si="62"/>
        <v>874.61645610625203</v>
      </c>
      <c r="R201" s="631">
        <f t="shared" ca="1" si="62"/>
        <v>994.41302235179762</v>
      </c>
      <c r="S201" s="631">
        <f t="shared" ca="1" si="62"/>
        <v>1125.3770651117588</v>
      </c>
      <c r="T201" s="631">
        <f t="shared" ca="1" si="62"/>
        <v>377.15613864593462</v>
      </c>
      <c r="U201" s="631">
        <f t="shared" ca="1" si="62"/>
        <v>1442.1273080660835</v>
      </c>
      <c r="V201" s="631">
        <f t="shared" ca="1" si="62"/>
        <v>6860.3838678328466</v>
      </c>
      <c r="W201" s="632">
        <f t="shared" ca="1" si="62"/>
        <v>0</v>
      </c>
      <c r="Y201"/>
      <c r="Z201"/>
      <c r="AA201"/>
      <c r="AB201"/>
      <c r="AC201"/>
      <c r="AD201"/>
      <c r="AE201"/>
      <c r="AF201"/>
      <c r="AG201"/>
      <c r="AH201"/>
      <c r="AI201"/>
      <c r="AJ201"/>
      <c r="AK201"/>
      <c r="AL201"/>
    </row>
    <row r="202" spans="1:38" ht="15" thickTop="1" x14ac:dyDescent="0.2">
      <c r="A202" s="654" t="str">
        <f>A158</f>
        <v>Torre</v>
      </c>
      <c r="B202" s="655" t="s">
        <v>2257</v>
      </c>
      <c r="C202" s="655" t="s">
        <v>3386</v>
      </c>
      <c r="D202" s="655" t="s">
        <v>5478</v>
      </c>
      <c r="E202" s="655" t="s">
        <v>2252</v>
      </c>
      <c r="F202" s="656"/>
      <c r="G202" s="657"/>
      <c r="H202" s="658">
        <v>45</v>
      </c>
      <c r="I202" s="659">
        <f>1548.3/21</f>
        <v>73.728571428571428</v>
      </c>
      <c r="J202" s="659">
        <v>418.20000000000005</v>
      </c>
      <c r="K202" s="659"/>
      <c r="L202" s="659"/>
      <c r="M202" s="659"/>
      <c r="N202" s="659">
        <v>7052.7736475542588</v>
      </c>
      <c r="O202" s="659">
        <f t="shared" ref="O202:W206" si="63">O$5*$N202</f>
        <v>0</v>
      </c>
      <c r="P202" s="659">
        <f t="shared" si="63"/>
        <v>0</v>
      </c>
      <c r="Q202" s="659">
        <f t="shared" ca="1" si="63"/>
        <v>492.06061689083208</v>
      </c>
      <c r="R202" s="659">
        <f t="shared" ca="1" si="63"/>
        <v>559.45835663908281</v>
      </c>
      <c r="S202" s="659">
        <f t="shared" ca="1" si="63"/>
        <v>633.13893653335731</v>
      </c>
      <c r="T202" s="659">
        <f t="shared" ca="1" si="63"/>
        <v>212.18864674979005</v>
      </c>
      <c r="U202" s="659">
        <f t="shared" ca="1" si="63"/>
        <v>811.34312976602075</v>
      </c>
      <c r="V202" s="660">
        <f t="shared" ca="1" si="63"/>
        <v>3859.6629351593706</v>
      </c>
      <c r="W202" s="661">
        <f t="shared" ca="1" si="63"/>
        <v>0</v>
      </c>
      <c r="X202" s="1357">
        <v>0.56612406867508902</v>
      </c>
      <c r="Y202"/>
      <c r="Z202"/>
      <c r="AA202"/>
      <c r="AB202"/>
      <c r="AC202"/>
      <c r="AD202"/>
      <c r="AE202"/>
      <c r="AF202"/>
      <c r="AG202"/>
      <c r="AH202"/>
      <c r="AI202"/>
      <c r="AJ202"/>
      <c r="AK202"/>
      <c r="AL202"/>
    </row>
    <row r="203" spans="1:38" x14ac:dyDescent="0.2">
      <c r="A203" s="641" t="str">
        <f>A202</f>
        <v>Torre</v>
      </c>
      <c r="B203" s="642" t="s">
        <v>2257</v>
      </c>
      <c r="C203" s="642" t="s">
        <v>3386</v>
      </c>
      <c r="D203" s="642" t="s">
        <v>5478</v>
      </c>
      <c r="E203" s="642" t="s">
        <v>2253</v>
      </c>
      <c r="F203" s="643" t="s">
        <v>3388</v>
      </c>
      <c r="G203" s="644"/>
      <c r="H203" s="645">
        <v>45</v>
      </c>
      <c r="I203" s="646">
        <f>447.7/21</f>
        <v>21.31904761904762</v>
      </c>
      <c r="J203" s="646">
        <v>199.96190476190475</v>
      </c>
      <c r="K203" s="646"/>
      <c r="L203" s="646"/>
      <c r="M203" s="646"/>
      <c r="N203" s="646">
        <v>2859.2461937155808</v>
      </c>
      <c r="O203" s="646">
        <f t="shared" si="63"/>
        <v>0</v>
      </c>
      <c r="P203" s="646">
        <f t="shared" si="63"/>
        <v>0</v>
      </c>
      <c r="Q203" s="646">
        <f t="shared" ca="1" si="63"/>
        <v>199.48498508956698</v>
      </c>
      <c r="R203" s="646">
        <f t="shared" ca="1" si="63"/>
        <v>226.8085233839011</v>
      </c>
      <c r="S203" s="646">
        <f t="shared" ca="1" si="63"/>
        <v>256.67917118024957</v>
      </c>
      <c r="T203" s="646">
        <f t="shared" ca="1" si="63"/>
        <v>86.022834545297897</v>
      </c>
      <c r="U203" s="646">
        <f t="shared" ca="1" si="63"/>
        <v>328.92445887374333</v>
      </c>
      <c r="V203" s="647">
        <f t="shared" ca="1" si="63"/>
        <v>1564.7356781691803</v>
      </c>
      <c r="W203" s="648">
        <f t="shared" ca="1" si="63"/>
        <v>0</v>
      </c>
      <c r="X203" s="1357">
        <v>0.22951085195983151</v>
      </c>
      <c r="Y203"/>
      <c r="Z203"/>
      <c r="AA203"/>
      <c r="AB203"/>
      <c r="AC203"/>
      <c r="AD203"/>
      <c r="AE203"/>
      <c r="AF203"/>
      <c r="AG203"/>
      <c r="AH203"/>
      <c r="AI203"/>
      <c r="AJ203"/>
      <c r="AK203"/>
      <c r="AL203"/>
    </row>
    <row r="204" spans="1:38" x14ac:dyDescent="0.2">
      <c r="A204" s="641" t="str">
        <f>A203</f>
        <v>Torre</v>
      </c>
      <c r="B204" s="642" t="s">
        <v>2257</v>
      </c>
      <c r="C204" s="642" t="s">
        <v>3386</v>
      </c>
      <c r="D204" s="642" t="s">
        <v>5478</v>
      </c>
      <c r="E204" s="642" t="s">
        <v>2258</v>
      </c>
      <c r="F204" s="643"/>
      <c r="G204" s="644"/>
      <c r="H204" s="645">
        <v>45</v>
      </c>
      <c r="I204" s="1311">
        <v>30.39</v>
      </c>
      <c r="J204" s="646">
        <v>260.8857142857143</v>
      </c>
      <c r="K204" s="646"/>
      <c r="L204" s="646"/>
      <c r="M204" s="646"/>
      <c r="N204" s="646">
        <v>2492.5080174927107</v>
      </c>
      <c r="O204" s="646">
        <f t="shared" si="63"/>
        <v>0</v>
      </c>
      <c r="P204" s="646">
        <f t="shared" si="63"/>
        <v>0</v>
      </c>
      <c r="Q204" s="646">
        <f t="shared" ca="1" si="63"/>
        <v>173.89825535066169</v>
      </c>
      <c r="R204" s="646">
        <f t="shared" ca="1" si="63"/>
        <v>197.71716902608597</v>
      </c>
      <c r="S204" s="646">
        <f t="shared" ca="1" si="63"/>
        <v>223.75648990854145</v>
      </c>
      <c r="T204" s="646">
        <f t="shared" ca="1" si="63"/>
        <v>74.989207037458868</v>
      </c>
      <c r="U204" s="646">
        <f t="shared" ca="1" si="63"/>
        <v>286.73531250796856</v>
      </c>
      <c r="V204" s="647">
        <f t="shared" ca="1" si="63"/>
        <v>1364.0365183193223</v>
      </c>
      <c r="W204" s="648">
        <f t="shared" ca="1" si="63"/>
        <v>0</v>
      </c>
      <c r="X204" s="1357">
        <v>0.20007288629737605</v>
      </c>
      <c r="Y204"/>
      <c r="Z204"/>
      <c r="AA204"/>
      <c r="AB204"/>
      <c r="AC204"/>
      <c r="AD204"/>
      <c r="AE204"/>
      <c r="AF204"/>
      <c r="AG204"/>
      <c r="AH204"/>
      <c r="AI204"/>
      <c r="AJ204"/>
      <c r="AK204"/>
      <c r="AL204"/>
    </row>
    <row r="205" spans="1:38" x14ac:dyDescent="0.2">
      <c r="A205" s="641" t="str">
        <f>A204</f>
        <v>Torre</v>
      </c>
      <c r="B205" s="642" t="s">
        <v>2257</v>
      </c>
      <c r="C205" s="642" t="s">
        <v>3386</v>
      </c>
      <c r="D205" s="642" t="s">
        <v>5478</v>
      </c>
      <c r="E205" s="642" t="s">
        <v>3385</v>
      </c>
      <c r="F205" s="643"/>
      <c r="G205" s="644"/>
      <c r="H205" s="645">
        <v>45</v>
      </c>
      <c r="I205" s="1311"/>
      <c r="J205" s="646">
        <v>0</v>
      </c>
      <c r="K205" s="646"/>
      <c r="L205" s="646"/>
      <c r="M205" s="646"/>
      <c r="N205" s="646">
        <v>0</v>
      </c>
      <c r="O205" s="662">
        <f t="shared" si="63"/>
        <v>0</v>
      </c>
      <c r="P205" s="662">
        <f t="shared" si="63"/>
        <v>0</v>
      </c>
      <c r="Q205" s="662">
        <f t="shared" ca="1" si="63"/>
        <v>0</v>
      </c>
      <c r="R205" s="662">
        <f t="shared" ca="1" si="63"/>
        <v>0</v>
      </c>
      <c r="S205" s="662">
        <f t="shared" ca="1" si="63"/>
        <v>0</v>
      </c>
      <c r="T205" s="662">
        <f t="shared" ca="1" si="63"/>
        <v>0</v>
      </c>
      <c r="U205" s="662">
        <f t="shared" ca="1" si="63"/>
        <v>0</v>
      </c>
      <c r="V205" s="664">
        <f t="shared" ca="1" si="63"/>
        <v>0</v>
      </c>
      <c r="W205" s="665">
        <f t="shared" ca="1" si="63"/>
        <v>0</v>
      </c>
      <c r="X205" s="1357">
        <v>0</v>
      </c>
      <c r="Y205"/>
      <c r="Z205"/>
      <c r="AA205"/>
      <c r="AB205"/>
      <c r="AC205"/>
      <c r="AD205"/>
      <c r="AE205"/>
      <c r="AF205"/>
      <c r="AG205"/>
      <c r="AH205"/>
      <c r="AI205"/>
      <c r="AJ205"/>
      <c r="AK205"/>
      <c r="AL205"/>
    </row>
    <row r="206" spans="1:38" ht="15" thickBot="1" x14ac:dyDescent="0.25">
      <c r="A206" s="599" t="str">
        <f>A204</f>
        <v>Torre</v>
      </c>
      <c r="B206" s="600" t="s">
        <v>2257</v>
      </c>
      <c r="C206" s="600" t="s">
        <v>3386</v>
      </c>
      <c r="D206" s="600" t="s">
        <v>5478</v>
      </c>
      <c r="E206" s="600" t="s">
        <v>2259</v>
      </c>
      <c r="F206" s="601"/>
      <c r="G206" s="602"/>
      <c r="H206" s="645">
        <v>45</v>
      </c>
      <c r="I206" s="1312">
        <f>((0.5816+0.5128)*1.2+0.1123*2.48)</f>
        <v>1.5917840000000001</v>
      </c>
      <c r="J206" s="604">
        <v>14.8264</v>
      </c>
      <c r="K206" s="604"/>
      <c r="L206" s="604"/>
      <c r="M206" s="604"/>
      <c r="N206" s="604">
        <v>53.472141237447346</v>
      </c>
      <c r="O206" s="604">
        <f t="shared" si="63"/>
        <v>0</v>
      </c>
      <c r="P206" s="604">
        <f t="shared" si="63"/>
        <v>0</v>
      </c>
      <c r="Q206" s="604">
        <f t="shared" ca="1" si="63"/>
        <v>3.7306648587674838</v>
      </c>
      <c r="R206" s="604">
        <f t="shared" ca="1" si="63"/>
        <v>4.2416555184709805</v>
      </c>
      <c r="S206" s="604">
        <f t="shared" ca="1" si="63"/>
        <v>4.800280900689212</v>
      </c>
      <c r="T206" s="604">
        <f t="shared" ca="1" si="63"/>
        <v>1.6087544922021131</v>
      </c>
      <c r="U206" s="604">
        <f t="shared" ca="1" si="63"/>
        <v>6.151374848379815</v>
      </c>
      <c r="V206" s="605">
        <f t="shared" ca="1" si="63"/>
        <v>29.262876126664274</v>
      </c>
      <c r="W206" s="606">
        <f t="shared" ca="1" si="63"/>
        <v>0</v>
      </c>
      <c r="X206" s="1357">
        <v>4.2921930677032706E-3</v>
      </c>
      <c r="Y206"/>
      <c r="Z206"/>
      <c r="AA206"/>
      <c r="AB206"/>
      <c r="AC206"/>
      <c r="AD206"/>
      <c r="AE206"/>
      <c r="AF206"/>
      <c r="AG206"/>
      <c r="AH206"/>
      <c r="AI206"/>
      <c r="AJ206"/>
      <c r="AK206"/>
      <c r="AL206"/>
    </row>
    <row r="207" spans="1:38" ht="21" customHeight="1" thickTop="1" thickBot="1" x14ac:dyDescent="0.3">
      <c r="A207" s="624"/>
      <c r="B207" s="625"/>
      <c r="C207" s="625"/>
      <c r="D207" s="626" t="str">
        <f>"TOTAL - "&amp;UPPER(C200)</f>
        <v>TOTAL - PENTHOUSE - 22X</v>
      </c>
      <c r="E207" s="627"/>
      <c r="F207" s="628"/>
      <c r="G207" s="629"/>
      <c r="H207" s="613"/>
      <c r="I207" s="631">
        <f>SUM(I202:I206)</f>
        <v>127.02940304761906</v>
      </c>
      <c r="J207" s="631">
        <f>SUM(J202:J206)</f>
        <v>893.87401904761907</v>
      </c>
      <c r="K207" s="631">
        <f>SUM(K202:K206)</f>
        <v>0</v>
      </c>
      <c r="L207" s="631">
        <f t="shared" ref="L207:W207" si="64">SUM(L202:L206)</f>
        <v>0</v>
      </c>
      <c r="M207" s="631">
        <f t="shared" si="64"/>
        <v>0</v>
      </c>
      <c r="N207" s="631">
        <f t="shared" si="64"/>
        <v>12457.999999999998</v>
      </c>
      <c r="O207" s="631">
        <f t="shared" si="64"/>
        <v>0</v>
      </c>
      <c r="P207" s="631">
        <f t="shared" si="64"/>
        <v>0</v>
      </c>
      <c r="Q207" s="631">
        <f t="shared" ca="1" si="64"/>
        <v>869.17452218982817</v>
      </c>
      <c r="R207" s="631">
        <f t="shared" ca="1" si="64"/>
        <v>988.2257045675409</v>
      </c>
      <c r="S207" s="631">
        <f t="shared" ca="1" si="64"/>
        <v>1118.3748785228374</v>
      </c>
      <c r="T207" s="631">
        <f t="shared" ca="1" si="64"/>
        <v>374.80944282474894</v>
      </c>
      <c r="U207" s="631">
        <f t="shared" ca="1" si="64"/>
        <v>1433.1542759961126</v>
      </c>
      <c r="V207" s="631">
        <f t="shared" ca="1" si="64"/>
        <v>6817.6980077745375</v>
      </c>
      <c r="W207" s="632">
        <f t="shared" ca="1" si="64"/>
        <v>0</v>
      </c>
      <c r="Y207"/>
      <c r="Z207"/>
      <c r="AA207"/>
      <c r="AB207"/>
      <c r="AC207"/>
      <c r="AD207"/>
      <c r="AE207"/>
      <c r="AF207"/>
      <c r="AG207"/>
      <c r="AH207"/>
      <c r="AI207"/>
      <c r="AJ207"/>
      <c r="AK207"/>
      <c r="AL207"/>
    </row>
    <row r="208" spans="1:38" ht="15" thickTop="1" x14ac:dyDescent="0.2">
      <c r="A208" s="654" t="str">
        <f>A164</f>
        <v>Torre</v>
      </c>
      <c r="B208" s="655" t="s">
        <v>2257</v>
      </c>
      <c r="C208" s="655" t="s">
        <v>3386</v>
      </c>
      <c r="D208" s="655" t="s">
        <v>5479</v>
      </c>
      <c r="E208" s="655" t="s">
        <v>2252</v>
      </c>
      <c r="F208" s="656"/>
      <c r="G208" s="657"/>
      <c r="H208" s="658">
        <v>45</v>
      </c>
      <c r="I208" s="659">
        <f>1548.3/21</f>
        <v>73.728571428571428</v>
      </c>
      <c r="J208" s="659">
        <v>418.20000000000005</v>
      </c>
      <c r="K208" s="659"/>
      <c r="L208" s="659"/>
      <c r="M208" s="659"/>
      <c r="N208" s="659">
        <v>7059.0010123096854</v>
      </c>
      <c r="O208" s="659">
        <f t="shared" ref="O208:W212" si="65">O$5*$N208</f>
        <v>0</v>
      </c>
      <c r="P208" s="659">
        <f t="shared" si="65"/>
        <v>0</v>
      </c>
      <c r="Q208" s="659">
        <f t="shared" ca="1" si="65"/>
        <v>492.4950900635564</v>
      </c>
      <c r="R208" s="659">
        <f t="shared" ca="1" si="65"/>
        <v>559.95233977626629</v>
      </c>
      <c r="S208" s="659">
        <f t="shared" ca="1" si="65"/>
        <v>633.69797717405947</v>
      </c>
      <c r="T208" s="659">
        <f t="shared" ca="1" si="65"/>
        <v>212.37600227348952</v>
      </c>
      <c r="U208" s="659">
        <f t="shared" ca="1" si="65"/>
        <v>812.05951878732651</v>
      </c>
      <c r="V208" s="660">
        <f t="shared" ca="1" si="65"/>
        <v>3863.0708892681164</v>
      </c>
      <c r="W208" s="661">
        <f t="shared" ca="1" si="65"/>
        <v>0</v>
      </c>
      <c r="X208" s="1357">
        <v>0.56612406867508902</v>
      </c>
      <c r="Y208"/>
      <c r="Z208"/>
      <c r="AA208"/>
      <c r="AB208"/>
      <c r="AC208"/>
      <c r="AD208"/>
      <c r="AE208"/>
      <c r="AF208"/>
      <c r="AG208"/>
      <c r="AH208"/>
      <c r="AI208"/>
      <c r="AJ208"/>
      <c r="AK208"/>
      <c r="AL208"/>
    </row>
    <row r="209" spans="1:38" x14ac:dyDescent="0.2">
      <c r="A209" s="641" t="str">
        <f>A208</f>
        <v>Torre</v>
      </c>
      <c r="B209" s="642" t="s">
        <v>2257</v>
      </c>
      <c r="C209" s="642" t="s">
        <v>3386</v>
      </c>
      <c r="D209" s="642" t="s">
        <v>5479</v>
      </c>
      <c r="E209" s="642" t="s">
        <v>2253</v>
      </c>
      <c r="F209" s="643" t="s">
        <v>3388</v>
      </c>
      <c r="G209" s="644"/>
      <c r="H209" s="645">
        <v>45</v>
      </c>
      <c r="I209" s="646">
        <f>447.7/21</f>
        <v>21.31904761904762</v>
      </c>
      <c r="J209" s="646">
        <v>199.96190476190475</v>
      </c>
      <c r="K209" s="646"/>
      <c r="L209" s="646"/>
      <c r="M209" s="646"/>
      <c r="N209" s="646">
        <v>2861.7708130871392</v>
      </c>
      <c r="O209" s="646">
        <f t="shared" si="65"/>
        <v>0</v>
      </c>
      <c r="P209" s="646">
        <f t="shared" si="65"/>
        <v>0</v>
      </c>
      <c r="Q209" s="646">
        <f t="shared" ca="1" si="65"/>
        <v>199.6611237021842</v>
      </c>
      <c r="R209" s="646">
        <f t="shared" ca="1" si="65"/>
        <v>227.00878777282574</v>
      </c>
      <c r="S209" s="646">
        <f t="shared" ca="1" si="65"/>
        <v>256.90581035852722</v>
      </c>
      <c r="T209" s="646">
        <f t="shared" ca="1" si="65"/>
        <v>86.098789849519946</v>
      </c>
      <c r="U209" s="646">
        <f t="shared" ca="1" si="65"/>
        <v>329.21488824022362</v>
      </c>
      <c r="V209" s="647">
        <f t="shared" ca="1" si="65"/>
        <v>1566.1172877742424</v>
      </c>
      <c r="W209" s="648">
        <f t="shared" ca="1" si="65"/>
        <v>0</v>
      </c>
      <c r="X209" s="1357">
        <v>0.22951085195983151</v>
      </c>
      <c r="Y209"/>
      <c r="Z209"/>
      <c r="AA209"/>
      <c r="AB209"/>
      <c r="AC209"/>
      <c r="AD209"/>
      <c r="AE209"/>
      <c r="AF209"/>
      <c r="AG209"/>
      <c r="AH209"/>
      <c r="AI209"/>
      <c r="AJ209"/>
      <c r="AK209"/>
      <c r="AL209"/>
    </row>
    <row r="210" spans="1:38" x14ac:dyDescent="0.2">
      <c r="A210" s="641" t="str">
        <f>A209</f>
        <v>Torre</v>
      </c>
      <c r="B210" s="642" t="s">
        <v>2257</v>
      </c>
      <c r="C210" s="642" t="s">
        <v>3386</v>
      </c>
      <c r="D210" s="642" t="s">
        <v>5479</v>
      </c>
      <c r="E210" s="642" t="s">
        <v>2258</v>
      </c>
      <c r="F210" s="643"/>
      <c r="G210" s="644"/>
      <c r="H210" s="645">
        <v>45</v>
      </c>
      <c r="I210" s="1311">
        <v>30.39</v>
      </c>
      <c r="J210" s="646">
        <v>260.8857142857143</v>
      </c>
      <c r="K210" s="646"/>
      <c r="L210" s="646"/>
      <c r="M210" s="646"/>
      <c r="N210" s="646">
        <v>2494.7088192419819</v>
      </c>
      <c r="O210" s="646">
        <f t="shared" si="65"/>
        <v>0</v>
      </c>
      <c r="P210" s="646">
        <f t="shared" si="65"/>
        <v>0</v>
      </c>
      <c r="Q210" s="646">
        <f t="shared" ca="1" si="65"/>
        <v>174.05180173120891</v>
      </c>
      <c r="R210" s="646">
        <f t="shared" ca="1" si="65"/>
        <v>197.89174671586662</v>
      </c>
      <c r="S210" s="646">
        <f t="shared" ca="1" si="65"/>
        <v>223.95405945333147</v>
      </c>
      <c r="T210" s="646">
        <f t="shared" ca="1" si="65"/>
        <v>75.055420015257241</v>
      </c>
      <c r="U210" s="646">
        <f t="shared" ca="1" si="65"/>
        <v>286.98849026022316</v>
      </c>
      <c r="V210" s="647">
        <f t="shared" ca="1" si="65"/>
        <v>1365.240917235803</v>
      </c>
      <c r="W210" s="648">
        <f t="shared" ca="1" si="65"/>
        <v>0</v>
      </c>
      <c r="X210" s="1357">
        <v>0.20007288629737605</v>
      </c>
      <c r="Y210"/>
      <c r="Z210"/>
      <c r="AA210"/>
      <c r="AB210"/>
      <c r="AC210"/>
      <c r="AD210"/>
      <c r="AE210"/>
      <c r="AF210"/>
      <c r="AG210"/>
      <c r="AH210"/>
      <c r="AI210"/>
      <c r="AJ210"/>
      <c r="AK210"/>
      <c r="AL210"/>
    </row>
    <row r="211" spans="1:38" x14ac:dyDescent="0.2">
      <c r="A211" s="641" t="str">
        <f>A210</f>
        <v>Torre</v>
      </c>
      <c r="B211" s="642" t="s">
        <v>2257</v>
      </c>
      <c r="C211" s="642" t="s">
        <v>3386</v>
      </c>
      <c r="D211" s="642" t="s">
        <v>5479</v>
      </c>
      <c r="E211" s="642" t="s">
        <v>3385</v>
      </c>
      <c r="F211" s="643"/>
      <c r="G211" s="644"/>
      <c r="H211" s="645">
        <v>45</v>
      </c>
      <c r="I211" s="1311"/>
      <c r="J211" s="646">
        <v>0</v>
      </c>
      <c r="K211" s="646"/>
      <c r="L211" s="646"/>
      <c r="M211" s="646"/>
      <c r="N211" s="646">
        <v>0</v>
      </c>
      <c r="O211" s="662">
        <f t="shared" si="65"/>
        <v>0</v>
      </c>
      <c r="P211" s="662">
        <f t="shared" si="65"/>
        <v>0</v>
      </c>
      <c r="Q211" s="662">
        <f t="shared" ca="1" si="65"/>
        <v>0</v>
      </c>
      <c r="R211" s="662">
        <f t="shared" ca="1" si="65"/>
        <v>0</v>
      </c>
      <c r="S211" s="662">
        <f t="shared" ca="1" si="65"/>
        <v>0</v>
      </c>
      <c r="T211" s="662">
        <f t="shared" ca="1" si="65"/>
        <v>0</v>
      </c>
      <c r="U211" s="662">
        <f t="shared" ca="1" si="65"/>
        <v>0</v>
      </c>
      <c r="V211" s="664">
        <f t="shared" ca="1" si="65"/>
        <v>0</v>
      </c>
      <c r="W211" s="665">
        <f t="shared" ca="1" si="65"/>
        <v>0</v>
      </c>
      <c r="X211" s="1357">
        <v>0</v>
      </c>
      <c r="Y211"/>
      <c r="Z211"/>
      <c r="AA211"/>
      <c r="AB211"/>
      <c r="AC211"/>
      <c r="AD211"/>
      <c r="AE211"/>
      <c r="AF211"/>
      <c r="AG211"/>
      <c r="AH211"/>
      <c r="AI211"/>
      <c r="AJ211"/>
      <c r="AK211"/>
      <c r="AL211"/>
    </row>
    <row r="212" spans="1:38" ht="15" thickBot="1" x14ac:dyDescent="0.25">
      <c r="A212" s="599" t="str">
        <f>A210</f>
        <v>Torre</v>
      </c>
      <c r="B212" s="600" t="s">
        <v>2257</v>
      </c>
      <c r="C212" s="600" t="s">
        <v>3386</v>
      </c>
      <c r="D212" s="600" t="s">
        <v>5479</v>
      </c>
      <c r="E212" s="600" t="s">
        <v>2259</v>
      </c>
      <c r="F212" s="601"/>
      <c r="G212" s="602"/>
      <c r="H212" s="645">
        <v>45</v>
      </c>
      <c r="I212" s="1312">
        <f>((0.5816+0.5128)*1.2+0.1123*2.48)</f>
        <v>1.5917840000000001</v>
      </c>
      <c r="J212" s="604">
        <v>14.8264</v>
      </c>
      <c r="K212" s="604"/>
      <c r="L212" s="604"/>
      <c r="M212" s="604"/>
      <c r="N212" s="604">
        <v>53.519355361192083</v>
      </c>
      <c r="O212" s="604">
        <f t="shared" si="65"/>
        <v>0</v>
      </c>
      <c r="P212" s="604">
        <f t="shared" si="65"/>
        <v>0</v>
      </c>
      <c r="Q212" s="604">
        <f t="shared" ca="1" si="65"/>
        <v>3.7339589118615955</v>
      </c>
      <c r="R212" s="604">
        <f t="shared" ca="1" si="65"/>
        <v>4.245400759336543</v>
      </c>
      <c r="S212" s="604">
        <f t="shared" ca="1" si="65"/>
        <v>4.8045193892032252</v>
      </c>
      <c r="T212" s="604">
        <f t="shared" ca="1" si="65"/>
        <v>1.6101749689571478</v>
      </c>
      <c r="U212" s="604">
        <f t="shared" ca="1" si="65"/>
        <v>6.1568063079505464</v>
      </c>
      <c r="V212" s="605">
        <f t="shared" ca="1" si="65"/>
        <v>29.28871427383022</v>
      </c>
      <c r="W212" s="606">
        <f t="shared" ca="1" si="65"/>
        <v>0</v>
      </c>
      <c r="X212" s="1357">
        <v>4.2921930677032706E-3</v>
      </c>
      <c r="Y212"/>
      <c r="Z212"/>
      <c r="AA212"/>
      <c r="AB212"/>
      <c r="AC212"/>
      <c r="AD212"/>
      <c r="AE212"/>
      <c r="AF212"/>
      <c r="AG212"/>
      <c r="AH212"/>
      <c r="AI212"/>
      <c r="AJ212"/>
      <c r="AK212"/>
      <c r="AL212"/>
    </row>
    <row r="213" spans="1:38" ht="21" customHeight="1" thickTop="1" thickBot="1" x14ac:dyDescent="0.3">
      <c r="A213" s="624"/>
      <c r="B213" s="625"/>
      <c r="C213" s="625"/>
      <c r="D213" s="626" t="str">
        <f>"TOTAL - "&amp;UPPER(C206)</f>
        <v>TOTAL - PENTHOUSE - 22X</v>
      </c>
      <c r="E213" s="627"/>
      <c r="F213" s="628"/>
      <c r="G213" s="629"/>
      <c r="H213" s="613"/>
      <c r="I213" s="631">
        <f>SUM(I208:I212)</f>
        <v>127.02940304761906</v>
      </c>
      <c r="J213" s="631">
        <f>SUM(J208:J212)</f>
        <v>893.87401904761907</v>
      </c>
      <c r="K213" s="631">
        <f>SUM(K208:K212)</f>
        <v>0</v>
      </c>
      <c r="L213" s="631">
        <f t="shared" ref="L213:W213" si="66">SUM(L208:L212)</f>
        <v>0</v>
      </c>
      <c r="M213" s="631">
        <f t="shared" si="66"/>
        <v>0</v>
      </c>
      <c r="N213" s="631">
        <f t="shared" si="66"/>
        <v>12468.999999999998</v>
      </c>
      <c r="O213" s="631">
        <f t="shared" si="66"/>
        <v>0</v>
      </c>
      <c r="P213" s="631">
        <f t="shared" si="66"/>
        <v>0</v>
      </c>
      <c r="Q213" s="631">
        <f t="shared" ca="1" si="66"/>
        <v>869.94197440881112</v>
      </c>
      <c r="R213" s="631">
        <f t="shared" ca="1" si="66"/>
        <v>989.09827502429516</v>
      </c>
      <c r="S213" s="631">
        <f t="shared" ca="1" si="66"/>
        <v>1119.3623663751214</v>
      </c>
      <c r="T213" s="631">
        <f t="shared" ca="1" si="66"/>
        <v>375.14038710722389</v>
      </c>
      <c r="U213" s="631">
        <f t="shared" ca="1" si="66"/>
        <v>1434.4197035957238</v>
      </c>
      <c r="V213" s="631">
        <f t="shared" ca="1" si="66"/>
        <v>6823.7178085519918</v>
      </c>
      <c r="W213" s="632">
        <f t="shared" ca="1" si="66"/>
        <v>0</v>
      </c>
      <c r="Y213"/>
      <c r="Z213"/>
      <c r="AA213"/>
      <c r="AB213"/>
      <c r="AC213"/>
      <c r="AD213"/>
      <c r="AE213"/>
      <c r="AF213"/>
      <c r="AG213"/>
      <c r="AH213"/>
      <c r="AI213"/>
      <c r="AJ213"/>
      <c r="AK213"/>
      <c r="AL213"/>
    </row>
    <row r="214" spans="1:38" ht="15" thickTop="1" x14ac:dyDescent="0.2">
      <c r="A214" s="654" t="str">
        <f>A170</f>
        <v>Torre</v>
      </c>
      <c r="B214" s="655" t="s">
        <v>2257</v>
      </c>
      <c r="C214" s="655" t="s">
        <v>3386</v>
      </c>
      <c r="D214" s="655" t="s">
        <v>5480</v>
      </c>
      <c r="E214" s="655" t="s">
        <v>2252</v>
      </c>
      <c r="F214" s="656"/>
      <c r="G214" s="657"/>
      <c r="H214" s="658">
        <v>45</v>
      </c>
      <c r="I214" s="659">
        <f>1548.3/21</f>
        <v>73.728571428571428</v>
      </c>
      <c r="J214" s="659">
        <v>418.20000000000005</v>
      </c>
      <c r="K214" s="659"/>
      <c r="L214" s="659"/>
      <c r="M214" s="659"/>
      <c r="N214" s="659">
        <v>7039.7527939747324</v>
      </c>
      <c r="O214" s="659">
        <f t="shared" ref="O214:W218" si="67">O$5*$N214</f>
        <v>0</v>
      </c>
      <c r="P214" s="659">
        <f t="shared" si="67"/>
        <v>0</v>
      </c>
      <c r="Q214" s="659">
        <f t="shared" ca="1" si="67"/>
        <v>491.15217298422681</v>
      </c>
      <c r="R214" s="659">
        <f t="shared" ca="1" si="67"/>
        <v>558.42548280679046</v>
      </c>
      <c r="S214" s="659">
        <f t="shared" ca="1" si="67"/>
        <v>631.97003337552565</v>
      </c>
      <c r="T214" s="659">
        <f t="shared" ca="1" si="67"/>
        <v>211.79690338205486</v>
      </c>
      <c r="U214" s="659">
        <f t="shared" ca="1" si="67"/>
        <v>809.84522544874528</v>
      </c>
      <c r="V214" s="660">
        <f t="shared" ca="1" si="67"/>
        <v>3852.5372129319935</v>
      </c>
      <c r="W214" s="661">
        <f t="shared" ca="1" si="67"/>
        <v>0</v>
      </c>
      <c r="X214" s="1357">
        <v>0.56612406867508902</v>
      </c>
      <c r="Y214"/>
      <c r="Z214"/>
      <c r="AA214"/>
      <c r="AB214"/>
      <c r="AC214"/>
      <c r="AD214"/>
      <c r="AE214"/>
      <c r="AF214"/>
      <c r="AG214"/>
      <c r="AH214"/>
      <c r="AI214"/>
      <c r="AJ214"/>
      <c r="AK214"/>
      <c r="AL214"/>
    </row>
    <row r="215" spans="1:38" x14ac:dyDescent="0.2">
      <c r="A215" s="641" t="str">
        <f>A214</f>
        <v>Torre</v>
      </c>
      <c r="B215" s="642" t="s">
        <v>2257</v>
      </c>
      <c r="C215" s="642" t="s">
        <v>3386</v>
      </c>
      <c r="D215" s="642" t="s">
        <v>5480</v>
      </c>
      <c r="E215" s="642" t="s">
        <v>2253</v>
      </c>
      <c r="F215" s="643" t="s">
        <v>3388</v>
      </c>
      <c r="G215" s="644"/>
      <c r="H215" s="645">
        <v>45</v>
      </c>
      <c r="I215" s="646">
        <f>447.7/21</f>
        <v>21.31904761904762</v>
      </c>
      <c r="J215" s="646">
        <v>199.96190476190475</v>
      </c>
      <c r="K215" s="646"/>
      <c r="L215" s="646"/>
      <c r="M215" s="646"/>
      <c r="N215" s="646">
        <v>2853.9674441205048</v>
      </c>
      <c r="O215" s="646">
        <f t="shared" si="67"/>
        <v>0</v>
      </c>
      <c r="P215" s="646">
        <f t="shared" si="67"/>
        <v>0</v>
      </c>
      <c r="Q215" s="646">
        <f t="shared" ca="1" si="67"/>
        <v>199.11669526318553</v>
      </c>
      <c r="R215" s="646">
        <f t="shared" ca="1" si="67"/>
        <v>226.38978875251328</v>
      </c>
      <c r="S215" s="646">
        <f t="shared" ca="1" si="67"/>
        <v>256.20528926203269</v>
      </c>
      <c r="T215" s="646">
        <f t="shared" ca="1" si="67"/>
        <v>85.864018909197256</v>
      </c>
      <c r="U215" s="646">
        <f t="shared" ca="1" si="67"/>
        <v>328.31719747110276</v>
      </c>
      <c r="V215" s="647">
        <f t="shared" ca="1" si="67"/>
        <v>1561.8468580858691</v>
      </c>
      <c r="W215" s="648">
        <f t="shared" ca="1" si="67"/>
        <v>0</v>
      </c>
      <c r="X215" s="1357">
        <v>0.22951085195983151</v>
      </c>
      <c r="Y215"/>
      <c r="Z215"/>
      <c r="AA215"/>
      <c r="AB215"/>
      <c r="AC215"/>
      <c r="AD215"/>
      <c r="AE215"/>
      <c r="AF215"/>
      <c r="AG215"/>
      <c r="AH215"/>
      <c r="AI215"/>
      <c r="AJ215"/>
      <c r="AK215"/>
      <c r="AL215"/>
    </row>
    <row r="216" spans="1:38" x14ac:dyDescent="0.2">
      <c r="A216" s="641" t="str">
        <f>A215</f>
        <v>Torre</v>
      </c>
      <c r="B216" s="642" t="s">
        <v>2257</v>
      </c>
      <c r="C216" s="642" t="s">
        <v>3386</v>
      </c>
      <c r="D216" s="642" t="s">
        <v>5480</v>
      </c>
      <c r="E216" s="642" t="s">
        <v>2258</v>
      </c>
      <c r="F216" s="643"/>
      <c r="G216" s="644"/>
      <c r="H216" s="645">
        <v>45</v>
      </c>
      <c r="I216" s="1311">
        <v>30.39</v>
      </c>
      <c r="J216" s="646">
        <v>260.8857142857143</v>
      </c>
      <c r="K216" s="646"/>
      <c r="L216" s="646"/>
      <c r="M216" s="646"/>
      <c r="N216" s="646">
        <v>2487.906341107871</v>
      </c>
      <c r="O216" s="646">
        <f t="shared" si="67"/>
        <v>0</v>
      </c>
      <c r="P216" s="646">
        <f t="shared" si="67"/>
        <v>0</v>
      </c>
      <c r="Q216" s="646">
        <f t="shared" ca="1" si="67"/>
        <v>173.57720382769929</v>
      </c>
      <c r="R216" s="646">
        <f t="shared" ca="1" si="67"/>
        <v>197.35214294745376</v>
      </c>
      <c r="S216" s="646">
        <f t="shared" ca="1" si="67"/>
        <v>223.34338995125324</v>
      </c>
      <c r="T216" s="646">
        <f t="shared" ca="1" si="67"/>
        <v>74.850761720244108</v>
      </c>
      <c r="U216" s="646">
        <f t="shared" ca="1" si="67"/>
        <v>286.20594084416348</v>
      </c>
      <c r="V216" s="647">
        <f t="shared" ca="1" si="67"/>
        <v>1361.5182296757725</v>
      </c>
      <c r="W216" s="648">
        <f t="shared" ca="1" si="67"/>
        <v>0</v>
      </c>
      <c r="X216" s="1357">
        <v>0.20007288629737605</v>
      </c>
      <c r="Y216"/>
      <c r="Z216"/>
      <c r="AA216"/>
      <c r="AB216"/>
      <c r="AC216"/>
      <c r="AD216"/>
      <c r="AE216"/>
      <c r="AF216"/>
      <c r="AG216"/>
      <c r="AH216"/>
      <c r="AI216"/>
      <c r="AJ216"/>
      <c r="AK216"/>
      <c r="AL216"/>
    </row>
    <row r="217" spans="1:38" x14ac:dyDescent="0.2">
      <c r="A217" s="641" t="str">
        <f>A216</f>
        <v>Torre</v>
      </c>
      <c r="B217" s="642" t="s">
        <v>2257</v>
      </c>
      <c r="C217" s="642" t="s">
        <v>3386</v>
      </c>
      <c r="D217" s="642" t="s">
        <v>5480</v>
      </c>
      <c r="E217" s="642" t="s">
        <v>3385</v>
      </c>
      <c r="F217" s="643"/>
      <c r="G217" s="644"/>
      <c r="H217" s="645">
        <v>45</v>
      </c>
      <c r="I217" s="1311"/>
      <c r="J217" s="646">
        <v>0</v>
      </c>
      <c r="K217" s="646"/>
      <c r="L217" s="646"/>
      <c r="M217" s="646"/>
      <c r="N217" s="646">
        <v>0</v>
      </c>
      <c r="O217" s="662">
        <f t="shared" si="67"/>
        <v>0</v>
      </c>
      <c r="P217" s="662">
        <f t="shared" si="67"/>
        <v>0</v>
      </c>
      <c r="Q217" s="662">
        <f t="shared" ca="1" si="67"/>
        <v>0</v>
      </c>
      <c r="R217" s="662">
        <f t="shared" ca="1" si="67"/>
        <v>0</v>
      </c>
      <c r="S217" s="662">
        <f t="shared" ca="1" si="67"/>
        <v>0</v>
      </c>
      <c r="T217" s="662">
        <f t="shared" ca="1" si="67"/>
        <v>0</v>
      </c>
      <c r="U217" s="662">
        <f t="shared" ca="1" si="67"/>
        <v>0</v>
      </c>
      <c r="V217" s="664">
        <f t="shared" ca="1" si="67"/>
        <v>0</v>
      </c>
      <c r="W217" s="665">
        <f t="shared" ca="1" si="67"/>
        <v>0</v>
      </c>
      <c r="X217" s="1357">
        <v>0</v>
      </c>
      <c r="Y217"/>
      <c r="Z217"/>
      <c r="AA217"/>
      <c r="AB217"/>
      <c r="AC217"/>
      <c r="AD217"/>
      <c r="AE217"/>
      <c r="AF217"/>
      <c r="AG217"/>
      <c r="AH217"/>
      <c r="AI217"/>
      <c r="AJ217"/>
      <c r="AK217"/>
      <c r="AL217"/>
    </row>
    <row r="218" spans="1:38" ht="15" thickBot="1" x14ac:dyDescent="0.25">
      <c r="A218" s="599" t="str">
        <f>A216</f>
        <v>Torre</v>
      </c>
      <c r="B218" s="600" t="s">
        <v>2257</v>
      </c>
      <c r="C218" s="600" t="s">
        <v>3386</v>
      </c>
      <c r="D218" s="600" t="s">
        <v>5480</v>
      </c>
      <c r="E218" s="600" t="s">
        <v>2259</v>
      </c>
      <c r="F218" s="601"/>
      <c r="G218" s="602"/>
      <c r="H218" s="645">
        <v>45</v>
      </c>
      <c r="I218" s="1312">
        <f>((0.5816+0.5128)*1.2+0.1123*2.48)</f>
        <v>1.5917840000000001</v>
      </c>
      <c r="J218" s="604">
        <v>14.8264</v>
      </c>
      <c r="K218" s="604"/>
      <c r="L218" s="604"/>
      <c r="M218" s="604"/>
      <c r="N218" s="604">
        <v>53.373420796890173</v>
      </c>
      <c r="O218" s="604">
        <f t="shared" si="67"/>
        <v>0</v>
      </c>
      <c r="P218" s="604">
        <f t="shared" si="67"/>
        <v>0</v>
      </c>
      <c r="Q218" s="604">
        <f t="shared" ca="1" si="67"/>
        <v>3.723777293207069</v>
      </c>
      <c r="R218" s="604">
        <f t="shared" ca="1" si="67"/>
        <v>4.2338245602975313</v>
      </c>
      <c r="S218" s="604">
        <f t="shared" ca="1" si="67"/>
        <v>4.7914186065235471</v>
      </c>
      <c r="T218" s="604">
        <f t="shared" ca="1" si="67"/>
        <v>1.6057844044415859</v>
      </c>
      <c r="U218" s="604">
        <f t="shared" ca="1" si="67"/>
        <v>6.1400181601864663</v>
      </c>
      <c r="V218" s="605">
        <f t="shared" ca="1" si="67"/>
        <v>29.208850909862761</v>
      </c>
      <c r="W218" s="606">
        <f t="shared" ca="1" si="67"/>
        <v>0</v>
      </c>
      <c r="X218" s="1357">
        <v>4.2921930677032706E-3</v>
      </c>
      <c r="Y218"/>
      <c r="Z218"/>
      <c r="AA218"/>
      <c r="AB218"/>
      <c r="AC218"/>
      <c r="AD218"/>
      <c r="AE218"/>
      <c r="AF218"/>
      <c r="AG218"/>
      <c r="AH218"/>
      <c r="AI218"/>
      <c r="AJ218"/>
      <c r="AK218"/>
      <c r="AL218"/>
    </row>
    <row r="219" spans="1:38" ht="21" customHeight="1" thickTop="1" thickBot="1" x14ac:dyDescent="0.3">
      <c r="A219" s="624"/>
      <c r="B219" s="625"/>
      <c r="C219" s="625"/>
      <c r="D219" s="626" t="str">
        <f>"TOTAL - "&amp;UPPER(C212)</f>
        <v>TOTAL - PENTHOUSE - 22X</v>
      </c>
      <c r="E219" s="627"/>
      <c r="F219" s="628"/>
      <c r="G219" s="629"/>
      <c r="H219" s="613"/>
      <c r="I219" s="631">
        <f>SUM(I214:I218)</f>
        <v>127.02940304761906</v>
      </c>
      <c r="J219" s="631">
        <f>SUM(J214:J218)</f>
        <v>893.87401904761907</v>
      </c>
      <c r="K219" s="631">
        <f>SUM(K214:K218)</f>
        <v>0</v>
      </c>
      <c r="L219" s="631">
        <f t="shared" ref="L219:W219" si="68">SUM(L214:L218)</f>
        <v>0</v>
      </c>
      <c r="M219" s="631">
        <f t="shared" si="68"/>
        <v>0</v>
      </c>
      <c r="N219" s="631">
        <f t="shared" si="68"/>
        <v>12434.999999999998</v>
      </c>
      <c r="O219" s="631">
        <f t="shared" si="68"/>
        <v>0</v>
      </c>
      <c r="P219" s="631">
        <f t="shared" si="68"/>
        <v>0</v>
      </c>
      <c r="Q219" s="631">
        <f t="shared" ca="1" si="68"/>
        <v>867.56984936831861</v>
      </c>
      <c r="R219" s="631">
        <f t="shared" ca="1" si="68"/>
        <v>986.40123906705503</v>
      </c>
      <c r="S219" s="631">
        <f t="shared" ca="1" si="68"/>
        <v>1116.3101311953351</v>
      </c>
      <c r="T219" s="631">
        <f t="shared" ca="1" si="68"/>
        <v>374.11746841593782</v>
      </c>
      <c r="U219" s="631">
        <f t="shared" ca="1" si="68"/>
        <v>1430.5083819241979</v>
      </c>
      <c r="V219" s="631">
        <f t="shared" ca="1" si="68"/>
        <v>6805.111151603498</v>
      </c>
      <c r="W219" s="632">
        <f t="shared" ca="1" si="68"/>
        <v>0</v>
      </c>
      <c r="Y219"/>
      <c r="Z219"/>
      <c r="AA219"/>
      <c r="AB219"/>
      <c r="AC219"/>
      <c r="AD219"/>
      <c r="AE219"/>
      <c r="AF219"/>
      <c r="AG219"/>
      <c r="AH219"/>
      <c r="AI219"/>
      <c r="AJ219"/>
      <c r="AK219"/>
      <c r="AL219"/>
    </row>
    <row r="220" spans="1:38" ht="15" thickTop="1" x14ac:dyDescent="0.2">
      <c r="A220" s="654" t="str">
        <f>A176</f>
        <v>Torre</v>
      </c>
      <c r="B220" s="655" t="s">
        <v>2257</v>
      </c>
      <c r="C220" s="655" t="s">
        <v>3386</v>
      </c>
      <c r="D220" s="655" t="s">
        <v>5481</v>
      </c>
      <c r="E220" s="655" t="s">
        <v>2252</v>
      </c>
      <c r="F220" s="656"/>
      <c r="G220" s="657"/>
      <c r="H220" s="658">
        <v>45</v>
      </c>
      <c r="I220" s="659">
        <f>1548.3/21</f>
        <v>73.728571428571428</v>
      </c>
      <c r="J220" s="659">
        <v>418.20000000000005</v>
      </c>
      <c r="K220" s="659"/>
      <c r="L220" s="659"/>
      <c r="M220" s="659"/>
      <c r="N220" s="659">
        <v>7030.6948088759309</v>
      </c>
      <c r="O220" s="659">
        <f t="shared" ref="O220:W224" si="69">O$5*$N220</f>
        <v>0</v>
      </c>
      <c r="P220" s="659">
        <f t="shared" si="69"/>
        <v>0</v>
      </c>
      <c r="Q220" s="659">
        <f t="shared" ca="1" si="69"/>
        <v>490.52021200571875</v>
      </c>
      <c r="R220" s="659">
        <f t="shared" ca="1" si="69"/>
        <v>557.70696187997839</v>
      </c>
      <c r="S220" s="659">
        <f t="shared" ca="1" si="69"/>
        <v>631.15688335268624</v>
      </c>
      <c r="T220" s="659">
        <f t="shared" ca="1" si="69"/>
        <v>211.52438625667384</v>
      </c>
      <c r="U220" s="659">
        <f t="shared" ca="1" si="69"/>
        <v>808.80320505411885</v>
      </c>
      <c r="V220" s="660">
        <f t="shared" ca="1" si="69"/>
        <v>3847.580188773818</v>
      </c>
      <c r="W220" s="661">
        <f t="shared" ca="1" si="69"/>
        <v>0</v>
      </c>
      <c r="X220" s="1357">
        <v>0.56612406867508902</v>
      </c>
      <c r="Y220"/>
      <c r="Z220"/>
      <c r="AA220"/>
      <c r="AB220"/>
      <c r="AC220"/>
      <c r="AD220"/>
      <c r="AE220"/>
      <c r="AF220"/>
      <c r="AG220"/>
      <c r="AH220"/>
      <c r="AI220"/>
      <c r="AJ220"/>
      <c r="AK220"/>
      <c r="AL220"/>
    </row>
    <row r="221" spans="1:38" x14ac:dyDescent="0.2">
      <c r="A221" s="641" t="str">
        <f>A220</f>
        <v>Torre</v>
      </c>
      <c r="B221" s="642" t="s">
        <v>2257</v>
      </c>
      <c r="C221" s="642" t="s">
        <v>3386</v>
      </c>
      <c r="D221" s="642" t="s">
        <v>5481</v>
      </c>
      <c r="E221" s="642" t="s">
        <v>2253</v>
      </c>
      <c r="F221" s="643" t="s">
        <v>3388</v>
      </c>
      <c r="G221" s="644"/>
      <c r="H221" s="645">
        <v>45</v>
      </c>
      <c r="I221" s="646">
        <f>447.7/21</f>
        <v>21.31904761904762</v>
      </c>
      <c r="J221" s="646">
        <v>199.96190476190475</v>
      </c>
      <c r="K221" s="646"/>
      <c r="L221" s="646"/>
      <c r="M221" s="646"/>
      <c r="N221" s="646">
        <v>2850.2952704891477</v>
      </c>
      <c r="O221" s="646">
        <f t="shared" si="69"/>
        <v>0</v>
      </c>
      <c r="P221" s="646">
        <f t="shared" si="69"/>
        <v>0</v>
      </c>
      <c r="Q221" s="646">
        <f t="shared" ca="1" si="69"/>
        <v>198.86049364483324</v>
      </c>
      <c r="R221" s="646">
        <f t="shared" ca="1" si="69"/>
        <v>226.09849509589566</v>
      </c>
      <c r="S221" s="646">
        <f t="shared" ca="1" si="69"/>
        <v>255.87563227544706</v>
      </c>
      <c r="T221" s="646">
        <f t="shared" ca="1" si="69"/>
        <v>85.753538466692461</v>
      </c>
      <c r="U221" s="646">
        <f t="shared" ca="1" si="69"/>
        <v>327.89475475622243</v>
      </c>
      <c r="V221" s="647">
        <f t="shared" ca="1" si="69"/>
        <v>1559.8372441148701</v>
      </c>
      <c r="W221" s="648">
        <f t="shared" ca="1" si="69"/>
        <v>0</v>
      </c>
      <c r="X221" s="1357">
        <v>0.22951085195983151</v>
      </c>
      <c r="Y221"/>
      <c r="Z221"/>
      <c r="AA221"/>
      <c r="AB221"/>
      <c r="AC221"/>
      <c r="AD221"/>
      <c r="AE221"/>
      <c r="AF221"/>
      <c r="AG221"/>
      <c r="AH221"/>
      <c r="AI221"/>
      <c r="AJ221"/>
      <c r="AK221"/>
      <c r="AL221"/>
    </row>
    <row r="222" spans="1:38" x14ac:dyDescent="0.2">
      <c r="A222" s="641" t="str">
        <f>A221</f>
        <v>Torre</v>
      </c>
      <c r="B222" s="642" t="s">
        <v>2257</v>
      </c>
      <c r="C222" s="642" t="s">
        <v>3386</v>
      </c>
      <c r="D222" s="642" t="s">
        <v>5481</v>
      </c>
      <c r="E222" s="642" t="s">
        <v>2258</v>
      </c>
      <c r="F222" s="643"/>
      <c r="G222" s="644"/>
      <c r="H222" s="645">
        <v>45</v>
      </c>
      <c r="I222" s="1311">
        <v>30.39</v>
      </c>
      <c r="J222" s="646">
        <v>260.8857142857143</v>
      </c>
      <c r="K222" s="646"/>
      <c r="L222" s="646"/>
      <c r="M222" s="646"/>
      <c r="N222" s="646">
        <v>2484.7051749271131</v>
      </c>
      <c r="O222" s="646">
        <f t="shared" si="69"/>
        <v>0</v>
      </c>
      <c r="P222" s="646">
        <f t="shared" si="69"/>
        <v>0</v>
      </c>
      <c r="Q222" s="646">
        <f t="shared" ca="1" si="69"/>
        <v>173.35386363781245</v>
      </c>
      <c r="R222" s="646">
        <f t="shared" ca="1" si="69"/>
        <v>197.09821176231833</v>
      </c>
      <c r="S222" s="646">
        <f t="shared" ca="1" si="69"/>
        <v>223.05601606792234</v>
      </c>
      <c r="T222" s="646">
        <f t="shared" ca="1" si="69"/>
        <v>74.754451934355572</v>
      </c>
      <c r="U222" s="646">
        <f t="shared" ca="1" si="69"/>
        <v>285.83768229542954</v>
      </c>
      <c r="V222" s="647">
        <f t="shared" ca="1" si="69"/>
        <v>1359.7663767063466</v>
      </c>
      <c r="W222" s="648">
        <f t="shared" ca="1" si="69"/>
        <v>0</v>
      </c>
      <c r="X222" s="1357">
        <v>0.20007288629737605</v>
      </c>
      <c r="Y222"/>
      <c r="Z222"/>
      <c r="AA222"/>
      <c r="AB222"/>
      <c r="AC222"/>
      <c r="AD222"/>
      <c r="AE222"/>
      <c r="AF222"/>
      <c r="AG222"/>
      <c r="AH222"/>
      <c r="AI222"/>
      <c r="AJ222"/>
      <c r="AK222"/>
      <c r="AL222"/>
    </row>
    <row r="223" spans="1:38" x14ac:dyDescent="0.2">
      <c r="A223" s="641" t="str">
        <f>A222</f>
        <v>Torre</v>
      </c>
      <c r="B223" s="642" t="s">
        <v>2257</v>
      </c>
      <c r="C223" s="642" t="s">
        <v>3386</v>
      </c>
      <c r="D223" s="642" t="s">
        <v>5481</v>
      </c>
      <c r="E223" s="642" t="s">
        <v>3385</v>
      </c>
      <c r="F223" s="643"/>
      <c r="G223" s="644"/>
      <c r="H223" s="645">
        <v>45</v>
      </c>
      <c r="I223" s="1311"/>
      <c r="J223" s="646">
        <v>0</v>
      </c>
      <c r="K223" s="646"/>
      <c r="L223" s="646"/>
      <c r="M223" s="646"/>
      <c r="N223" s="646">
        <v>0</v>
      </c>
      <c r="O223" s="662">
        <f t="shared" si="69"/>
        <v>0</v>
      </c>
      <c r="P223" s="662">
        <f t="shared" si="69"/>
        <v>0</v>
      </c>
      <c r="Q223" s="662">
        <f t="shared" ca="1" si="69"/>
        <v>0</v>
      </c>
      <c r="R223" s="662">
        <f t="shared" ca="1" si="69"/>
        <v>0</v>
      </c>
      <c r="S223" s="662">
        <f t="shared" ca="1" si="69"/>
        <v>0</v>
      </c>
      <c r="T223" s="662">
        <f t="shared" ca="1" si="69"/>
        <v>0</v>
      </c>
      <c r="U223" s="662">
        <f t="shared" ca="1" si="69"/>
        <v>0</v>
      </c>
      <c r="V223" s="664">
        <f t="shared" ca="1" si="69"/>
        <v>0</v>
      </c>
      <c r="W223" s="665">
        <f t="shared" ca="1" si="69"/>
        <v>0</v>
      </c>
      <c r="X223" s="1357">
        <v>0</v>
      </c>
      <c r="Y223"/>
      <c r="Z223"/>
      <c r="AA223"/>
      <c r="AB223"/>
      <c r="AC223"/>
      <c r="AD223"/>
      <c r="AE223"/>
      <c r="AF223"/>
      <c r="AG223"/>
      <c r="AH223"/>
      <c r="AI223"/>
      <c r="AJ223"/>
      <c r="AK223"/>
      <c r="AL223"/>
    </row>
    <row r="224" spans="1:38" ht="15" thickBot="1" x14ac:dyDescent="0.25">
      <c r="A224" s="599" t="str">
        <f>A222</f>
        <v>Torre</v>
      </c>
      <c r="B224" s="600" t="s">
        <v>2257</v>
      </c>
      <c r="C224" s="600" t="s">
        <v>3386</v>
      </c>
      <c r="D224" s="600" t="s">
        <v>5481</v>
      </c>
      <c r="E224" s="600" t="s">
        <v>2259</v>
      </c>
      <c r="F224" s="601"/>
      <c r="G224" s="602"/>
      <c r="H224" s="645">
        <v>45</v>
      </c>
      <c r="I224" s="1312">
        <f>((0.5816+0.5128)*1.2+0.1123*2.48)</f>
        <v>1.5917840000000001</v>
      </c>
      <c r="J224" s="604">
        <v>14.8264</v>
      </c>
      <c r="K224" s="604"/>
      <c r="L224" s="604"/>
      <c r="M224" s="604"/>
      <c r="N224" s="604">
        <v>53.304745707806916</v>
      </c>
      <c r="O224" s="604">
        <f t="shared" si="69"/>
        <v>0</v>
      </c>
      <c r="P224" s="604">
        <f t="shared" si="69"/>
        <v>0</v>
      </c>
      <c r="Q224" s="604">
        <f t="shared" ca="1" si="69"/>
        <v>3.7189859432519974</v>
      </c>
      <c r="R224" s="604">
        <f t="shared" ca="1" si="69"/>
        <v>4.2283769372203484</v>
      </c>
      <c r="S224" s="604">
        <f t="shared" ca="1" si="69"/>
        <v>4.7852535323213452</v>
      </c>
      <c r="T224" s="604">
        <f t="shared" ca="1" si="69"/>
        <v>1.6037182564342622</v>
      </c>
      <c r="U224" s="604">
        <f t="shared" ca="1" si="69"/>
        <v>6.1321178553563103</v>
      </c>
      <c r="V224" s="605">
        <f t="shared" ca="1" si="69"/>
        <v>29.171268150348659</v>
      </c>
      <c r="W224" s="606">
        <f t="shared" ca="1" si="69"/>
        <v>0</v>
      </c>
      <c r="X224" s="1357">
        <v>4.2921930677032706E-3</v>
      </c>
      <c r="Y224"/>
      <c r="Z224"/>
      <c r="AA224"/>
      <c r="AB224"/>
      <c r="AC224"/>
      <c r="AD224"/>
      <c r="AE224"/>
      <c r="AF224"/>
      <c r="AG224"/>
      <c r="AH224"/>
      <c r="AI224"/>
      <c r="AJ224"/>
      <c r="AK224"/>
      <c r="AL224"/>
    </row>
    <row r="225" spans="1:38" ht="21" customHeight="1" thickTop="1" thickBot="1" x14ac:dyDescent="0.3">
      <c r="A225" s="624"/>
      <c r="B225" s="625"/>
      <c r="C225" s="625"/>
      <c r="D225" s="626" t="str">
        <f>"TOTAL - "&amp;UPPER(C218)</f>
        <v>TOTAL - PENTHOUSE - 22X</v>
      </c>
      <c r="E225" s="627"/>
      <c r="F225" s="628"/>
      <c r="G225" s="629"/>
      <c r="H225" s="613"/>
      <c r="I225" s="631">
        <f>SUM(I220:I224)</f>
        <v>127.02940304761906</v>
      </c>
      <c r="J225" s="631">
        <f>SUM(J220:J224)</f>
        <v>893.87401904761907</v>
      </c>
      <c r="K225" s="631">
        <f>SUM(K220:K224)</f>
        <v>0</v>
      </c>
      <c r="L225" s="631">
        <f t="shared" ref="L225:W225" si="70">SUM(L220:L224)</f>
        <v>0</v>
      </c>
      <c r="M225" s="631">
        <f t="shared" si="70"/>
        <v>0</v>
      </c>
      <c r="N225" s="631">
        <f t="shared" si="70"/>
        <v>12418.999999999996</v>
      </c>
      <c r="O225" s="631">
        <f t="shared" si="70"/>
        <v>0</v>
      </c>
      <c r="P225" s="631">
        <f t="shared" si="70"/>
        <v>0</v>
      </c>
      <c r="Q225" s="631">
        <f t="shared" ca="1" si="70"/>
        <v>866.45355523161652</v>
      </c>
      <c r="R225" s="631">
        <f t="shared" ca="1" si="70"/>
        <v>985.13204567541266</v>
      </c>
      <c r="S225" s="631">
        <f t="shared" ca="1" si="70"/>
        <v>1114.8737852283771</v>
      </c>
      <c r="T225" s="631">
        <f t="shared" ca="1" si="70"/>
        <v>373.63609491415616</v>
      </c>
      <c r="U225" s="631">
        <f t="shared" ca="1" si="70"/>
        <v>1428.6677599611271</v>
      </c>
      <c r="V225" s="631">
        <f t="shared" ca="1" si="70"/>
        <v>6796.3550777453838</v>
      </c>
      <c r="W225" s="632">
        <f t="shared" ca="1" si="70"/>
        <v>0</v>
      </c>
      <c r="Y225"/>
      <c r="Z225"/>
      <c r="AA225"/>
      <c r="AB225"/>
      <c r="AC225"/>
      <c r="AD225"/>
      <c r="AE225"/>
      <c r="AF225"/>
      <c r="AG225"/>
      <c r="AH225"/>
      <c r="AI225"/>
      <c r="AJ225"/>
      <c r="AK225"/>
      <c r="AL225"/>
    </row>
    <row r="226" spans="1:38" ht="15" thickTop="1" x14ac:dyDescent="0.2">
      <c r="A226" s="654" t="str">
        <f>A182</f>
        <v>Torre</v>
      </c>
      <c r="B226" s="655" t="s">
        <v>2257</v>
      </c>
      <c r="C226" s="655" t="s">
        <v>3386</v>
      </c>
      <c r="D226" s="655" t="s">
        <v>5482</v>
      </c>
      <c r="E226" s="655" t="s">
        <v>2252</v>
      </c>
      <c r="F226" s="656"/>
      <c r="G226" s="657"/>
      <c r="H226" s="658">
        <v>45</v>
      </c>
      <c r="I226" s="659">
        <f>1548.3/21</f>
        <v>73.728571428571428</v>
      </c>
      <c r="J226" s="659">
        <v>418.20000000000005</v>
      </c>
      <c r="K226" s="659"/>
      <c r="L226" s="659"/>
      <c r="M226" s="659"/>
      <c r="N226" s="659">
        <v>6510.9929138321986</v>
      </c>
      <c r="O226" s="659">
        <f t="shared" ref="O226:W230" si="71">O$5*$N226</f>
        <v>0</v>
      </c>
      <c r="P226" s="659">
        <f t="shared" si="71"/>
        <v>0</v>
      </c>
      <c r="Q226" s="659">
        <f t="shared" ca="1" si="71"/>
        <v>454.26145086381922</v>
      </c>
      <c r="R226" s="659">
        <f t="shared" ca="1" si="71"/>
        <v>516.48182370413326</v>
      </c>
      <c r="S226" s="659">
        <f t="shared" ca="1" si="71"/>
        <v>584.50240079227342</v>
      </c>
      <c r="T226" s="659">
        <f t="shared" ca="1" si="71"/>
        <v>195.88871618793829</v>
      </c>
      <c r="U226" s="659">
        <f t="shared" ca="1" si="71"/>
        <v>749.01728491242613</v>
      </c>
      <c r="V226" s="660">
        <f t="shared" ca="1" si="71"/>
        <v>3563.1709276985007</v>
      </c>
      <c r="W226" s="661">
        <f t="shared" ca="1" si="71"/>
        <v>0</v>
      </c>
      <c r="X226" s="1357">
        <v>0.56612406867508902</v>
      </c>
      <c r="Y226"/>
      <c r="Z226"/>
      <c r="AA226"/>
      <c r="AB226"/>
      <c r="AC226"/>
      <c r="AD226"/>
      <c r="AE226"/>
      <c r="AF226"/>
      <c r="AG226"/>
      <c r="AH226"/>
      <c r="AI226"/>
      <c r="AJ226"/>
      <c r="AK226"/>
      <c r="AL226"/>
    </row>
    <row r="227" spans="1:38" x14ac:dyDescent="0.2">
      <c r="A227" s="641" t="str">
        <f>A226</f>
        <v>Torre</v>
      </c>
      <c r="B227" s="642" t="s">
        <v>2257</v>
      </c>
      <c r="C227" s="642" t="s">
        <v>3386</v>
      </c>
      <c r="D227" s="642" t="s">
        <v>5482</v>
      </c>
      <c r="E227" s="642" t="s">
        <v>2253</v>
      </c>
      <c r="F227" s="643" t="s">
        <v>3388</v>
      </c>
      <c r="G227" s="644"/>
      <c r="H227" s="645">
        <v>45</v>
      </c>
      <c r="I227" s="646">
        <f>447.7/21</f>
        <v>21.31904761904762</v>
      </c>
      <c r="J227" s="646">
        <v>199.96190476190475</v>
      </c>
      <c r="K227" s="646"/>
      <c r="L227" s="646"/>
      <c r="M227" s="646"/>
      <c r="N227" s="646">
        <v>2639.6043083900222</v>
      </c>
      <c r="O227" s="646">
        <f t="shared" si="71"/>
        <v>0</v>
      </c>
      <c r="P227" s="646">
        <f t="shared" si="71"/>
        <v>0</v>
      </c>
      <c r="Q227" s="646">
        <f t="shared" ca="1" si="71"/>
        <v>184.16092579186949</v>
      </c>
      <c r="R227" s="646">
        <f t="shared" ca="1" si="71"/>
        <v>209.38552154745921</v>
      </c>
      <c r="S227" s="646">
        <f t="shared" ca="1" si="71"/>
        <v>236.96156267009553</v>
      </c>
      <c r="T227" s="646">
        <f t="shared" ca="1" si="71"/>
        <v>79.414723077979701</v>
      </c>
      <c r="U227" s="646">
        <f t="shared" ca="1" si="71"/>
        <v>303.65710398996004</v>
      </c>
      <c r="V227" s="647">
        <f t="shared" ca="1" si="71"/>
        <v>1444.5356425287962</v>
      </c>
      <c r="W227" s="648">
        <f t="shared" ca="1" si="71"/>
        <v>0</v>
      </c>
      <c r="X227" s="1357">
        <v>0.22951085195983151</v>
      </c>
      <c r="Y227"/>
      <c r="Z227"/>
      <c r="AA227"/>
      <c r="AB227"/>
      <c r="AC227"/>
      <c r="AD227"/>
      <c r="AE227"/>
      <c r="AF227"/>
      <c r="AG227"/>
      <c r="AH227"/>
      <c r="AI227"/>
      <c r="AJ227"/>
      <c r="AK227"/>
      <c r="AL227"/>
    </row>
    <row r="228" spans="1:38" x14ac:dyDescent="0.2">
      <c r="A228" s="641" t="str">
        <f>A227</f>
        <v>Torre</v>
      </c>
      <c r="B228" s="642" t="s">
        <v>2257</v>
      </c>
      <c r="C228" s="642" t="s">
        <v>3386</v>
      </c>
      <c r="D228" s="642" t="s">
        <v>5482</v>
      </c>
      <c r="E228" s="642" t="s">
        <v>2258</v>
      </c>
      <c r="F228" s="643"/>
      <c r="G228" s="644"/>
      <c r="H228" s="645">
        <v>45</v>
      </c>
      <c r="I228" s="1311">
        <v>30.39</v>
      </c>
      <c r="J228" s="646">
        <v>260.8857142857143</v>
      </c>
      <c r="K228" s="646"/>
      <c r="L228" s="646"/>
      <c r="M228" s="646"/>
      <c r="N228" s="646">
        <v>2301.038265306122</v>
      </c>
      <c r="O228" s="646">
        <f t="shared" si="71"/>
        <v>0</v>
      </c>
      <c r="P228" s="646">
        <f t="shared" si="71"/>
        <v>0</v>
      </c>
      <c r="Q228" s="646">
        <f t="shared" ca="1" si="71"/>
        <v>160.53972024305347</v>
      </c>
      <c r="R228" s="646">
        <f t="shared" ca="1" si="71"/>
        <v>182.52891001517219</v>
      </c>
      <c r="S228" s="646">
        <f t="shared" ca="1" si="71"/>
        <v>206.56793951181052</v>
      </c>
      <c r="T228" s="646">
        <f t="shared" ca="1" si="71"/>
        <v>69.228677969000998</v>
      </c>
      <c r="U228" s="646">
        <f t="shared" ca="1" si="71"/>
        <v>264.70884806181942</v>
      </c>
      <c r="V228" s="647">
        <f t="shared" ca="1" si="71"/>
        <v>1259.2538125855297</v>
      </c>
      <c r="W228" s="648">
        <f t="shared" ca="1" si="71"/>
        <v>0</v>
      </c>
      <c r="X228" s="1357">
        <v>0.20007288629737605</v>
      </c>
      <c r="Y228"/>
      <c r="Z228"/>
      <c r="AA228"/>
      <c r="AB228"/>
      <c r="AC228"/>
      <c r="AD228"/>
      <c r="AE228"/>
      <c r="AF228"/>
      <c r="AG228"/>
      <c r="AH228"/>
      <c r="AI228"/>
      <c r="AJ228"/>
      <c r="AK228"/>
      <c r="AL228"/>
    </row>
    <row r="229" spans="1:38" x14ac:dyDescent="0.2">
      <c r="A229" s="641" t="str">
        <f>A228</f>
        <v>Torre</v>
      </c>
      <c r="B229" s="642" t="s">
        <v>2257</v>
      </c>
      <c r="C229" s="642" t="s">
        <v>3386</v>
      </c>
      <c r="D229" s="642" t="s">
        <v>5482</v>
      </c>
      <c r="E229" s="642" t="s">
        <v>3385</v>
      </c>
      <c r="F229" s="643"/>
      <c r="G229" s="644"/>
      <c r="H229" s="645">
        <v>45</v>
      </c>
      <c r="I229" s="1311"/>
      <c r="J229" s="646">
        <v>0</v>
      </c>
      <c r="K229" s="646"/>
      <c r="L229" s="646"/>
      <c r="M229" s="646"/>
      <c r="N229" s="646">
        <v>0</v>
      </c>
      <c r="O229" s="662">
        <f t="shared" si="71"/>
        <v>0</v>
      </c>
      <c r="P229" s="662">
        <f t="shared" si="71"/>
        <v>0</v>
      </c>
      <c r="Q229" s="662">
        <f t="shared" ca="1" si="71"/>
        <v>0</v>
      </c>
      <c r="R229" s="662">
        <f t="shared" ca="1" si="71"/>
        <v>0</v>
      </c>
      <c r="S229" s="662">
        <f t="shared" ca="1" si="71"/>
        <v>0</v>
      </c>
      <c r="T229" s="662">
        <f t="shared" ca="1" si="71"/>
        <v>0</v>
      </c>
      <c r="U229" s="662">
        <f t="shared" ca="1" si="71"/>
        <v>0</v>
      </c>
      <c r="V229" s="664">
        <f t="shared" ca="1" si="71"/>
        <v>0</v>
      </c>
      <c r="W229" s="665">
        <f t="shared" ca="1" si="71"/>
        <v>0</v>
      </c>
      <c r="X229" s="1357">
        <v>0</v>
      </c>
      <c r="Y229"/>
      <c r="Z229"/>
      <c r="AA229"/>
      <c r="AB229"/>
      <c r="AC229"/>
      <c r="AD229"/>
      <c r="AE229"/>
      <c r="AF229"/>
      <c r="AG229"/>
      <c r="AH229"/>
      <c r="AI229"/>
      <c r="AJ229"/>
      <c r="AK229"/>
      <c r="AL229"/>
    </row>
    <row r="230" spans="1:38" ht="15" thickBot="1" x14ac:dyDescent="0.25">
      <c r="A230" s="599" t="str">
        <f>A228</f>
        <v>Torre</v>
      </c>
      <c r="B230" s="600" t="s">
        <v>2257</v>
      </c>
      <c r="C230" s="600" t="s">
        <v>3386</v>
      </c>
      <c r="D230" s="600" t="s">
        <v>5482</v>
      </c>
      <c r="E230" s="600" t="s">
        <v>2259</v>
      </c>
      <c r="F230" s="601"/>
      <c r="G230" s="602"/>
      <c r="H230" s="645">
        <v>45</v>
      </c>
      <c r="I230" s="1312">
        <f>((0.5816+0.5128)*1.2+0.1123*2.48)</f>
        <v>1.5917840000000001</v>
      </c>
      <c r="J230" s="604">
        <v>14.8264</v>
      </c>
      <c r="K230" s="604"/>
      <c r="L230" s="604"/>
      <c r="M230" s="604"/>
      <c r="N230" s="604">
        <v>49.364512471655317</v>
      </c>
      <c r="O230" s="604">
        <f t="shared" si="71"/>
        <v>0</v>
      </c>
      <c r="P230" s="604">
        <f t="shared" si="71"/>
        <v>0</v>
      </c>
      <c r="Q230" s="604">
        <f t="shared" ca="1" si="71"/>
        <v>3.4440822395797746</v>
      </c>
      <c r="R230" s="604">
        <f t="shared" ca="1" si="71"/>
        <v>3.915819563167021</v>
      </c>
      <c r="S230" s="604">
        <f t="shared" ca="1" si="71"/>
        <v>4.4315323999700293</v>
      </c>
      <c r="T230" s="604">
        <f t="shared" ca="1" si="71"/>
        <v>1.4851730145140876</v>
      </c>
      <c r="U230" s="604">
        <f t="shared" ca="1" si="71"/>
        <v>5.6788378657261402</v>
      </c>
      <c r="V230" s="605">
        <f t="shared" ca="1" si="71"/>
        <v>27.014957323227311</v>
      </c>
      <c r="W230" s="606">
        <f t="shared" ca="1" si="71"/>
        <v>0</v>
      </c>
      <c r="X230" s="1357">
        <v>4.2921930677032706E-3</v>
      </c>
      <c r="Y230"/>
      <c r="Z230"/>
      <c r="AA230"/>
      <c r="AB230"/>
      <c r="AC230"/>
      <c r="AD230"/>
      <c r="AE230"/>
      <c r="AF230"/>
      <c r="AG230"/>
      <c r="AH230"/>
      <c r="AI230"/>
      <c r="AJ230"/>
      <c r="AK230"/>
      <c r="AL230"/>
    </row>
    <row r="231" spans="1:38" ht="21" customHeight="1" thickTop="1" thickBot="1" x14ac:dyDescent="0.3">
      <c r="A231" s="624"/>
      <c r="B231" s="625"/>
      <c r="C231" s="625"/>
      <c r="D231" s="626" t="str">
        <f>"TOTAL - "&amp;UPPER(C224)</f>
        <v>TOTAL - PENTHOUSE - 22X</v>
      </c>
      <c r="E231" s="627"/>
      <c r="F231" s="628"/>
      <c r="G231" s="629"/>
      <c r="H231" s="613"/>
      <c r="I231" s="631">
        <f>SUM(I226:I230)</f>
        <v>127.02940304761906</v>
      </c>
      <c r="J231" s="631">
        <f>SUM(J226:J230)</f>
        <v>893.87401904761907</v>
      </c>
      <c r="K231" s="631">
        <f>SUM(K226:K230)</f>
        <v>0</v>
      </c>
      <c r="L231" s="631">
        <f t="shared" ref="L231:W231" si="72">SUM(L226:L230)</f>
        <v>0</v>
      </c>
      <c r="M231" s="631">
        <f t="shared" si="72"/>
        <v>0</v>
      </c>
      <c r="N231" s="631">
        <f t="shared" si="72"/>
        <v>11500.999999999998</v>
      </c>
      <c r="O231" s="631">
        <f t="shared" si="72"/>
        <v>0</v>
      </c>
      <c r="P231" s="631">
        <f t="shared" si="72"/>
        <v>0</v>
      </c>
      <c r="Q231" s="631">
        <f t="shared" ca="1" si="72"/>
        <v>802.40617913832193</v>
      </c>
      <c r="R231" s="631">
        <f t="shared" ca="1" si="72"/>
        <v>912.3120748299317</v>
      </c>
      <c r="S231" s="631">
        <f t="shared" ca="1" si="72"/>
        <v>1032.4634353741496</v>
      </c>
      <c r="T231" s="631">
        <f t="shared" ca="1" si="72"/>
        <v>346.01729024943307</v>
      </c>
      <c r="U231" s="631">
        <f t="shared" ca="1" si="72"/>
        <v>1323.0620748299318</v>
      </c>
      <c r="V231" s="631">
        <f t="shared" ca="1" si="72"/>
        <v>6293.975340136054</v>
      </c>
      <c r="W231" s="632">
        <f t="shared" ca="1" si="72"/>
        <v>0</v>
      </c>
      <c r="Y231"/>
      <c r="Z231"/>
      <c r="AA231"/>
      <c r="AB231"/>
      <c r="AC231"/>
      <c r="AD231"/>
      <c r="AE231"/>
      <c r="AF231"/>
      <c r="AG231"/>
      <c r="AH231"/>
      <c r="AI231"/>
      <c r="AJ231"/>
      <c r="AK231"/>
      <c r="AL231"/>
    </row>
    <row r="232" spans="1:38" ht="15" thickTop="1" x14ac:dyDescent="0.2">
      <c r="A232" s="654" t="str">
        <f>A188</f>
        <v>Torre</v>
      </c>
      <c r="B232" s="655" t="s">
        <v>2257</v>
      </c>
      <c r="C232" s="655" t="s">
        <v>3386</v>
      </c>
      <c r="D232" s="655" t="s">
        <v>5483</v>
      </c>
      <c r="E232" s="655" t="s">
        <v>2252</v>
      </c>
      <c r="F232" s="656"/>
      <c r="G232" s="657"/>
      <c r="H232" s="658">
        <v>45</v>
      </c>
      <c r="I232" s="659">
        <f>1548.3/21</f>
        <v>73.728571428571428</v>
      </c>
      <c r="J232" s="659">
        <v>418.20000000000005</v>
      </c>
      <c r="K232" s="659"/>
      <c r="L232" s="659"/>
      <c r="M232" s="659"/>
      <c r="N232" s="659">
        <v>6501.9349287333971</v>
      </c>
      <c r="O232" s="659">
        <f t="shared" ref="O232:W236" si="73">O$5*$N232</f>
        <v>0</v>
      </c>
      <c r="P232" s="659">
        <f t="shared" si="73"/>
        <v>0</v>
      </c>
      <c r="Q232" s="659">
        <f t="shared" ca="1" si="73"/>
        <v>453.62948988531116</v>
      </c>
      <c r="R232" s="659">
        <f t="shared" ca="1" si="73"/>
        <v>515.76330277732109</v>
      </c>
      <c r="S232" s="659">
        <f t="shared" ca="1" si="73"/>
        <v>583.68925076943401</v>
      </c>
      <c r="T232" s="659">
        <f t="shared" ca="1" si="73"/>
        <v>195.61619906255729</v>
      </c>
      <c r="U232" s="659">
        <f t="shared" ca="1" si="73"/>
        <v>747.9752645177997</v>
      </c>
      <c r="V232" s="660">
        <f t="shared" ca="1" si="73"/>
        <v>3558.2139035403252</v>
      </c>
      <c r="W232" s="661">
        <f t="shared" ca="1" si="73"/>
        <v>0</v>
      </c>
      <c r="X232" s="1357">
        <v>0.56612406867508902</v>
      </c>
      <c r="Y232"/>
      <c r="Z232"/>
      <c r="AA232"/>
      <c r="AB232"/>
      <c r="AC232"/>
      <c r="AD232"/>
      <c r="AE232"/>
      <c r="AF232"/>
      <c r="AG232"/>
      <c r="AH232"/>
      <c r="AI232"/>
      <c r="AJ232"/>
      <c r="AK232"/>
      <c r="AL232"/>
    </row>
    <row r="233" spans="1:38" x14ac:dyDescent="0.2">
      <c r="A233" s="641" t="str">
        <f>A232</f>
        <v>Torre</v>
      </c>
      <c r="B233" s="642" t="s">
        <v>2257</v>
      </c>
      <c r="C233" s="642" t="s">
        <v>3386</v>
      </c>
      <c r="D233" s="642" t="s">
        <v>5483</v>
      </c>
      <c r="E233" s="642" t="s">
        <v>2253</v>
      </c>
      <c r="F233" s="643" t="s">
        <v>3388</v>
      </c>
      <c r="G233" s="644"/>
      <c r="H233" s="645">
        <v>45</v>
      </c>
      <c r="I233" s="646">
        <f>447.7/21</f>
        <v>21.31904761904762</v>
      </c>
      <c r="J233" s="646">
        <v>199.96190476190475</v>
      </c>
      <c r="K233" s="646"/>
      <c r="L233" s="646"/>
      <c r="M233" s="646"/>
      <c r="N233" s="646">
        <v>2635.9321347586647</v>
      </c>
      <c r="O233" s="646">
        <f t="shared" si="73"/>
        <v>0</v>
      </c>
      <c r="P233" s="646">
        <f t="shared" si="73"/>
        <v>0</v>
      </c>
      <c r="Q233" s="646">
        <f t="shared" ca="1" si="73"/>
        <v>183.90472417351714</v>
      </c>
      <c r="R233" s="646">
        <f t="shared" ca="1" si="73"/>
        <v>209.09422789084155</v>
      </c>
      <c r="S233" s="646">
        <f t="shared" ca="1" si="73"/>
        <v>236.63190568350987</v>
      </c>
      <c r="T233" s="646">
        <f t="shared" ca="1" si="73"/>
        <v>79.304242635474893</v>
      </c>
      <c r="U233" s="646">
        <f t="shared" ca="1" si="73"/>
        <v>303.23466127507959</v>
      </c>
      <c r="V233" s="647">
        <f t="shared" ca="1" si="73"/>
        <v>1442.526028557797</v>
      </c>
      <c r="W233" s="648">
        <f t="shared" ca="1" si="73"/>
        <v>0</v>
      </c>
      <c r="X233" s="1357">
        <v>0.22951085195983151</v>
      </c>
      <c r="Y233"/>
      <c r="Z233"/>
      <c r="AA233"/>
      <c r="AB233"/>
      <c r="AC233"/>
      <c r="AD233"/>
      <c r="AE233"/>
      <c r="AF233"/>
      <c r="AG233"/>
      <c r="AH233"/>
      <c r="AI233"/>
      <c r="AJ233"/>
      <c r="AK233"/>
      <c r="AL233"/>
    </row>
    <row r="234" spans="1:38" x14ac:dyDescent="0.2">
      <c r="A234" s="641" t="str">
        <f>A233</f>
        <v>Torre</v>
      </c>
      <c r="B234" s="642" t="s">
        <v>2257</v>
      </c>
      <c r="C234" s="642" t="s">
        <v>3386</v>
      </c>
      <c r="D234" s="642" t="s">
        <v>5483</v>
      </c>
      <c r="E234" s="642" t="s">
        <v>2258</v>
      </c>
      <c r="F234" s="643"/>
      <c r="G234" s="644"/>
      <c r="H234" s="645">
        <v>45</v>
      </c>
      <c r="I234" s="1311">
        <v>30.39</v>
      </c>
      <c r="J234" s="646">
        <v>260.8857142857143</v>
      </c>
      <c r="K234" s="646"/>
      <c r="L234" s="646"/>
      <c r="M234" s="646"/>
      <c r="N234" s="646">
        <v>2297.8370991253637</v>
      </c>
      <c r="O234" s="646">
        <f t="shared" si="73"/>
        <v>0</v>
      </c>
      <c r="P234" s="646">
        <f t="shared" si="73"/>
        <v>0</v>
      </c>
      <c r="Q234" s="646">
        <f t="shared" ca="1" si="73"/>
        <v>160.31638005316657</v>
      </c>
      <c r="R234" s="646">
        <f t="shared" ca="1" si="73"/>
        <v>182.2749788300367</v>
      </c>
      <c r="S234" s="646">
        <f t="shared" ca="1" si="73"/>
        <v>206.28056562847956</v>
      </c>
      <c r="T234" s="646">
        <f t="shared" ca="1" si="73"/>
        <v>69.132368183112462</v>
      </c>
      <c r="U234" s="646">
        <f t="shared" ca="1" si="73"/>
        <v>264.34058951308543</v>
      </c>
      <c r="V234" s="647">
        <f t="shared" ca="1" si="73"/>
        <v>1257.5019596161035</v>
      </c>
      <c r="W234" s="648">
        <f t="shared" ca="1" si="73"/>
        <v>0</v>
      </c>
      <c r="X234" s="1357">
        <v>0.20007288629737605</v>
      </c>
      <c r="Y234"/>
      <c r="Z234"/>
      <c r="AA234"/>
      <c r="AB234"/>
      <c r="AC234"/>
      <c r="AD234"/>
      <c r="AE234"/>
      <c r="AF234"/>
      <c r="AG234"/>
      <c r="AH234"/>
      <c r="AI234"/>
      <c r="AJ234"/>
      <c r="AK234"/>
      <c r="AL234"/>
    </row>
    <row r="235" spans="1:38" x14ac:dyDescent="0.2">
      <c r="A235" s="641" t="str">
        <f>A234</f>
        <v>Torre</v>
      </c>
      <c r="B235" s="642" t="s">
        <v>2257</v>
      </c>
      <c r="C235" s="642" t="s">
        <v>3386</v>
      </c>
      <c r="D235" s="642" t="s">
        <v>5483</v>
      </c>
      <c r="E235" s="642" t="s">
        <v>3385</v>
      </c>
      <c r="F235" s="643"/>
      <c r="G235" s="644"/>
      <c r="H235" s="645">
        <v>45</v>
      </c>
      <c r="I235" s="1311"/>
      <c r="J235" s="646">
        <v>0</v>
      </c>
      <c r="K235" s="646"/>
      <c r="L235" s="646"/>
      <c r="M235" s="646"/>
      <c r="N235" s="646">
        <v>0</v>
      </c>
      <c r="O235" s="662">
        <f t="shared" si="73"/>
        <v>0</v>
      </c>
      <c r="P235" s="662">
        <f t="shared" si="73"/>
        <v>0</v>
      </c>
      <c r="Q235" s="662">
        <f t="shared" ca="1" si="73"/>
        <v>0</v>
      </c>
      <c r="R235" s="662">
        <f t="shared" ca="1" si="73"/>
        <v>0</v>
      </c>
      <c r="S235" s="662">
        <f t="shared" ca="1" si="73"/>
        <v>0</v>
      </c>
      <c r="T235" s="662">
        <f t="shared" ca="1" si="73"/>
        <v>0</v>
      </c>
      <c r="U235" s="662">
        <f t="shared" ca="1" si="73"/>
        <v>0</v>
      </c>
      <c r="V235" s="664">
        <f t="shared" ca="1" si="73"/>
        <v>0</v>
      </c>
      <c r="W235" s="665">
        <f t="shared" ca="1" si="73"/>
        <v>0</v>
      </c>
      <c r="X235" s="1357">
        <v>0</v>
      </c>
      <c r="Y235"/>
      <c r="Z235"/>
      <c r="AA235"/>
      <c r="AB235"/>
      <c r="AC235"/>
      <c r="AD235"/>
      <c r="AE235"/>
      <c r="AF235"/>
      <c r="AG235"/>
      <c r="AH235"/>
      <c r="AI235"/>
      <c r="AJ235"/>
      <c r="AK235"/>
      <c r="AL235"/>
    </row>
    <row r="236" spans="1:38" ht="15" thickBot="1" x14ac:dyDescent="0.25">
      <c r="A236" s="599" t="str">
        <f>A234</f>
        <v>Torre</v>
      </c>
      <c r="B236" s="600" t="s">
        <v>2257</v>
      </c>
      <c r="C236" s="600" t="s">
        <v>3386</v>
      </c>
      <c r="D236" s="600" t="s">
        <v>5483</v>
      </c>
      <c r="E236" s="600" t="s">
        <v>2259</v>
      </c>
      <c r="F236" s="601"/>
      <c r="G236" s="602"/>
      <c r="H236" s="645">
        <v>45</v>
      </c>
      <c r="I236" s="1312">
        <f>((0.5816+0.5128)*1.2+0.1123*2.48)</f>
        <v>1.5917840000000001</v>
      </c>
      <c r="J236" s="604">
        <v>14.8264</v>
      </c>
      <c r="K236" s="604"/>
      <c r="L236" s="604"/>
      <c r="M236" s="604"/>
      <c r="N236" s="604">
        <v>49.29583738257206</v>
      </c>
      <c r="O236" s="604">
        <f t="shared" si="73"/>
        <v>0</v>
      </c>
      <c r="P236" s="604">
        <f t="shared" si="73"/>
        <v>0</v>
      </c>
      <c r="Q236" s="604">
        <f t="shared" ca="1" si="73"/>
        <v>3.439290889624703</v>
      </c>
      <c r="R236" s="604">
        <f t="shared" ca="1" si="73"/>
        <v>3.9103719400898385</v>
      </c>
      <c r="S236" s="604">
        <f t="shared" ca="1" si="73"/>
        <v>4.4253673257678274</v>
      </c>
      <c r="T236" s="604">
        <f t="shared" ca="1" si="73"/>
        <v>1.4831068665067639</v>
      </c>
      <c r="U236" s="604">
        <f t="shared" ca="1" si="73"/>
        <v>5.6709375608959842</v>
      </c>
      <c r="V236" s="605">
        <f t="shared" ca="1" si="73"/>
        <v>26.977374563713209</v>
      </c>
      <c r="W236" s="606">
        <f t="shared" ca="1" si="73"/>
        <v>0</v>
      </c>
      <c r="X236" s="1357">
        <v>4.2921930677032706E-3</v>
      </c>
      <c r="Y236"/>
      <c r="Z236"/>
      <c r="AA236"/>
      <c r="AB236"/>
      <c r="AC236"/>
      <c r="AD236"/>
      <c r="AE236"/>
      <c r="AF236"/>
      <c r="AG236"/>
      <c r="AH236"/>
      <c r="AI236"/>
      <c r="AJ236"/>
      <c r="AK236"/>
      <c r="AL236"/>
    </row>
    <row r="237" spans="1:38" ht="21" customHeight="1" thickTop="1" thickBot="1" x14ac:dyDescent="0.3">
      <c r="A237" s="624"/>
      <c r="B237" s="625"/>
      <c r="C237" s="625"/>
      <c r="D237" s="626" t="str">
        <f>"TOTAL - "&amp;UPPER(C230)</f>
        <v>TOTAL - PENTHOUSE - 22X</v>
      </c>
      <c r="E237" s="627"/>
      <c r="F237" s="628"/>
      <c r="G237" s="629"/>
      <c r="H237" s="613"/>
      <c r="I237" s="631">
        <f>SUM(I232:I236)</f>
        <v>127.02940304761906</v>
      </c>
      <c r="J237" s="631">
        <f>SUM(J232:J236)</f>
        <v>893.87401904761907</v>
      </c>
      <c r="K237" s="631">
        <f>SUM(K232:K236)</f>
        <v>0</v>
      </c>
      <c r="L237" s="631">
        <f t="shared" ref="L237:W237" si="74">SUM(L232:L236)</f>
        <v>0</v>
      </c>
      <c r="M237" s="631">
        <f t="shared" si="74"/>
        <v>0</v>
      </c>
      <c r="N237" s="631">
        <f t="shared" si="74"/>
        <v>11484.999999999996</v>
      </c>
      <c r="O237" s="631">
        <f t="shared" si="74"/>
        <v>0</v>
      </c>
      <c r="P237" s="631">
        <f t="shared" si="74"/>
        <v>0</v>
      </c>
      <c r="Q237" s="631">
        <f t="shared" ca="1" si="74"/>
        <v>801.2898850016195</v>
      </c>
      <c r="R237" s="631">
        <f t="shared" ca="1" si="74"/>
        <v>911.04288143828921</v>
      </c>
      <c r="S237" s="631">
        <f t="shared" ca="1" si="74"/>
        <v>1031.0270894071914</v>
      </c>
      <c r="T237" s="631">
        <f t="shared" ca="1" si="74"/>
        <v>345.53591674765141</v>
      </c>
      <c r="U237" s="631">
        <f t="shared" ca="1" si="74"/>
        <v>1321.2214528668608</v>
      </c>
      <c r="V237" s="631">
        <f t="shared" ca="1" si="74"/>
        <v>6285.2192662779389</v>
      </c>
      <c r="W237" s="632">
        <f t="shared" ca="1" si="74"/>
        <v>0</v>
      </c>
      <c r="Y237"/>
      <c r="Z237"/>
      <c r="AA237"/>
      <c r="AB237"/>
      <c r="AC237"/>
      <c r="AD237"/>
      <c r="AE237"/>
      <c r="AF237"/>
      <c r="AG237"/>
      <c r="AH237"/>
      <c r="AI237"/>
      <c r="AJ237"/>
      <c r="AK237"/>
      <c r="AL237"/>
    </row>
    <row r="238" spans="1:38" ht="15" thickTop="1" x14ac:dyDescent="0.2">
      <c r="A238" s="654" t="str">
        <f>A194</f>
        <v>Torre</v>
      </c>
      <c r="B238" s="655" t="s">
        <v>2257</v>
      </c>
      <c r="C238" s="655" t="s">
        <v>3386</v>
      </c>
      <c r="D238" s="655" t="s">
        <v>5484</v>
      </c>
      <c r="E238" s="655" t="s">
        <v>2252</v>
      </c>
      <c r="F238" s="656"/>
      <c r="G238" s="657"/>
      <c r="H238" s="658">
        <v>45</v>
      </c>
      <c r="I238" s="659">
        <f>1548.3/21</f>
        <v>73.728571428571428</v>
      </c>
      <c r="J238" s="659">
        <v>418.20000000000005</v>
      </c>
      <c r="K238" s="659"/>
      <c r="L238" s="659"/>
      <c r="M238" s="659"/>
      <c r="N238" s="659">
        <v>6765.182620667314</v>
      </c>
      <c r="O238" s="659">
        <f t="shared" ref="O238:W242" si="75">O$5*$N238</f>
        <v>0</v>
      </c>
      <c r="P238" s="659">
        <f t="shared" si="75"/>
        <v>0</v>
      </c>
      <c r="Q238" s="659">
        <f t="shared" ca="1" si="75"/>
        <v>471.99585582320145</v>
      </c>
      <c r="R238" s="659">
        <f t="shared" ca="1" si="75"/>
        <v>536.6453172127982</v>
      </c>
      <c r="S238" s="659">
        <f t="shared" ca="1" si="75"/>
        <v>607.32142330820523</v>
      </c>
      <c r="T238" s="659">
        <f t="shared" ca="1" si="75"/>
        <v>203.53622801894295</v>
      </c>
      <c r="U238" s="659">
        <f t="shared" ca="1" si="75"/>
        <v>778.25898223663103</v>
      </c>
      <c r="V238" s="660">
        <f t="shared" ca="1" si="75"/>
        <v>3702.2774181372997</v>
      </c>
      <c r="W238" s="661">
        <f t="shared" ca="1" si="75"/>
        <v>0</v>
      </c>
      <c r="X238" s="1357">
        <v>0.56612406867508902</v>
      </c>
      <c r="Y238"/>
      <c r="Z238"/>
      <c r="AA238"/>
      <c r="AB238"/>
      <c r="AC238"/>
      <c r="AD238"/>
      <c r="AE238"/>
      <c r="AF238"/>
      <c r="AG238"/>
      <c r="AH238"/>
      <c r="AI238"/>
      <c r="AJ238"/>
      <c r="AK238"/>
      <c r="AL238"/>
    </row>
    <row r="239" spans="1:38" x14ac:dyDescent="0.2">
      <c r="A239" s="641" t="str">
        <f>A238</f>
        <v>Torre</v>
      </c>
      <c r="B239" s="642" t="s">
        <v>2257</v>
      </c>
      <c r="C239" s="642" t="s">
        <v>3386</v>
      </c>
      <c r="D239" s="642" t="s">
        <v>5484</v>
      </c>
      <c r="E239" s="642" t="s">
        <v>2253</v>
      </c>
      <c r="F239" s="643" t="s">
        <v>3388</v>
      </c>
      <c r="G239" s="644"/>
      <c r="H239" s="645">
        <v>45</v>
      </c>
      <c r="I239" s="646">
        <f>447.7/21</f>
        <v>21.31904761904762</v>
      </c>
      <c r="J239" s="646">
        <v>199.96190476190475</v>
      </c>
      <c r="K239" s="646"/>
      <c r="L239" s="646"/>
      <c r="M239" s="646"/>
      <c r="N239" s="646">
        <v>2742.6546809199867</v>
      </c>
      <c r="O239" s="646">
        <f t="shared" si="75"/>
        <v>0</v>
      </c>
      <c r="P239" s="646">
        <f t="shared" si="75"/>
        <v>0</v>
      </c>
      <c r="Q239" s="646">
        <f t="shared" ca="1" si="75"/>
        <v>191.35058370688117</v>
      </c>
      <c r="R239" s="646">
        <f t="shared" ca="1" si="75"/>
        <v>217.55994978629141</v>
      </c>
      <c r="S239" s="646">
        <f t="shared" ca="1" si="75"/>
        <v>246.21256185615528</v>
      </c>
      <c r="T239" s="646">
        <f t="shared" ca="1" si="75"/>
        <v>82.51508049577059</v>
      </c>
      <c r="U239" s="646">
        <f t="shared" ca="1" si="75"/>
        <v>315.51190267629096</v>
      </c>
      <c r="V239" s="647">
        <f t="shared" ca="1" si="75"/>
        <v>1500.9304345899588</v>
      </c>
      <c r="W239" s="648">
        <f t="shared" ca="1" si="75"/>
        <v>0</v>
      </c>
      <c r="X239" s="1357">
        <v>0.22951085195983151</v>
      </c>
      <c r="Y239"/>
      <c r="Z239"/>
      <c r="AA239"/>
      <c r="AB239"/>
      <c r="AC239"/>
      <c r="AD239"/>
      <c r="AE239"/>
      <c r="AF239"/>
      <c r="AG239"/>
      <c r="AH239"/>
      <c r="AI239"/>
      <c r="AJ239"/>
      <c r="AK239"/>
      <c r="AL239"/>
    </row>
    <row r="240" spans="1:38" x14ac:dyDescent="0.2">
      <c r="A240" s="641" t="str">
        <f>A239</f>
        <v>Torre</v>
      </c>
      <c r="B240" s="642" t="s">
        <v>2257</v>
      </c>
      <c r="C240" s="642" t="s">
        <v>3386</v>
      </c>
      <c r="D240" s="642" t="s">
        <v>5484</v>
      </c>
      <c r="E240" s="642" t="s">
        <v>2258</v>
      </c>
      <c r="F240" s="643"/>
      <c r="G240" s="644"/>
      <c r="H240" s="645">
        <v>45</v>
      </c>
      <c r="I240" s="1311">
        <v>30.39</v>
      </c>
      <c r="J240" s="646">
        <v>260.8857142857143</v>
      </c>
      <c r="K240" s="646"/>
      <c r="L240" s="646"/>
      <c r="M240" s="646"/>
      <c r="N240" s="646">
        <v>2390.8709912536438</v>
      </c>
      <c r="O240" s="646">
        <f t="shared" si="75"/>
        <v>0</v>
      </c>
      <c r="P240" s="646">
        <f t="shared" si="75"/>
        <v>0</v>
      </c>
      <c r="Q240" s="646">
        <f t="shared" ca="1" si="75"/>
        <v>166.80720432175366</v>
      </c>
      <c r="R240" s="646">
        <f t="shared" ca="1" si="75"/>
        <v>189.65485389803561</v>
      </c>
      <c r="S240" s="646">
        <f t="shared" ca="1" si="75"/>
        <v>214.6323691127846</v>
      </c>
      <c r="T240" s="646">
        <f t="shared" ca="1" si="75"/>
        <v>71.931371335497957</v>
      </c>
      <c r="U240" s="646">
        <f t="shared" ca="1" si="75"/>
        <v>275.04310358566579</v>
      </c>
      <c r="V240" s="647">
        <f t="shared" ca="1" si="75"/>
        <v>1308.415186540047</v>
      </c>
      <c r="W240" s="648">
        <f t="shared" ca="1" si="75"/>
        <v>0</v>
      </c>
      <c r="X240" s="1357">
        <v>0.20007288629737605</v>
      </c>
      <c r="Y240"/>
      <c r="Z240"/>
      <c r="AA240"/>
      <c r="AB240"/>
      <c r="AC240"/>
      <c r="AD240"/>
      <c r="AE240"/>
      <c r="AF240"/>
      <c r="AG240"/>
      <c r="AH240"/>
      <c r="AI240"/>
      <c r="AJ240"/>
      <c r="AK240"/>
      <c r="AL240"/>
    </row>
    <row r="241" spans="1:38" x14ac:dyDescent="0.2">
      <c r="A241" s="641" t="str">
        <f>A240</f>
        <v>Torre</v>
      </c>
      <c r="B241" s="642" t="s">
        <v>2257</v>
      </c>
      <c r="C241" s="642" t="s">
        <v>3386</v>
      </c>
      <c r="D241" s="642" t="s">
        <v>5484</v>
      </c>
      <c r="E241" s="642" t="s">
        <v>3385</v>
      </c>
      <c r="F241" s="643"/>
      <c r="G241" s="644"/>
      <c r="H241" s="645">
        <v>45</v>
      </c>
      <c r="I241" s="1311"/>
      <c r="J241" s="646">
        <v>0</v>
      </c>
      <c r="K241" s="646"/>
      <c r="L241" s="646"/>
      <c r="M241" s="646"/>
      <c r="N241" s="646">
        <v>0</v>
      </c>
      <c r="O241" s="662">
        <f t="shared" si="75"/>
        <v>0</v>
      </c>
      <c r="P241" s="662">
        <f t="shared" si="75"/>
        <v>0</v>
      </c>
      <c r="Q241" s="662">
        <f t="shared" ca="1" si="75"/>
        <v>0</v>
      </c>
      <c r="R241" s="662">
        <f t="shared" ca="1" si="75"/>
        <v>0</v>
      </c>
      <c r="S241" s="662">
        <f t="shared" ca="1" si="75"/>
        <v>0</v>
      </c>
      <c r="T241" s="662">
        <f t="shared" ca="1" si="75"/>
        <v>0</v>
      </c>
      <c r="U241" s="662">
        <f t="shared" ca="1" si="75"/>
        <v>0</v>
      </c>
      <c r="V241" s="664">
        <f t="shared" ca="1" si="75"/>
        <v>0</v>
      </c>
      <c r="W241" s="665">
        <f t="shared" ca="1" si="75"/>
        <v>0</v>
      </c>
      <c r="X241" s="1357">
        <v>0</v>
      </c>
      <c r="Y241"/>
      <c r="Z241"/>
      <c r="AA241"/>
      <c r="AB241"/>
      <c r="AC241"/>
      <c r="AD241"/>
      <c r="AE241"/>
      <c r="AF241"/>
      <c r="AG241"/>
      <c r="AH241"/>
      <c r="AI241"/>
      <c r="AJ241"/>
      <c r="AK241"/>
      <c r="AL241"/>
    </row>
    <row r="242" spans="1:38" ht="15" thickBot="1" x14ac:dyDescent="0.25">
      <c r="A242" s="599" t="str">
        <f>A240</f>
        <v>Torre</v>
      </c>
      <c r="B242" s="600" t="s">
        <v>2257</v>
      </c>
      <c r="C242" s="600" t="s">
        <v>3386</v>
      </c>
      <c r="D242" s="600" t="s">
        <v>5484</v>
      </c>
      <c r="E242" s="600" t="s">
        <v>2259</v>
      </c>
      <c r="F242" s="601"/>
      <c r="G242" s="602"/>
      <c r="H242" s="645">
        <v>45</v>
      </c>
      <c r="I242" s="1312">
        <f>((0.5816+0.5128)*1.2+0.1123*2.48)</f>
        <v>1.5917840000000001</v>
      </c>
      <c r="J242" s="604">
        <v>14.8264</v>
      </c>
      <c r="K242" s="604"/>
      <c r="L242" s="604"/>
      <c r="M242" s="604"/>
      <c r="N242" s="604">
        <v>51.291707159054084</v>
      </c>
      <c r="O242" s="604">
        <f t="shared" si="75"/>
        <v>0</v>
      </c>
      <c r="P242" s="604">
        <f t="shared" si="75"/>
        <v>0</v>
      </c>
      <c r="Q242" s="604">
        <f t="shared" ca="1" si="75"/>
        <v>3.5785394976939662</v>
      </c>
      <c r="R242" s="604">
        <f t="shared" ca="1" si="75"/>
        <v>4.0686934857704458</v>
      </c>
      <c r="S242" s="604">
        <f t="shared" ca="1" si="75"/>
        <v>4.6045397947693116</v>
      </c>
      <c r="T242" s="604">
        <f t="shared" ca="1" si="75"/>
        <v>1.5431542929695978</v>
      </c>
      <c r="U242" s="604">
        <f t="shared" ca="1" si="75"/>
        <v>5.9005401700223779</v>
      </c>
      <c r="V242" s="605">
        <f t="shared" ca="1" si="75"/>
        <v>28.069623512091674</v>
      </c>
      <c r="W242" s="606">
        <f t="shared" ca="1" si="75"/>
        <v>0</v>
      </c>
      <c r="X242" s="1357">
        <v>4.2921930677032706E-3</v>
      </c>
      <c r="Y242"/>
      <c r="Z242"/>
      <c r="AA242"/>
      <c r="AB242"/>
      <c r="AC242"/>
      <c r="AD242"/>
      <c r="AE242"/>
      <c r="AF242"/>
      <c r="AG242"/>
      <c r="AH242"/>
      <c r="AI242"/>
      <c r="AJ242"/>
      <c r="AK242"/>
      <c r="AL242"/>
    </row>
    <row r="243" spans="1:38" ht="21" customHeight="1" thickTop="1" thickBot="1" x14ac:dyDescent="0.3">
      <c r="A243" s="624"/>
      <c r="B243" s="625"/>
      <c r="C243" s="625"/>
      <c r="D243" s="626" t="str">
        <f>"TOTAL - "&amp;UPPER(C236)</f>
        <v>TOTAL - PENTHOUSE - 22X</v>
      </c>
      <c r="E243" s="627"/>
      <c r="F243" s="628"/>
      <c r="G243" s="629"/>
      <c r="H243" s="613"/>
      <c r="I243" s="631">
        <f>SUM(I238:I242)</f>
        <v>127.02940304761906</v>
      </c>
      <c r="J243" s="631">
        <f>SUM(J238:J242)</f>
        <v>893.87401904761907</v>
      </c>
      <c r="K243" s="631">
        <f>SUM(K238:K242)</f>
        <v>0</v>
      </c>
      <c r="L243" s="631">
        <f t="shared" ref="L243:W243" si="76">SUM(L238:L242)</f>
        <v>0</v>
      </c>
      <c r="M243" s="631">
        <f t="shared" si="76"/>
        <v>0</v>
      </c>
      <c r="N243" s="631">
        <f t="shared" si="76"/>
        <v>11949.999999999998</v>
      </c>
      <c r="O243" s="631">
        <f t="shared" si="76"/>
        <v>0</v>
      </c>
      <c r="P243" s="631">
        <f t="shared" si="76"/>
        <v>0</v>
      </c>
      <c r="Q243" s="631">
        <f t="shared" ca="1" si="76"/>
        <v>833.73218334953026</v>
      </c>
      <c r="R243" s="631">
        <f t="shared" ca="1" si="76"/>
        <v>947.92881438289578</v>
      </c>
      <c r="S243" s="631">
        <f t="shared" ca="1" si="76"/>
        <v>1072.7708940719144</v>
      </c>
      <c r="T243" s="631">
        <f t="shared" ca="1" si="76"/>
        <v>359.52583414318104</v>
      </c>
      <c r="U243" s="631">
        <f t="shared" ca="1" si="76"/>
        <v>1374.71452866861</v>
      </c>
      <c r="V243" s="631">
        <f t="shared" ca="1" si="76"/>
        <v>6539.6926627793973</v>
      </c>
      <c r="W243" s="632">
        <f t="shared" ca="1" si="76"/>
        <v>0</v>
      </c>
      <c r="Y243"/>
      <c r="Z243"/>
      <c r="AA243"/>
      <c r="AB243"/>
      <c r="AC243"/>
      <c r="AD243"/>
      <c r="AE243"/>
      <c r="AF243"/>
      <c r="AG243"/>
      <c r="AH243"/>
      <c r="AI243"/>
      <c r="AJ243"/>
      <c r="AK243"/>
      <c r="AL243"/>
    </row>
    <row r="244" spans="1:38" ht="15" thickTop="1" x14ac:dyDescent="0.2">
      <c r="A244" s="654" t="str">
        <f>A200</f>
        <v>Torre</v>
      </c>
      <c r="B244" s="655" t="s">
        <v>2257</v>
      </c>
      <c r="C244" s="655" t="s">
        <v>3386</v>
      </c>
      <c r="D244" s="655" t="s">
        <v>5485</v>
      </c>
      <c r="E244" s="655" t="s">
        <v>2252</v>
      </c>
      <c r="F244" s="656"/>
      <c r="G244" s="657"/>
      <c r="H244" s="658">
        <v>45</v>
      </c>
      <c r="I244" s="659">
        <f>1548.3/21</f>
        <v>73.728571428571428</v>
      </c>
      <c r="J244" s="659">
        <v>418.20000000000005</v>
      </c>
      <c r="K244" s="659"/>
      <c r="L244" s="659"/>
      <c r="M244" s="659"/>
      <c r="N244" s="659">
        <v>6501.9349287333971</v>
      </c>
      <c r="O244" s="659">
        <f t="shared" ref="O244:W248" si="77">O$5*$N244</f>
        <v>0</v>
      </c>
      <c r="P244" s="659">
        <f t="shared" si="77"/>
        <v>0</v>
      </c>
      <c r="Q244" s="659">
        <f t="shared" ca="1" si="77"/>
        <v>453.62948988531116</v>
      </c>
      <c r="R244" s="659">
        <f t="shared" ca="1" si="77"/>
        <v>515.76330277732109</v>
      </c>
      <c r="S244" s="659">
        <f t="shared" ca="1" si="77"/>
        <v>583.68925076943401</v>
      </c>
      <c r="T244" s="659">
        <f t="shared" ca="1" si="77"/>
        <v>195.61619906255729</v>
      </c>
      <c r="U244" s="659">
        <f t="shared" ca="1" si="77"/>
        <v>747.9752645177997</v>
      </c>
      <c r="V244" s="660">
        <f t="shared" ca="1" si="77"/>
        <v>3558.2139035403252</v>
      </c>
      <c r="W244" s="661">
        <f t="shared" ca="1" si="77"/>
        <v>0</v>
      </c>
      <c r="X244" s="1357">
        <v>0.56612406867508902</v>
      </c>
      <c r="Y244"/>
      <c r="Z244"/>
      <c r="AA244"/>
      <c r="AB244"/>
      <c r="AC244"/>
      <c r="AD244"/>
      <c r="AE244"/>
      <c r="AF244"/>
      <c r="AG244"/>
      <c r="AH244"/>
      <c r="AI244"/>
      <c r="AJ244"/>
      <c r="AK244"/>
      <c r="AL244"/>
    </row>
    <row r="245" spans="1:38" x14ac:dyDescent="0.2">
      <c r="A245" s="641" t="str">
        <f>A244</f>
        <v>Torre</v>
      </c>
      <c r="B245" s="642" t="s">
        <v>2257</v>
      </c>
      <c r="C245" s="642" t="s">
        <v>3386</v>
      </c>
      <c r="D245" s="642" t="s">
        <v>5485</v>
      </c>
      <c r="E245" s="642" t="s">
        <v>2253</v>
      </c>
      <c r="F245" s="643" t="s">
        <v>3388</v>
      </c>
      <c r="G245" s="644"/>
      <c r="H245" s="645">
        <v>45</v>
      </c>
      <c r="I245" s="646">
        <f>447.7/21</f>
        <v>21.31904761904762</v>
      </c>
      <c r="J245" s="646">
        <v>199.96190476190475</v>
      </c>
      <c r="K245" s="646"/>
      <c r="L245" s="646"/>
      <c r="M245" s="646"/>
      <c r="N245" s="646">
        <v>2635.9321347586647</v>
      </c>
      <c r="O245" s="646">
        <f t="shared" si="77"/>
        <v>0</v>
      </c>
      <c r="P245" s="646">
        <f t="shared" si="77"/>
        <v>0</v>
      </c>
      <c r="Q245" s="646">
        <f t="shared" ca="1" si="77"/>
        <v>183.90472417351714</v>
      </c>
      <c r="R245" s="646">
        <f t="shared" ca="1" si="77"/>
        <v>209.09422789084155</v>
      </c>
      <c r="S245" s="646">
        <f t="shared" ca="1" si="77"/>
        <v>236.63190568350987</v>
      </c>
      <c r="T245" s="646">
        <f t="shared" ca="1" si="77"/>
        <v>79.304242635474893</v>
      </c>
      <c r="U245" s="646">
        <f t="shared" ca="1" si="77"/>
        <v>303.23466127507959</v>
      </c>
      <c r="V245" s="647">
        <f t="shared" ca="1" si="77"/>
        <v>1442.526028557797</v>
      </c>
      <c r="W245" s="648">
        <f t="shared" ca="1" si="77"/>
        <v>0</v>
      </c>
      <c r="X245" s="1357">
        <v>0.22951085195983151</v>
      </c>
      <c r="Y245"/>
      <c r="Z245"/>
      <c r="AA245"/>
      <c r="AB245"/>
      <c r="AC245"/>
      <c r="AD245"/>
      <c r="AE245"/>
      <c r="AF245"/>
      <c r="AG245"/>
      <c r="AH245"/>
      <c r="AI245"/>
      <c r="AJ245"/>
      <c r="AK245"/>
      <c r="AL245"/>
    </row>
    <row r="246" spans="1:38" x14ac:dyDescent="0.2">
      <c r="A246" s="641" t="str">
        <f>A245</f>
        <v>Torre</v>
      </c>
      <c r="B246" s="642" t="s">
        <v>2257</v>
      </c>
      <c r="C246" s="642" t="s">
        <v>3386</v>
      </c>
      <c r="D246" s="642" t="s">
        <v>5485</v>
      </c>
      <c r="E246" s="642" t="s">
        <v>2258</v>
      </c>
      <c r="F246" s="643"/>
      <c r="G246" s="644"/>
      <c r="H246" s="645">
        <v>45</v>
      </c>
      <c r="I246" s="1311">
        <v>30.39</v>
      </c>
      <c r="J246" s="646">
        <v>260.8857142857143</v>
      </c>
      <c r="K246" s="646"/>
      <c r="L246" s="646"/>
      <c r="M246" s="646"/>
      <c r="N246" s="646">
        <v>2297.8370991253637</v>
      </c>
      <c r="O246" s="646">
        <f t="shared" si="77"/>
        <v>0</v>
      </c>
      <c r="P246" s="646">
        <f t="shared" si="77"/>
        <v>0</v>
      </c>
      <c r="Q246" s="646">
        <f t="shared" ca="1" si="77"/>
        <v>160.31638005316657</v>
      </c>
      <c r="R246" s="646">
        <f t="shared" ca="1" si="77"/>
        <v>182.2749788300367</v>
      </c>
      <c r="S246" s="646">
        <f t="shared" ca="1" si="77"/>
        <v>206.28056562847956</v>
      </c>
      <c r="T246" s="646">
        <f t="shared" ca="1" si="77"/>
        <v>69.132368183112462</v>
      </c>
      <c r="U246" s="646">
        <f t="shared" ca="1" si="77"/>
        <v>264.34058951308543</v>
      </c>
      <c r="V246" s="647">
        <f t="shared" ca="1" si="77"/>
        <v>1257.5019596161035</v>
      </c>
      <c r="W246" s="648">
        <f t="shared" ca="1" si="77"/>
        <v>0</v>
      </c>
      <c r="X246" s="1357">
        <v>0.20007288629737605</v>
      </c>
      <c r="Y246"/>
      <c r="Z246"/>
      <c r="AA246"/>
      <c r="AB246"/>
      <c r="AC246"/>
      <c r="AD246"/>
      <c r="AE246"/>
      <c r="AF246"/>
      <c r="AG246"/>
      <c r="AH246"/>
      <c r="AI246"/>
      <c r="AJ246"/>
      <c r="AK246"/>
      <c r="AL246"/>
    </row>
    <row r="247" spans="1:38" x14ac:dyDescent="0.2">
      <c r="A247" s="641" t="str">
        <f>A246</f>
        <v>Torre</v>
      </c>
      <c r="B247" s="642" t="s">
        <v>2257</v>
      </c>
      <c r="C247" s="642" t="s">
        <v>3386</v>
      </c>
      <c r="D247" s="642" t="s">
        <v>5485</v>
      </c>
      <c r="E247" s="642" t="s">
        <v>3385</v>
      </c>
      <c r="F247" s="643"/>
      <c r="G247" s="644"/>
      <c r="H247" s="645">
        <v>45</v>
      </c>
      <c r="I247" s="1311"/>
      <c r="J247" s="646">
        <v>0</v>
      </c>
      <c r="K247" s="646"/>
      <c r="L247" s="646"/>
      <c r="M247" s="646"/>
      <c r="N247" s="646">
        <v>0</v>
      </c>
      <c r="O247" s="662">
        <f t="shared" si="77"/>
        <v>0</v>
      </c>
      <c r="P247" s="662">
        <f t="shared" si="77"/>
        <v>0</v>
      </c>
      <c r="Q247" s="662">
        <f t="shared" ca="1" si="77"/>
        <v>0</v>
      </c>
      <c r="R247" s="662">
        <f t="shared" ca="1" si="77"/>
        <v>0</v>
      </c>
      <c r="S247" s="662">
        <f t="shared" ca="1" si="77"/>
        <v>0</v>
      </c>
      <c r="T247" s="662">
        <f t="shared" ca="1" si="77"/>
        <v>0</v>
      </c>
      <c r="U247" s="662">
        <f t="shared" ca="1" si="77"/>
        <v>0</v>
      </c>
      <c r="V247" s="664">
        <f t="shared" ca="1" si="77"/>
        <v>0</v>
      </c>
      <c r="W247" s="665">
        <f t="shared" ca="1" si="77"/>
        <v>0</v>
      </c>
      <c r="X247" s="1357">
        <v>0</v>
      </c>
      <c r="Y247"/>
      <c r="Z247"/>
      <c r="AA247"/>
      <c r="AB247"/>
      <c r="AC247"/>
      <c r="AD247"/>
      <c r="AE247"/>
      <c r="AF247"/>
      <c r="AG247"/>
      <c r="AH247"/>
      <c r="AI247"/>
      <c r="AJ247"/>
      <c r="AK247"/>
      <c r="AL247"/>
    </row>
    <row r="248" spans="1:38" ht="15" thickBot="1" x14ac:dyDescent="0.25">
      <c r="A248" s="599" t="str">
        <f>A246</f>
        <v>Torre</v>
      </c>
      <c r="B248" s="600" t="s">
        <v>2257</v>
      </c>
      <c r="C248" s="600" t="s">
        <v>3386</v>
      </c>
      <c r="D248" s="600" t="s">
        <v>5485</v>
      </c>
      <c r="E248" s="600" t="s">
        <v>2259</v>
      </c>
      <c r="F248" s="601"/>
      <c r="G248" s="602"/>
      <c r="H248" s="645">
        <v>45</v>
      </c>
      <c r="I248" s="1312">
        <f>((0.5816+0.5128)*1.2+0.1123*2.48)</f>
        <v>1.5917840000000001</v>
      </c>
      <c r="J248" s="604">
        <v>14.8264</v>
      </c>
      <c r="K248" s="604"/>
      <c r="L248" s="604"/>
      <c r="M248" s="604"/>
      <c r="N248" s="604">
        <v>49.29583738257206</v>
      </c>
      <c r="O248" s="604">
        <f t="shared" si="77"/>
        <v>0</v>
      </c>
      <c r="P248" s="604">
        <f t="shared" si="77"/>
        <v>0</v>
      </c>
      <c r="Q248" s="604">
        <f t="shared" ca="1" si="77"/>
        <v>3.439290889624703</v>
      </c>
      <c r="R248" s="604">
        <f t="shared" ca="1" si="77"/>
        <v>3.9103719400898385</v>
      </c>
      <c r="S248" s="604">
        <f t="shared" ca="1" si="77"/>
        <v>4.4253673257678274</v>
      </c>
      <c r="T248" s="604">
        <f t="shared" ca="1" si="77"/>
        <v>1.4831068665067639</v>
      </c>
      <c r="U248" s="604">
        <f t="shared" ca="1" si="77"/>
        <v>5.6709375608959842</v>
      </c>
      <c r="V248" s="605">
        <f t="shared" ca="1" si="77"/>
        <v>26.977374563713209</v>
      </c>
      <c r="W248" s="606">
        <f t="shared" ca="1" si="77"/>
        <v>0</v>
      </c>
      <c r="X248" s="1357">
        <v>4.2921930677032706E-3</v>
      </c>
      <c r="Y248"/>
      <c r="Z248"/>
      <c r="AA248"/>
      <c r="AB248"/>
      <c r="AC248"/>
      <c r="AD248"/>
      <c r="AE248"/>
      <c r="AF248"/>
      <c r="AG248"/>
      <c r="AH248"/>
      <c r="AI248"/>
      <c r="AJ248"/>
      <c r="AK248"/>
      <c r="AL248"/>
    </row>
    <row r="249" spans="1:38" ht="21" customHeight="1" thickTop="1" thickBot="1" x14ac:dyDescent="0.3">
      <c r="A249" s="624"/>
      <c r="B249" s="625"/>
      <c r="C249" s="625"/>
      <c r="D249" s="626" t="str">
        <f>"TOTAL - "&amp;UPPER(C242)</f>
        <v>TOTAL - PENTHOUSE - 22X</v>
      </c>
      <c r="E249" s="627"/>
      <c r="F249" s="628"/>
      <c r="G249" s="629"/>
      <c r="H249" s="613"/>
      <c r="I249" s="631">
        <f>SUM(I244:I248)</f>
        <v>127.02940304761906</v>
      </c>
      <c r="J249" s="631">
        <f>SUM(J244:J248)</f>
        <v>893.87401904761907</v>
      </c>
      <c r="K249" s="631">
        <f>SUM(K244:K248)</f>
        <v>0</v>
      </c>
      <c r="L249" s="631">
        <f t="shared" ref="L249:W249" si="78">SUM(L244:L248)</f>
        <v>0</v>
      </c>
      <c r="M249" s="631">
        <f t="shared" si="78"/>
        <v>0</v>
      </c>
      <c r="N249" s="631">
        <f t="shared" si="78"/>
        <v>11484.999999999996</v>
      </c>
      <c r="O249" s="631">
        <f t="shared" si="78"/>
        <v>0</v>
      </c>
      <c r="P249" s="631">
        <f t="shared" si="78"/>
        <v>0</v>
      </c>
      <c r="Q249" s="631">
        <f t="shared" ca="1" si="78"/>
        <v>801.2898850016195</v>
      </c>
      <c r="R249" s="631">
        <f t="shared" ca="1" si="78"/>
        <v>911.04288143828921</v>
      </c>
      <c r="S249" s="631">
        <f t="shared" ca="1" si="78"/>
        <v>1031.0270894071914</v>
      </c>
      <c r="T249" s="631">
        <f t="shared" ca="1" si="78"/>
        <v>345.53591674765141</v>
      </c>
      <c r="U249" s="631">
        <f t="shared" ca="1" si="78"/>
        <v>1321.2214528668608</v>
      </c>
      <c r="V249" s="631">
        <f t="shared" ca="1" si="78"/>
        <v>6285.2192662779389</v>
      </c>
      <c r="W249" s="632">
        <f t="shared" ca="1" si="78"/>
        <v>0</v>
      </c>
      <c r="Y249"/>
      <c r="Z249"/>
      <c r="AA249"/>
      <c r="AB249"/>
      <c r="AC249"/>
      <c r="AD249"/>
      <c r="AE249"/>
      <c r="AF249"/>
      <c r="AG249"/>
      <c r="AH249"/>
      <c r="AI249"/>
      <c r="AJ249"/>
      <c r="AK249"/>
      <c r="AL249"/>
    </row>
    <row r="250" spans="1:38" ht="15" thickTop="1" x14ac:dyDescent="0.2">
      <c r="A250" s="654" t="str">
        <f>A206</f>
        <v>Torre</v>
      </c>
      <c r="B250" s="655" t="s">
        <v>2257</v>
      </c>
      <c r="C250" s="655" t="s">
        <v>3386</v>
      </c>
      <c r="D250" s="655" t="s">
        <v>5486</v>
      </c>
      <c r="E250" s="655" t="s">
        <v>2252</v>
      </c>
      <c r="F250" s="656"/>
      <c r="G250" s="657"/>
      <c r="H250" s="658">
        <v>45</v>
      </c>
      <c r="I250" s="659">
        <f>1548.3/21</f>
        <v>73.728571428571428</v>
      </c>
      <c r="J250" s="659">
        <v>418.20000000000005</v>
      </c>
      <c r="K250" s="659"/>
      <c r="L250" s="659"/>
      <c r="M250" s="659"/>
      <c r="N250" s="659">
        <v>6768.0132410106889</v>
      </c>
      <c r="O250" s="659">
        <f t="shared" ref="O250:W254" si="79">O$5*$N250</f>
        <v>0</v>
      </c>
      <c r="P250" s="659">
        <f t="shared" si="79"/>
        <v>0</v>
      </c>
      <c r="Q250" s="659">
        <f t="shared" ca="1" si="79"/>
        <v>472.19334362898519</v>
      </c>
      <c r="R250" s="659">
        <f t="shared" ca="1" si="79"/>
        <v>536.86985500242702</v>
      </c>
      <c r="S250" s="659">
        <f t="shared" ca="1" si="79"/>
        <v>607.57553269034247</v>
      </c>
      <c r="T250" s="659">
        <f t="shared" ca="1" si="79"/>
        <v>203.62138962062448</v>
      </c>
      <c r="U250" s="659">
        <f t="shared" ca="1" si="79"/>
        <v>778.5846136099517</v>
      </c>
      <c r="V250" s="660">
        <f t="shared" ca="1" si="79"/>
        <v>3703.8264881867294</v>
      </c>
      <c r="W250" s="661">
        <f t="shared" ca="1" si="79"/>
        <v>0</v>
      </c>
      <c r="X250" s="1357">
        <v>0.56612406867508902</v>
      </c>
      <c r="Y250"/>
      <c r="Z250"/>
      <c r="AA250"/>
      <c r="AB250"/>
      <c r="AC250"/>
      <c r="AD250"/>
      <c r="AE250"/>
      <c r="AF250"/>
      <c r="AG250"/>
      <c r="AH250"/>
      <c r="AI250"/>
      <c r="AJ250"/>
      <c r="AK250"/>
      <c r="AL250"/>
    </row>
    <row r="251" spans="1:38" x14ac:dyDescent="0.2">
      <c r="A251" s="641" t="str">
        <f>A250</f>
        <v>Torre</v>
      </c>
      <c r="B251" s="642" t="s">
        <v>2257</v>
      </c>
      <c r="C251" s="642" t="s">
        <v>3386</v>
      </c>
      <c r="D251" s="642" t="s">
        <v>5486</v>
      </c>
      <c r="E251" s="642" t="s">
        <v>2253</v>
      </c>
      <c r="F251" s="643" t="s">
        <v>3388</v>
      </c>
      <c r="G251" s="644"/>
      <c r="H251" s="645">
        <v>45</v>
      </c>
      <c r="I251" s="646">
        <f>447.7/21</f>
        <v>21.31904761904762</v>
      </c>
      <c r="J251" s="646">
        <v>199.96190476190475</v>
      </c>
      <c r="K251" s="646"/>
      <c r="L251" s="646"/>
      <c r="M251" s="646"/>
      <c r="N251" s="646">
        <v>2743.8022351797858</v>
      </c>
      <c r="O251" s="646">
        <f t="shared" si="79"/>
        <v>0</v>
      </c>
      <c r="P251" s="646">
        <f t="shared" si="79"/>
        <v>0</v>
      </c>
      <c r="Q251" s="646">
        <f t="shared" ca="1" si="79"/>
        <v>191.43064671261627</v>
      </c>
      <c r="R251" s="646">
        <f t="shared" ca="1" si="79"/>
        <v>217.65097905398443</v>
      </c>
      <c r="S251" s="646">
        <f t="shared" ca="1" si="79"/>
        <v>246.31557966446329</v>
      </c>
      <c r="T251" s="646">
        <f t="shared" ca="1" si="79"/>
        <v>82.549605634053336</v>
      </c>
      <c r="U251" s="646">
        <f t="shared" ca="1" si="79"/>
        <v>315.64391602469112</v>
      </c>
      <c r="V251" s="647">
        <f t="shared" ca="1" si="79"/>
        <v>1501.558438955896</v>
      </c>
      <c r="W251" s="648">
        <f t="shared" ca="1" si="79"/>
        <v>0</v>
      </c>
      <c r="X251" s="1357">
        <v>0.22951085195983151</v>
      </c>
      <c r="Y251"/>
      <c r="Z251"/>
      <c r="AA251"/>
      <c r="AB251"/>
      <c r="AC251"/>
      <c r="AD251"/>
      <c r="AE251"/>
      <c r="AF251"/>
      <c r="AG251"/>
      <c r="AH251"/>
      <c r="AI251"/>
      <c r="AJ251"/>
      <c r="AK251"/>
      <c r="AL251"/>
    </row>
    <row r="252" spans="1:38" x14ac:dyDescent="0.2">
      <c r="A252" s="641" t="str">
        <f>A251</f>
        <v>Torre</v>
      </c>
      <c r="B252" s="642" t="s">
        <v>2257</v>
      </c>
      <c r="C252" s="642" t="s">
        <v>3386</v>
      </c>
      <c r="D252" s="642" t="s">
        <v>5486</v>
      </c>
      <c r="E252" s="642" t="s">
        <v>2258</v>
      </c>
      <c r="F252" s="643"/>
      <c r="G252" s="644"/>
      <c r="H252" s="645">
        <v>45</v>
      </c>
      <c r="I252" s="1311">
        <v>30.39</v>
      </c>
      <c r="J252" s="646">
        <v>260.8857142857143</v>
      </c>
      <c r="K252" s="646"/>
      <c r="L252" s="646"/>
      <c r="M252" s="646"/>
      <c r="N252" s="646">
        <v>2391.8713556851308</v>
      </c>
      <c r="O252" s="646">
        <f t="shared" si="79"/>
        <v>0</v>
      </c>
      <c r="P252" s="646">
        <f t="shared" si="79"/>
        <v>0</v>
      </c>
      <c r="Q252" s="646">
        <f t="shared" ca="1" si="79"/>
        <v>166.87699813109333</v>
      </c>
      <c r="R252" s="646">
        <f t="shared" ca="1" si="79"/>
        <v>189.73420739339045</v>
      </c>
      <c r="S252" s="646">
        <f t="shared" ca="1" si="79"/>
        <v>214.72217345132552</v>
      </c>
      <c r="T252" s="646">
        <f t="shared" ca="1" si="79"/>
        <v>71.961468143588121</v>
      </c>
      <c r="U252" s="646">
        <f t="shared" ca="1" si="79"/>
        <v>275.15818438214512</v>
      </c>
      <c r="V252" s="647">
        <f t="shared" ca="1" si="79"/>
        <v>1308.9626405929926</v>
      </c>
      <c r="W252" s="648">
        <f t="shared" ca="1" si="79"/>
        <v>0</v>
      </c>
      <c r="X252" s="1357">
        <v>0.20007288629737605</v>
      </c>
      <c r="Y252"/>
      <c r="Z252"/>
      <c r="AA252"/>
      <c r="AB252"/>
      <c r="AC252"/>
      <c r="AD252"/>
      <c r="AE252"/>
      <c r="AF252"/>
      <c r="AG252"/>
      <c r="AH252"/>
      <c r="AI252"/>
      <c r="AJ252"/>
      <c r="AK252"/>
      <c r="AL252"/>
    </row>
    <row r="253" spans="1:38" x14ac:dyDescent="0.2">
      <c r="A253" s="641" t="str">
        <f>A252</f>
        <v>Torre</v>
      </c>
      <c r="B253" s="642" t="s">
        <v>2257</v>
      </c>
      <c r="C253" s="642" t="s">
        <v>3386</v>
      </c>
      <c r="D253" s="642" t="s">
        <v>5486</v>
      </c>
      <c r="E253" s="642" t="s">
        <v>3385</v>
      </c>
      <c r="F253" s="643"/>
      <c r="G253" s="644"/>
      <c r="H253" s="645">
        <v>45</v>
      </c>
      <c r="I253" s="1311"/>
      <c r="J253" s="646">
        <v>0</v>
      </c>
      <c r="K253" s="646"/>
      <c r="L253" s="646"/>
      <c r="M253" s="646"/>
      <c r="N253" s="646">
        <v>0</v>
      </c>
      <c r="O253" s="662">
        <f t="shared" si="79"/>
        <v>0</v>
      </c>
      <c r="P253" s="662">
        <f t="shared" si="79"/>
        <v>0</v>
      </c>
      <c r="Q253" s="662">
        <f t="shared" ca="1" si="79"/>
        <v>0</v>
      </c>
      <c r="R253" s="662">
        <f t="shared" ca="1" si="79"/>
        <v>0</v>
      </c>
      <c r="S253" s="662">
        <f t="shared" ca="1" si="79"/>
        <v>0</v>
      </c>
      <c r="T253" s="662">
        <f t="shared" ca="1" si="79"/>
        <v>0</v>
      </c>
      <c r="U253" s="662">
        <f t="shared" ca="1" si="79"/>
        <v>0</v>
      </c>
      <c r="V253" s="664">
        <f t="shared" ca="1" si="79"/>
        <v>0</v>
      </c>
      <c r="W253" s="665">
        <f t="shared" ca="1" si="79"/>
        <v>0</v>
      </c>
      <c r="X253" s="1357">
        <v>0</v>
      </c>
      <c r="Y253"/>
      <c r="Z253"/>
      <c r="AA253"/>
      <c r="AB253"/>
      <c r="AC253"/>
      <c r="AD253"/>
      <c r="AE253"/>
      <c r="AF253"/>
      <c r="AG253"/>
      <c r="AH253"/>
      <c r="AI253"/>
      <c r="AJ253"/>
      <c r="AK253"/>
      <c r="AL253"/>
    </row>
    <row r="254" spans="1:38" ht="15" thickBot="1" x14ac:dyDescent="0.25">
      <c r="A254" s="599" t="str">
        <f>A252</f>
        <v>Torre</v>
      </c>
      <c r="B254" s="600" t="s">
        <v>2257</v>
      </c>
      <c r="C254" s="600" t="s">
        <v>3386</v>
      </c>
      <c r="D254" s="600" t="s">
        <v>5486</v>
      </c>
      <c r="E254" s="600" t="s">
        <v>2259</v>
      </c>
      <c r="F254" s="601"/>
      <c r="G254" s="602"/>
      <c r="H254" s="645">
        <v>45</v>
      </c>
      <c r="I254" s="1312">
        <f>((0.5816+0.5128)*1.2+0.1123*2.48)</f>
        <v>1.5917840000000001</v>
      </c>
      <c r="J254" s="604">
        <v>14.8264</v>
      </c>
      <c r="K254" s="604"/>
      <c r="L254" s="604"/>
      <c r="M254" s="604"/>
      <c r="N254" s="604">
        <v>51.313168124392604</v>
      </c>
      <c r="O254" s="604">
        <f t="shared" si="79"/>
        <v>0</v>
      </c>
      <c r="P254" s="604">
        <f t="shared" si="79"/>
        <v>0</v>
      </c>
      <c r="Q254" s="604">
        <f t="shared" ca="1" si="79"/>
        <v>3.5800367945549265</v>
      </c>
      <c r="R254" s="604">
        <f t="shared" ca="1" si="79"/>
        <v>4.0703958679820653</v>
      </c>
      <c r="S254" s="604">
        <f t="shared" ca="1" si="79"/>
        <v>4.6064663804574995</v>
      </c>
      <c r="T254" s="604">
        <f t="shared" ca="1" si="79"/>
        <v>1.5437999642218865</v>
      </c>
      <c r="U254" s="604">
        <f t="shared" ca="1" si="79"/>
        <v>5.9030090152818024</v>
      </c>
      <c r="V254" s="605">
        <f t="shared" ca="1" si="79"/>
        <v>28.08136812443983</v>
      </c>
      <c r="W254" s="606">
        <f t="shared" ca="1" si="79"/>
        <v>0</v>
      </c>
      <c r="X254" s="1357">
        <v>4.2921930677032706E-3</v>
      </c>
      <c r="Y254"/>
      <c r="Z254"/>
      <c r="AA254"/>
      <c r="AB254"/>
      <c r="AC254"/>
      <c r="AD254"/>
      <c r="AE254"/>
      <c r="AF254"/>
      <c r="AG254"/>
      <c r="AH254"/>
      <c r="AI254"/>
      <c r="AJ254"/>
      <c r="AK254"/>
      <c r="AL254"/>
    </row>
    <row r="255" spans="1:38" ht="21" customHeight="1" thickTop="1" thickBot="1" x14ac:dyDescent="0.3">
      <c r="A255" s="624"/>
      <c r="B255" s="625"/>
      <c r="C255" s="625"/>
      <c r="D255" s="626" t="str">
        <f>"TOTAL - "&amp;UPPER(C248)</f>
        <v>TOTAL - PENTHOUSE - 22X</v>
      </c>
      <c r="E255" s="627"/>
      <c r="F255" s="628"/>
      <c r="G255" s="629"/>
      <c r="H255" s="613"/>
      <c r="I255" s="631">
        <f>SUM(I250:I254)</f>
        <v>127.02940304761906</v>
      </c>
      <c r="J255" s="631">
        <f>SUM(J250:J254)</f>
        <v>893.87401904761907</v>
      </c>
      <c r="K255" s="631">
        <f>SUM(K250:K254)</f>
        <v>0</v>
      </c>
      <c r="L255" s="631">
        <f t="shared" ref="L255:W255" si="80">SUM(L250:L254)</f>
        <v>0</v>
      </c>
      <c r="M255" s="631">
        <f t="shared" si="80"/>
        <v>0</v>
      </c>
      <c r="N255" s="631">
        <f t="shared" si="80"/>
        <v>11954.999999999998</v>
      </c>
      <c r="O255" s="631">
        <f t="shared" si="80"/>
        <v>0</v>
      </c>
      <c r="P255" s="631">
        <f t="shared" si="80"/>
        <v>0</v>
      </c>
      <c r="Q255" s="631">
        <f t="shared" ca="1" si="80"/>
        <v>834.08102526724974</v>
      </c>
      <c r="R255" s="631">
        <f t="shared" ca="1" si="80"/>
        <v>948.32543731778389</v>
      </c>
      <c r="S255" s="631">
        <f t="shared" ca="1" si="80"/>
        <v>1073.2197521865887</v>
      </c>
      <c r="T255" s="631">
        <f t="shared" ca="1" si="80"/>
        <v>359.67626336248782</v>
      </c>
      <c r="U255" s="631">
        <f t="shared" ca="1" si="80"/>
        <v>1375.28972303207</v>
      </c>
      <c r="V255" s="631">
        <f t="shared" ca="1" si="80"/>
        <v>6542.4289358600581</v>
      </c>
      <c r="W255" s="632">
        <f t="shared" ca="1" si="80"/>
        <v>0</v>
      </c>
      <c r="Y255"/>
      <c r="Z255"/>
      <c r="AA255"/>
      <c r="AB255"/>
      <c r="AC255"/>
      <c r="AD255"/>
      <c r="AE255"/>
      <c r="AF255"/>
      <c r="AG255"/>
      <c r="AH255"/>
      <c r="AI255"/>
      <c r="AJ255"/>
      <c r="AK255"/>
      <c r="AL255"/>
    </row>
    <row r="256" spans="1:38" ht="15" thickTop="1" x14ac:dyDescent="0.2">
      <c r="A256" s="654" t="str">
        <f>A132</f>
        <v>Torre</v>
      </c>
      <c r="B256" s="655" t="s">
        <v>2257</v>
      </c>
      <c r="C256" s="655" t="s">
        <v>3386</v>
      </c>
      <c r="D256" s="655" t="s">
        <v>3389</v>
      </c>
      <c r="E256" s="655" t="s">
        <v>2252</v>
      </c>
      <c r="F256" s="656"/>
      <c r="G256" s="657"/>
      <c r="H256" s="658">
        <v>45</v>
      </c>
      <c r="I256" s="1313">
        <v>73.73</v>
      </c>
      <c r="J256" s="659">
        <v>418.2</v>
      </c>
      <c r="K256" s="659"/>
      <c r="L256" s="659"/>
      <c r="M256" s="659"/>
      <c r="N256" s="646">
        <v>6143.5783932620661</v>
      </c>
      <c r="O256" s="659">
        <f t="shared" ref="O256:W260" si="81">O$5*$N256</f>
        <v>0</v>
      </c>
      <c r="P256" s="659">
        <f t="shared" si="81"/>
        <v>0</v>
      </c>
      <c r="Q256" s="659">
        <f t="shared" ca="1" si="81"/>
        <v>428.62753367308636</v>
      </c>
      <c r="R256" s="659">
        <f t="shared" ca="1" si="81"/>
        <v>487.33681861031687</v>
      </c>
      <c r="S256" s="659">
        <f t="shared" ca="1" si="81"/>
        <v>551.51900299084878</v>
      </c>
      <c r="T256" s="659">
        <f t="shared" ca="1" si="81"/>
        <v>184.83474028967103</v>
      </c>
      <c r="U256" s="659">
        <f t="shared" ca="1" si="81"/>
        <v>706.75033265539071</v>
      </c>
      <c r="V256" s="660">
        <f t="shared" ca="1" si="81"/>
        <v>3362.1016352825086</v>
      </c>
      <c r="W256" s="661">
        <f t="shared" ca="1" si="81"/>
        <v>0</v>
      </c>
      <c r="X256" s="1357">
        <v>0.56612406867508902</v>
      </c>
      <c r="Y256"/>
      <c r="Z256"/>
      <c r="AA256"/>
      <c r="AB256"/>
      <c r="AC256"/>
      <c r="AD256"/>
      <c r="AE256"/>
      <c r="AF256"/>
      <c r="AG256"/>
      <c r="AH256"/>
      <c r="AI256"/>
      <c r="AJ256"/>
      <c r="AK256"/>
      <c r="AL256"/>
    </row>
    <row r="257" spans="1:38" x14ac:dyDescent="0.2">
      <c r="A257" s="641" t="str">
        <f>A256</f>
        <v>Torre</v>
      </c>
      <c r="B257" s="642" t="s">
        <v>2257</v>
      </c>
      <c r="C257" s="642" t="s">
        <v>3386</v>
      </c>
      <c r="D257" s="642" t="s">
        <v>3389</v>
      </c>
      <c r="E257" s="642" t="s">
        <v>2253</v>
      </c>
      <c r="F257" s="643" t="s">
        <v>3390</v>
      </c>
      <c r="G257" s="644"/>
      <c r="H257" s="645">
        <v>45</v>
      </c>
      <c r="I257" s="1311">
        <v>19.55</v>
      </c>
      <c r="J257" s="646">
        <v>180.6</v>
      </c>
      <c r="K257" s="646"/>
      <c r="L257" s="646"/>
      <c r="M257" s="646"/>
      <c r="N257" s="646">
        <v>2490.6517654680915</v>
      </c>
      <c r="O257" s="646">
        <f t="shared" si="81"/>
        <v>0</v>
      </c>
      <c r="P257" s="646">
        <f t="shared" si="81"/>
        <v>0</v>
      </c>
      <c r="Q257" s="646">
        <f t="shared" ca="1" si="81"/>
        <v>173.76874764745392</v>
      </c>
      <c r="R257" s="646">
        <f t="shared" ca="1" si="81"/>
        <v>197.56992260090664</v>
      </c>
      <c r="S257" s="646">
        <f t="shared" ca="1" si="81"/>
        <v>223.58985115171524</v>
      </c>
      <c r="T257" s="646">
        <f t="shared" ca="1" si="81"/>
        <v>74.93336012887886</v>
      </c>
      <c r="U257" s="646">
        <f t="shared" ca="1" si="81"/>
        <v>286.52177136762424</v>
      </c>
      <c r="V257" s="647">
        <f t="shared" ca="1" si="81"/>
        <v>1363.0206758301449</v>
      </c>
      <c r="W257" s="648">
        <f t="shared" ca="1" si="81"/>
        <v>0</v>
      </c>
      <c r="X257" s="1357">
        <v>0.22951085195983151</v>
      </c>
      <c r="Y257"/>
      <c r="Z257"/>
      <c r="AA257"/>
      <c r="AB257"/>
      <c r="AC257"/>
      <c r="AD257"/>
      <c r="AE257"/>
      <c r="AF257"/>
      <c r="AG257"/>
      <c r="AH257"/>
      <c r="AI257"/>
      <c r="AJ257"/>
      <c r="AK257"/>
      <c r="AL257"/>
    </row>
    <row r="258" spans="1:38" x14ac:dyDescent="0.2">
      <c r="A258" s="641" t="str">
        <f>A257</f>
        <v>Torre</v>
      </c>
      <c r="B258" s="642" t="s">
        <v>2257</v>
      </c>
      <c r="C258" s="642" t="s">
        <v>3386</v>
      </c>
      <c r="D258" s="642" t="s">
        <v>3389</v>
      </c>
      <c r="E258" s="642" t="s">
        <v>2258</v>
      </c>
      <c r="F258" s="643"/>
      <c r="G258" s="644"/>
      <c r="H258" s="645">
        <v>45</v>
      </c>
      <c r="I258" s="1311">
        <v>30.43</v>
      </c>
      <c r="J258" s="646">
        <v>250.95</v>
      </c>
      <c r="K258" s="646"/>
      <c r="L258" s="646"/>
      <c r="M258" s="646"/>
      <c r="N258" s="646">
        <v>2171.190962099125</v>
      </c>
      <c r="O258" s="646">
        <f t="shared" si="81"/>
        <v>0</v>
      </c>
      <c r="P258" s="646">
        <f t="shared" si="81"/>
        <v>0</v>
      </c>
      <c r="Q258" s="646">
        <f t="shared" ca="1" si="81"/>
        <v>151.48048379076744</v>
      </c>
      <c r="R258" s="646">
        <f t="shared" ca="1" si="81"/>
        <v>172.22882631811569</v>
      </c>
      <c r="S258" s="646">
        <f t="shared" ca="1" si="81"/>
        <v>194.91133636919989</v>
      </c>
      <c r="T258" s="646">
        <f t="shared" ca="1" si="81"/>
        <v>65.322112278897393</v>
      </c>
      <c r="U258" s="646">
        <f t="shared" ca="1" si="81"/>
        <v>249.77136067879874</v>
      </c>
      <c r="V258" s="647">
        <f t="shared" ca="1" si="81"/>
        <v>1188.1942765131873</v>
      </c>
      <c r="W258" s="648">
        <f t="shared" ca="1" si="81"/>
        <v>0</v>
      </c>
      <c r="X258" s="1357">
        <v>0.20007288629737605</v>
      </c>
      <c r="Y258"/>
      <c r="Z258"/>
      <c r="AA258"/>
      <c r="AB258"/>
      <c r="AC258"/>
      <c r="AD258"/>
      <c r="AE258"/>
      <c r="AF258"/>
      <c r="AG258"/>
      <c r="AH258"/>
      <c r="AI258"/>
      <c r="AJ258"/>
      <c r="AK258"/>
      <c r="AL258"/>
    </row>
    <row r="259" spans="1:38" x14ac:dyDescent="0.2">
      <c r="A259" s="641" t="str">
        <f>A258</f>
        <v>Torre</v>
      </c>
      <c r="B259" s="642" t="s">
        <v>2257</v>
      </c>
      <c r="C259" s="642" t="s">
        <v>3386</v>
      </c>
      <c r="D259" s="642" t="s">
        <v>3389</v>
      </c>
      <c r="E259" s="642" t="s">
        <v>3385</v>
      </c>
      <c r="F259" s="643"/>
      <c r="G259" s="644"/>
      <c r="H259" s="645">
        <v>45</v>
      </c>
      <c r="I259" s="1311"/>
      <c r="J259" s="646"/>
      <c r="K259" s="646"/>
      <c r="L259" s="646"/>
      <c r="M259" s="646"/>
      <c r="N259" s="646">
        <v>0</v>
      </c>
      <c r="O259" s="662">
        <f t="shared" si="81"/>
        <v>0</v>
      </c>
      <c r="P259" s="662">
        <f t="shared" si="81"/>
        <v>0</v>
      </c>
      <c r="Q259" s="662">
        <f t="shared" ca="1" si="81"/>
        <v>0</v>
      </c>
      <c r="R259" s="662">
        <f t="shared" ca="1" si="81"/>
        <v>0</v>
      </c>
      <c r="S259" s="662">
        <f t="shared" ca="1" si="81"/>
        <v>0</v>
      </c>
      <c r="T259" s="662">
        <f t="shared" ca="1" si="81"/>
        <v>0</v>
      </c>
      <c r="U259" s="662">
        <f t="shared" ca="1" si="81"/>
        <v>0</v>
      </c>
      <c r="V259" s="664">
        <f t="shared" ca="1" si="81"/>
        <v>0</v>
      </c>
      <c r="W259" s="665">
        <f t="shared" ca="1" si="81"/>
        <v>0</v>
      </c>
      <c r="X259" s="1357">
        <v>0</v>
      </c>
      <c r="Y259"/>
      <c r="Z259"/>
      <c r="AA259"/>
      <c r="AB259"/>
      <c r="AC259"/>
      <c r="AD259"/>
      <c r="AE259"/>
      <c r="AF259"/>
      <c r="AG259"/>
      <c r="AH259"/>
      <c r="AI259"/>
      <c r="AJ259"/>
      <c r="AK259"/>
      <c r="AL259"/>
    </row>
    <row r="260" spans="1:38" ht="15" thickBot="1" x14ac:dyDescent="0.25">
      <c r="A260" s="599" t="str">
        <f>A258</f>
        <v>Torre</v>
      </c>
      <c r="B260" s="600" t="s">
        <v>2257</v>
      </c>
      <c r="C260" s="600" t="s">
        <v>3386</v>
      </c>
      <c r="D260" s="600" t="s">
        <v>3389</v>
      </c>
      <c r="E260" s="600" t="s">
        <v>2259</v>
      </c>
      <c r="F260" s="601"/>
      <c r="G260" s="602"/>
      <c r="H260" s="645">
        <v>45</v>
      </c>
      <c r="I260" s="604">
        <f>((0.5816+0.5128)*1.2+0.1123*2.48)</f>
        <v>1.5917840000000001</v>
      </c>
      <c r="J260" s="604">
        <f>(0.5816+0.5128+(3.01+2.65)*1.2+3.1+3.2*1.2)*1</f>
        <v>14.8264</v>
      </c>
      <c r="K260" s="604"/>
      <c r="L260" s="604"/>
      <c r="M260" s="604"/>
      <c r="N260" s="604">
        <v>46.578879170715894</v>
      </c>
      <c r="O260" s="604">
        <f t="shared" si="81"/>
        <v>0</v>
      </c>
      <c r="P260" s="604">
        <f t="shared" si="81"/>
        <v>0</v>
      </c>
      <c r="Q260" s="604">
        <f t="shared" ca="1" si="81"/>
        <v>3.2497331070271902</v>
      </c>
      <c r="R260" s="604">
        <f t="shared" ca="1" si="81"/>
        <v>3.6948503520988183</v>
      </c>
      <c r="S260" s="604">
        <f t="shared" ca="1" si="81"/>
        <v>4.1814615776432271</v>
      </c>
      <c r="T260" s="604">
        <f t="shared" ca="1" si="81"/>
        <v>1.4013648859670356</v>
      </c>
      <c r="U260" s="604">
        <f t="shared" ca="1" si="81"/>
        <v>5.3583817510529581</v>
      </c>
      <c r="V260" s="605">
        <f t="shared" ca="1" si="81"/>
        <v>25.490506640436724</v>
      </c>
      <c r="W260" s="606">
        <f t="shared" ca="1" si="81"/>
        <v>0</v>
      </c>
      <c r="X260" s="1357">
        <v>4.2921930677032706E-3</v>
      </c>
      <c r="Y260"/>
      <c r="Z260"/>
      <c r="AA260"/>
      <c r="AB260"/>
      <c r="AC260"/>
      <c r="AD260"/>
      <c r="AE260"/>
      <c r="AF260"/>
      <c r="AG260"/>
      <c r="AH260"/>
      <c r="AI260"/>
      <c r="AJ260"/>
      <c r="AK260"/>
      <c r="AL260"/>
    </row>
    <row r="261" spans="1:38" ht="21" customHeight="1" thickTop="1" thickBot="1" x14ac:dyDescent="0.3">
      <c r="A261" s="624"/>
      <c r="B261" s="625"/>
      <c r="C261" s="625"/>
      <c r="D261" s="626" t="str">
        <f>"TOTAL - "&amp;UPPER(C134)</f>
        <v>TOTAL - PENTHOUSE - 22X</v>
      </c>
      <c r="E261" s="627"/>
      <c r="F261" s="628"/>
      <c r="G261" s="629"/>
      <c r="H261" s="613"/>
      <c r="I261" s="631">
        <f t="shared" ref="I261:N261" si="82">SUM(I256:I260)</f>
        <v>125.30178400000001</v>
      </c>
      <c r="J261" s="631">
        <f t="shared" si="82"/>
        <v>864.57640000000004</v>
      </c>
      <c r="K261" s="631">
        <f t="shared" si="82"/>
        <v>0</v>
      </c>
      <c r="L261" s="631">
        <f t="shared" si="82"/>
        <v>0</v>
      </c>
      <c r="M261" s="631">
        <f t="shared" si="82"/>
        <v>0</v>
      </c>
      <c r="N261" s="631">
        <f t="shared" si="82"/>
        <v>10851.999999999998</v>
      </c>
      <c r="O261" s="631">
        <f t="shared" ref="O261:W261" si="83">SUM(O256:O260)</f>
        <v>0</v>
      </c>
      <c r="P261" s="631">
        <f t="shared" si="83"/>
        <v>0</v>
      </c>
      <c r="Q261" s="631">
        <f t="shared" ca="1" si="83"/>
        <v>757.12649821833497</v>
      </c>
      <c r="R261" s="631">
        <f t="shared" ca="1" si="83"/>
        <v>860.83041788143805</v>
      </c>
      <c r="S261" s="631">
        <f t="shared" ca="1" si="83"/>
        <v>974.20165208940716</v>
      </c>
      <c r="T261" s="631">
        <f t="shared" ca="1" si="83"/>
        <v>326.49157758341437</v>
      </c>
      <c r="U261" s="631">
        <f t="shared" ca="1" si="83"/>
        <v>1248.4018464528667</v>
      </c>
      <c r="V261" s="631">
        <f t="shared" ca="1" si="83"/>
        <v>5938.807094266278</v>
      </c>
      <c r="W261" s="632">
        <f t="shared" ca="1" si="83"/>
        <v>0</v>
      </c>
      <c r="X261" s="1358">
        <f>(SUM(N130:N261))/2</f>
        <v>296489</v>
      </c>
      <c r="Y261"/>
      <c r="Z261"/>
      <c r="AA261"/>
      <c r="AB261"/>
      <c r="AC261"/>
      <c r="AD261"/>
      <c r="AE261"/>
      <c r="AF261"/>
      <c r="AG261"/>
      <c r="AH261"/>
      <c r="AI261"/>
      <c r="AJ261"/>
      <c r="AK261"/>
      <c r="AL261"/>
    </row>
    <row r="262" spans="1:38" ht="15" thickTop="1" x14ac:dyDescent="0.2">
      <c r="A262" s="654" t="str">
        <f>A134</f>
        <v>Torre</v>
      </c>
      <c r="B262" s="655" t="s">
        <v>2257</v>
      </c>
      <c r="C262" s="655" t="s">
        <v>3391</v>
      </c>
      <c r="D262" s="655" t="s">
        <v>3391</v>
      </c>
      <c r="E262" s="655" t="s">
        <v>2252</v>
      </c>
      <c r="F262" s="656"/>
      <c r="G262" s="657"/>
      <c r="H262" s="658">
        <v>40</v>
      </c>
      <c r="I262" s="659">
        <v>68.44</v>
      </c>
      <c r="J262" s="659">
        <v>395.52</v>
      </c>
      <c r="K262" s="659">
        <f>J262</f>
        <v>395.52</v>
      </c>
      <c r="L262" s="659"/>
      <c r="M262" s="659"/>
      <c r="N262" s="659">
        <v>5314.2066326530603</v>
      </c>
      <c r="O262" s="659">
        <f t="shared" ref="O262:V270" si="84">O$5*$N262</f>
        <v>0</v>
      </c>
      <c r="P262" s="659">
        <f t="shared" si="84"/>
        <v>0</v>
      </c>
      <c r="Q262" s="659">
        <f t="shared" ca="1" si="84"/>
        <v>370.76360657844282</v>
      </c>
      <c r="R262" s="659">
        <f t="shared" ca="1" si="84"/>
        <v>421.54724624908255</v>
      </c>
      <c r="S262" s="659">
        <f t="shared" ca="1" si="84"/>
        <v>477.06495402461269</v>
      </c>
      <c r="T262" s="659">
        <f t="shared" ca="1" si="84"/>
        <v>159.88239099697216</v>
      </c>
      <c r="U262" s="659">
        <f t="shared" ca="1" si="84"/>
        <v>611.34034027240625</v>
      </c>
      <c r="V262" s="660">
        <f t="shared" ca="1" si="84"/>
        <v>2908.2241107995674</v>
      </c>
      <c r="W262" s="661"/>
      <c r="Y262"/>
      <c r="Z262"/>
      <c r="AA262"/>
      <c r="AB262"/>
      <c r="AC262"/>
      <c r="AD262"/>
      <c r="AE262"/>
      <c r="AF262"/>
      <c r="AG262"/>
      <c r="AH262"/>
      <c r="AI262"/>
      <c r="AJ262"/>
      <c r="AK262"/>
      <c r="AL262"/>
    </row>
    <row r="263" spans="1:38" x14ac:dyDescent="0.2">
      <c r="A263" s="641" t="str">
        <f>A262</f>
        <v>Torre</v>
      </c>
      <c r="B263" s="642" t="s">
        <v>2257</v>
      </c>
      <c r="C263" s="642" t="s">
        <v>3391</v>
      </c>
      <c r="D263" s="642" t="s">
        <v>3391</v>
      </c>
      <c r="E263" s="642" t="s">
        <v>2253</v>
      </c>
      <c r="F263" s="643" t="s">
        <v>3392</v>
      </c>
      <c r="G263" s="644"/>
      <c r="H263" s="645">
        <v>40</v>
      </c>
      <c r="I263" s="646">
        <v>20.8</v>
      </c>
      <c r="J263" s="646">
        <v>244.3</v>
      </c>
      <c r="K263" s="646">
        <f>J263</f>
        <v>244.3</v>
      </c>
      <c r="L263" s="646"/>
      <c r="M263" s="646"/>
      <c r="N263" s="646">
        <v>2154.4183673469383</v>
      </c>
      <c r="O263" s="646">
        <f t="shared" si="84"/>
        <v>0</v>
      </c>
      <c r="P263" s="646">
        <f t="shared" si="84"/>
        <v>0</v>
      </c>
      <c r="Q263" s="646">
        <f t="shared" ca="1" si="84"/>
        <v>150.31028696707057</v>
      </c>
      <c r="R263" s="646">
        <f t="shared" ca="1" si="84"/>
        <v>170.89834716685502</v>
      </c>
      <c r="S263" s="646">
        <f t="shared" ca="1" si="84"/>
        <v>193.40563331746691</v>
      </c>
      <c r="T263" s="646">
        <f t="shared" ca="1" si="84"/>
        <v>64.817494612033343</v>
      </c>
      <c r="U263" s="646">
        <f t="shared" ca="1" si="84"/>
        <v>247.84186028638854</v>
      </c>
      <c r="V263" s="647">
        <f t="shared" ca="1" si="84"/>
        <v>1179.015396610539</v>
      </c>
      <c r="W263" s="648"/>
      <c r="Y263"/>
      <c r="Z263"/>
      <c r="AA263"/>
      <c r="AB263"/>
      <c r="AC263"/>
      <c r="AD263"/>
      <c r="AE263"/>
      <c r="AF263"/>
      <c r="AG263"/>
      <c r="AH263"/>
      <c r="AI263"/>
      <c r="AJ263"/>
      <c r="AK263"/>
      <c r="AL263"/>
    </row>
    <row r="264" spans="1:38" x14ac:dyDescent="0.2">
      <c r="A264" s="641" t="str">
        <f>A263</f>
        <v>Torre</v>
      </c>
      <c r="B264" s="642" t="s">
        <v>2257</v>
      </c>
      <c r="C264" s="642" t="s">
        <v>3391</v>
      </c>
      <c r="D264" s="642" t="s">
        <v>3391</v>
      </c>
      <c r="E264" s="642" t="s">
        <v>2258</v>
      </c>
      <c r="F264" s="643" t="s">
        <v>3393</v>
      </c>
      <c r="G264" s="644"/>
      <c r="H264" s="645">
        <v>40</v>
      </c>
      <c r="I264" s="646">
        <v>32.58</v>
      </c>
      <c r="J264" s="646">
        <v>263.77999999999997</v>
      </c>
      <c r="K264" s="646">
        <f>J264</f>
        <v>263.77999999999997</v>
      </c>
      <c r="L264" s="646"/>
      <c r="M264" s="646"/>
      <c r="N264" s="646">
        <v>1878.0841836734689</v>
      </c>
      <c r="O264" s="646">
        <f t="shared" si="84"/>
        <v>0</v>
      </c>
      <c r="P264" s="646">
        <f t="shared" si="84"/>
        <v>0</v>
      </c>
      <c r="Q264" s="646">
        <f t="shared" ca="1" si="84"/>
        <v>131.03089765425119</v>
      </c>
      <c r="R264" s="646">
        <f t="shared" ca="1" si="84"/>
        <v>148.97825217915147</v>
      </c>
      <c r="S264" s="646">
        <f t="shared" ca="1" si="84"/>
        <v>168.59866517671205</v>
      </c>
      <c r="T264" s="646">
        <f t="shared" ca="1" si="84"/>
        <v>56.503747508478604</v>
      </c>
      <c r="U264" s="646">
        <f t="shared" ca="1" si="84"/>
        <v>216.05268731034681</v>
      </c>
      <c r="V264" s="647">
        <f t="shared" ca="1" si="84"/>
        <v>1027.7902390001188</v>
      </c>
      <c r="W264" s="648"/>
      <c r="Y264"/>
      <c r="Z264"/>
      <c r="AA264"/>
      <c r="AB264"/>
      <c r="AC264"/>
      <c r="AD264"/>
      <c r="AE264"/>
      <c r="AF264"/>
      <c r="AG264"/>
      <c r="AH264"/>
      <c r="AI264"/>
      <c r="AJ264"/>
      <c r="AK264"/>
      <c r="AL264"/>
    </row>
    <row r="265" spans="1:38" ht="15" thickBot="1" x14ac:dyDescent="0.25">
      <c r="A265" s="599" t="str">
        <f>A264</f>
        <v>Torre</v>
      </c>
      <c r="B265" s="600" t="s">
        <v>2257</v>
      </c>
      <c r="C265" s="600" t="s">
        <v>3391</v>
      </c>
      <c r="D265" s="600" t="s">
        <v>3391</v>
      </c>
      <c r="E265" s="600" t="s">
        <v>2259</v>
      </c>
      <c r="F265" s="601"/>
      <c r="G265" s="602"/>
      <c r="H265" s="645">
        <v>40</v>
      </c>
      <c r="I265" s="604">
        <f>((0.5816+0.5128)*1.2+0.1123*2.48)</f>
        <v>1.5917840000000001</v>
      </c>
      <c r="J265" s="604">
        <f>(0.5816+0.5128+(3.01+2.65)*1.2+3.1+3.2*1.2)*1</f>
        <v>14.8264</v>
      </c>
      <c r="K265" s="604">
        <f>J265</f>
        <v>14.8264</v>
      </c>
      <c r="L265" s="604"/>
      <c r="M265" s="604"/>
      <c r="N265" s="604">
        <v>40.290816326530603</v>
      </c>
      <c r="O265" s="604">
        <f t="shared" si="84"/>
        <v>0</v>
      </c>
      <c r="P265" s="604">
        <f t="shared" si="84"/>
        <v>0</v>
      </c>
      <c r="Q265" s="604">
        <f t="shared" ca="1" si="84"/>
        <v>2.8110251267659634</v>
      </c>
      <c r="R265" s="604">
        <f t="shared" ca="1" si="84"/>
        <v>3.1960523640943244</v>
      </c>
      <c r="S265" s="604">
        <f t="shared" ca="1" si="84"/>
        <v>3.6169719710041446</v>
      </c>
      <c r="T265" s="604">
        <f t="shared" ca="1" si="84"/>
        <v>1.212183209046495</v>
      </c>
      <c r="U265" s="604">
        <f t="shared" ca="1" si="84"/>
        <v>4.6350100900418463</v>
      </c>
      <c r="V265" s="605">
        <f t="shared" ca="1" si="84"/>
        <v>22.04933522242716</v>
      </c>
      <c r="W265" s="606"/>
      <c r="Y265"/>
      <c r="Z265"/>
      <c r="AA265"/>
      <c r="AB265"/>
      <c r="AC265"/>
      <c r="AD265"/>
      <c r="AE265"/>
      <c r="AF265"/>
      <c r="AG265"/>
      <c r="AH265"/>
      <c r="AI265"/>
      <c r="AJ265"/>
      <c r="AK265"/>
      <c r="AL265"/>
    </row>
    <row r="266" spans="1:38" ht="21" customHeight="1" thickTop="1" thickBot="1" x14ac:dyDescent="0.3">
      <c r="A266" s="624"/>
      <c r="B266" s="625"/>
      <c r="C266" s="625"/>
      <c r="D266" s="626" t="str">
        <f>"TOTAL - "&amp;UPPER(C265)</f>
        <v>TOTAL - DUPLEX INFERIOR</v>
      </c>
      <c r="E266" s="627"/>
      <c r="F266" s="628"/>
      <c r="G266" s="629"/>
      <c r="H266" s="613"/>
      <c r="I266" s="631">
        <f t="shared" ref="I266:W266" si="85">SUM(I262:I265)</f>
        <v>123.411784</v>
      </c>
      <c r="J266" s="631">
        <f t="shared" si="85"/>
        <v>918.42639999999994</v>
      </c>
      <c r="K266" s="631">
        <f t="shared" si="85"/>
        <v>918.42639999999994</v>
      </c>
      <c r="L266" s="631">
        <f t="shared" si="85"/>
        <v>0</v>
      </c>
      <c r="M266" s="631">
        <f t="shared" si="85"/>
        <v>0</v>
      </c>
      <c r="N266" s="631">
        <f>SUM(N262:N265)</f>
        <v>9386.9999999999982</v>
      </c>
      <c r="O266" s="631">
        <f t="shared" si="85"/>
        <v>0</v>
      </c>
      <c r="P266" s="631">
        <f t="shared" si="85"/>
        <v>0</v>
      </c>
      <c r="Q266" s="631">
        <f t="shared" ca="1" si="85"/>
        <v>654.91581632653049</v>
      </c>
      <c r="R266" s="631">
        <f t="shared" ca="1" si="85"/>
        <v>744.61989795918328</v>
      </c>
      <c r="S266" s="631">
        <f t="shared" ca="1" si="85"/>
        <v>842.68622448979579</v>
      </c>
      <c r="T266" s="631">
        <f t="shared" ca="1" si="85"/>
        <v>282.4158163265306</v>
      </c>
      <c r="U266" s="631">
        <f t="shared" ca="1" si="85"/>
        <v>1079.8698979591834</v>
      </c>
      <c r="V266" s="631">
        <f t="shared" ca="1" si="85"/>
        <v>5137.0790816326526</v>
      </c>
      <c r="W266" s="632">
        <f t="shared" si="85"/>
        <v>0</v>
      </c>
      <c r="Y266"/>
      <c r="Z266"/>
      <c r="AA266"/>
      <c r="AB266"/>
      <c r="AC266"/>
      <c r="AD266"/>
      <c r="AE266"/>
      <c r="AF266"/>
      <c r="AG266"/>
      <c r="AH266"/>
      <c r="AI266"/>
      <c r="AJ266"/>
      <c r="AK266"/>
      <c r="AL266"/>
    </row>
    <row r="267" spans="1:38" ht="15" thickTop="1" x14ac:dyDescent="0.2">
      <c r="A267" s="654" t="str">
        <f>A265</f>
        <v>Torre</v>
      </c>
      <c r="B267" s="655" t="s">
        <v>2257</v>
      </c>
      <c r="C267" s="655" t="s">
        <v>3394</v>
      </c>
      <c r="D267" s="655" t="s">
        <v>3394</v>
      </c>
      <c r="E267" s="655" t="s">
        <v>2252</v>
      </c>
      <c r="F267" s="656"/>
      <c r="G267" s="657"/>
      <c r="H267" s="658">
        <v>40</v>
      </c>
      <c r="I267" s="659">
        <v>58.76</v>
      </c>
      <c r="J267" s="659">
        <v>349.34</v>
      </c>
      <c r="K267" s="659"/>
      <c r="L267" s="659"/>
      <c r="M267" s="659"/>
      <c r="N267" s="659">
        <v>4573.1502267573687</v>
      </c>
      <c r="O267" s="659">
        <f t="shared" si="84"/>
        <v>0</v>
      </c>
      <c r="P267" s="659">
        <f t="shared" si="84"/>
        <v>0</v>
      </c>
      <c r="Q267" s="659">
        <f t="shared" ca="1" si="84"/>
        <v>319.06129902425278</v>
      </c>
      <c r="R267" s="659">
        <f t="shared" ca="1" si="84"/>
        <v>362.76325292426645</v>
      </c>
      <c r="S267" s="659">
        <f t="shared" ca="1" si="84"/>
        <v>410.53911778106118</v>
      </c>
      <c r="T267" s="659">
        <f t="shared" ca="1" si="84"/>
        <v>137.58708367673816</v>
      </c>
      <c r="U267" s="659">
        <f t="shared" ca="1" si="84"/>
        <v>526.09004673702964</v>
      </c>
      <c r="V267" s="660">
        <f t="shared" ca="1" si="84"/>
        <v>2502.6775718588374</v>
      </c>
      <c r="W267" s="661"/>
      <c r="Y267"/>
      <c r="Z267"/>
      <c r="AA267"/>
      <c r="AB267"/>
      <c r="AC267"/>
      <c r="AD267"/>
      <c r="AE267"/>
      <c r="AF267"/>
      <c r="AG267"/>
      <c r="AH267"/>
      <c r="AI267"/>
      <c r="AJ267"/>
      <c r="AK267"/>
      <c r="AL267"/>
    </row>
    <row r="268" spans="1:38" x14ac:dyDescent="0.2">
      <c r="A268" s="641" t="str">
        <f>A267</f>
        <v>Torre</v>
      </c>
      <c r="B268" s="642" t="s">
        <v>2257</v>
      </c>
      <c r="C268" s="642" t="s">
        <v>3394</v>
      </c>
      <c r="D268" s="642" t="s">
        <v>3394</v>
      </c>
      <c r="E268" s="642" t="s">
        <v>2253</v>
      </c>
      <c r="F268" s="643" t="s">
        <v>3395</v>
      </c>
      <c r="G268" s="644"/>
      <c r="H268" s="645">
        <v>40</v>
      </c>
      <c r="I268" s="646">
        <v>18.8</v>
      </c>
      <c r="J268" s="646">
        <v>216.4</v>
      </c>
      <c r="K268" s="646"/>
      <c r="L268" s="646"/>
      <c r="M268" s="646"/>
      <c r="N268" s="646">
        <v>1853.9886621315188</v>
      </c>
      <c r="O268" s="646">
        <f t="shared" si="84"/>
        <v>0</v>
      </c>
      <c r="P268" s="646">
        <f t="shared" si="84"/>
        <v>0</v>
      </c>
      <c r="Q268" s="646">
        <f t="shared" ca="1" si="84"/>
        <v>129.34979206562224</v>
      </c>
      <c r="R268" s="646">
        <f t="shared" ca="1" si="84"/>
        <v>147.06688488482527</v>
      </c>
      <c r="S268" s="646">
        <f t="shared" ca="1" si="84"/>
        <v>166.43557110242864</v>
      </c>
      <c r="T268" s="646">
        <f t="shared" ca="1" si="84"/>
        <v>55.778813409609597</v>
      </c>
      <c r="U268" s="646">
        <f t="shared" ca="1" si="84"/>
        <v>213.28076567523667</v>
      </c>
      <c r="V268" s="647">
        <f t="shared" ca="1" si="84"/>
        <v>1014.6038536081745</v>
      </c>
      <c r="W268" s="648"/>
      <c r="Y268"/>
      <c r="Z268"/>
      <c r="AA268"/>
      <c r="AB268"/>
      <c r="AC268"/>
      <c r="AD268"/>
      <c r="AE268"/>
      <c r="AF268"/>
      <c r="AG268"/>
      <c r="AH268"/>
      <c r="AI268"/>
      <c r="AJ268"/>
      <c r="AK268"/>
      <c r="AL268"/>
    </row>
    <row r="269" spans="1:38" x14ac:dyDescent="0.2">
      <c r="A269" s="641" t="str">
        <f>A268</f>
        <v>Torre</v>
      </c>
      <c r="B269" s="642" t="s">
        <v>2257</v>
      </c>
      <c r="C269" s="642" t="s">
        <v>3394</v>
      </c>
      <c r="D269" s="642" t="s">
        <v>3394</v>
      </c>
      <c r="E269" s="642" t="s">
        <v>2258</v>
      </c>
      <c r="F269" s="643" t="s">
        <v>3396</v>
      </c>
      <c r="G269" s="644"/>
      <c r="H269" s="645">
        <v>40</v>
      </c>
      <c r="I269" s="646">
        <v>35.1</v>
      </c>
      <c r="J269" s="646">
        <v>246.77</v>
      </c>
      <c r="K269" s="646"/>
      <c r="L269" s="646"/>
      <c r="M269" s="646"/>
      <c r="N269" s="646">
        <v>1616.1887755102036</v>
      </c>
      <c r="O269" s="646">
        <f t="shared" si="84"/>
        <v>0</v>
      </c>
      <c r="P269" s="646">
        <f t="shared" si="84"/>
        <v>0</v>
      </c>
      <c r="Q269" s="646">
        <f t="shared" ca="1" si="84"/>
        <v>112.75887836913189</v>
      </c>
      <c r="R269" s="646">
        <f t="shared" ca="1" si="84"/>
        <v>128.20350709525786</v>
      </c>
      <c r="S269" s="646">
        <f t="shared" ca="1" si="84"/>
        <v>145.08788934670073</v>
      </c>
      <c r="T269" s="646">
        <f t="shared" ca="1" si="84"/>
        <v>48.624403150473007</v>
      </c>
      <c r="U269" s="646">
        <f t="shared" ca="1" si="84"/>
        <v>185.92453479205088</v>
      </c>
      <c r="V269" s="647">
        <f t="shared" ca="1" si="84"/>
        <v>884.46676793895381</v>
      </c>
      <c r="W269" s="648"/>
      <c r="Y269"/>
      <c r="Z269"/>
      <c r="AA269"/>
      <c r="AB269"/>
      <c r="AC269"/>
      <c r="AD269"/>
      <c r="AE269"/>
      <c r="AF269"/>
      <c r="AG269"/>
      <c r="AH269"/>
      <c r="AI269"/>
      <c r="AJ269"/>
      <c r="AK269"/>
      <c r="AL269"/>
    </row>
    <row r="270" spans="1:38" ht="15" thickBot="1" x14ac:dyDescent="0.25">
      <c r="A270" s="669" t="str">
        <f>A269</f>
        <v>Torre</v>
      </c>
      <c r="B270" s="670" t="s">
        <v>2257</v>
      </c>
      <c r="C270" s="600" t="s">
        <v>3394</v>
      </c>
      <c r="D270" s="600" t="s">
        <v>3394</v>
      </c>
      <c r="E270" s="670" t="s">
        <v>2259</v>
      </c>
      <c r="F270" s="671"/>
      <c r="G270" s="672"/>
      <c r="H270" s="673">
        <v>40</v>
      </c>
      <c r="I270" s="604">
        <f>((0.5816+0.5128)*1.2+0.1123*2.48)</f>
        <v>1.5917840000000001</v>
      </c>
      <c r="J270" s="604">
        <f>(0.5816+0.5128+(3.01+2.65)*1.2+3.1+3.2*1.2)*1</f>
        <v>14.8264</v>
      </c>
      <c r="K270" s="604"/>
      <c r="L270" s="604"/>
      <c r="M270" s="604"/>
      <c r="N270" s="604">
        <v>34.672335600907019</v>
      </c>
      <c r="O270" s="604">
        <f t="shared" si="84"/>
        <v>0</v>
      </c>
      <c r="P270" s="604">
        <f t="shared" si="84"/>
        <v>0</v>
      </c>
      <c r="Q270" s="604">
        <f t="shared" ca="1" si="84"/>
        <v>2.4190328085666826</v>
      </c>
      <c r="R270" s="604">
        <f t="shared" ca="1" si="84"/>
        <v>2.7503687010923565</v>
      </c>
      <c r="S270" s="604">
        <f t="shared" ca="1" si="84"/>
        <v>3.1125918378365269</v>
      </c>
      <c r="T270" s="604">
        <f t="shared" ca="1" si="84"/>
        <v>1.0431464751973565</v>
      </c>
      <c r="U270" s="604">
        <f t="shared" ca="1" si="84"/>
        <v>3.9886664011247506</v>
      </c>
      <c r="V270" s="605">
        <f t="shared" ca="1" si="84"/>
        <v>18.974595709680045</v>
      </c>
      <c r="W270" s="606"/>
      <c r="Y270"/>
      <c r="Z270"/>
      <c r="AA270"/>
      <c r="AB270"/>
      <c r="AC270"/>
      <c r="AD270"/>
      <c r="AE270"/>
      <c r="AF270"/>
      <c r="AG270"/>
      <c r="AH270"/>
      <c r="AI270"/>
      <c r="AJ270"/>
      <c r="AK270"/>
      <c r="AL270"/>
    </row>
    <row r="271" spans="1:38" ht="21" customHeight="1" thickTop="1" thickBot="1" x14ac:dyDescent="0.3">
      <c r="A271" s="624"/>
      <c r="B271" s="625"/>
      <c r="C271" s="625"/>
      <c r="D271" s="626" t="str">
        <f>"TOTAL - "&amp;UPPER(C270)</f>
        <v>TOTAL - DUPLEX SUPERIOR</v>
      </c>
      <c r="E271" s="627"/>
      <c r="F271" s="628"/>
      <c r="G271" s="629"/>
      <c r="H271" s="613"/>
      <c r="I271" s="631">
        <f t="shared" ref="I271:W271" si="86">SUM(I267:I270)</f>
        <v>114.251784</v>
      </c>
      <c r="J271" s="631">
        <f t="shared" si="86"/>
        <v>827.33640000000003</v>
      </c>
      <c r="K271" s="631">
        <f t="shared" si="86"/>
        <v>0</v>
      </c>
      <c r="L271" s="631">
        <f t="shared" si="86"/>
        <v>0</v>
      </c>
      <c r="M271" s="631">
        <f t="shared" si="86"/>
        <v>0</v>
      </c>
      <c r="N271" s="631">
        <f t="shared" si="86"/>
        <v>8077.9999999999982</v>
      </c>
      <c r="O271" s="631">
        <f t="shared" si="86"/>
        <v>0</v>
      </c>
      <c r="P271" s="631">
        <f t="shared" si="86"/>
        <v>0</v>
      </c>
      <c r="Q271" s="631">
        <f t="shared" ca="1" si="86"/>
        <v>563.58900226757362</v>
      </c>
      <c r="R271" s="631">
        <f t="shared" ca="1" si="86"/>
        <v>640.78401360544194</v>
      </c>
      <c r="S271" s="631">
        <f t="shared" ca="1" si="86"/>
        <v>725.175170068027</v>
      </c>
      <c r="T271" s="631">
        <f t="shared" ca="1" si="86"/>
        <v>243.0334467120181</v>
      </c>
      <c r="U271" s="631">
        <f t="shared" ca="1" si="86"/>
        <v>929.28401360544194</v>
      </c>
      <c r="V271" s="631">
        <f t="shared" ca="1" si="86"/>
        <v>4420.7227891156463</v>
      </c>
      <c r="W271" s="632">
        <f t="shared" si="86"/>
        <v>0</v>
      </c>
      <c r="Y271"/>
      <c r="Z271"/>
      <c r="AA271"/>
      <c r="AB271"/>
      <c r="AC271"/>
      <c r="AD271"/>
      <c r="AE271"/>
      <c r="AF271"/>
      <c r="AG271"/>
      <c r="AH271"/>
      <c r="AI271"/>
      <c r="AJ271"/>
      <c r="AK271"/>
      <c r="AL271"/>
    </row>
    <row r="272" spans="1:38" ht="15" thickTop="1" x14ac:dyDescent="0.2">
      <c r="A272" s="654" t="str">
        <f>A74</f>
        <v>Torre</v>
      </c>
      <c r="B272" s="655" t="s">
        <v>2257</v>
      </c>
      <c r="C272" s="655" t="s">
        <v>3397</v>
      </c>
      <c r="D272" s="655" t="s">
        <v>2565</v>
      </c>
      <c r="E272" s="655" t="s">
        <v>2252</v>
      </c>
      <c r="F272" s="656"/>
      <c r="G272" s="657"/>
      <c r="H272" s="658">
        <v>35</v>
      </c>
      <c r="I272" s="659">
        <v>52.64</v>
      </c>
      <c r="J272" s="659">
        <v>307.67</v>
      </c>
      <c r="K272" s="659">
        <f>J272</f>
        <v>307.67</v>
      </c>
      <c r="L272" s="659"/>
      <c r="M272" s="659"/>
      <c r="N272" s="659">
        <f t="shared" ref="N272:N281" si="87">SUM(O272:W272)</f>
        <v>3054.74</v>
      </c>
      <c r="O272" s="659">
        <v>320</v>
      </c>
      <c r="P272" s="659">
        <v>716</v>
      </c>
      <c r="Q272" s="659"/>
      <c r="R272" s="659"/>
      <c r="S272" s="659">
        <f>1827-0.26</f>
        <v>1826.74</v>
      </c>
      <c r="T272" s="659">
        <v>192</v>
      </c>
      <c r="U272" s="659"/>
      <c r="V272" s="660"/>
      <c r="W272" s="661"/>
      <c r="X272" s="1358"/>
      <c r="Y272"/>
      <c r="Z272"/>
      <c r="AA272"/>
      <c r="AB272"/>
      <c r="AC272"/>
      <c r="AD272"/>
      <c r="AE272"/>
      <c r="AF272"/>
      <c r="AG272"/>
      <c r="AH272"/>
      <c r="AI272"/>
      <c r="AJ272"/>
      <c r="AK272"/>
      <c r="AL272"/>
    </row>
    <row r="273" spans="1:38" x14ac:dyDescent="0.2">
      <c r="A273" s="641" t="str">
        <f t="shared" ref="A273:A278" si="88">A272</f>
        <v>Torre</v>
      </c>
      <c r="B273" s="642" t="s">
        <v>2257</v>
      </c>
      <c r="C273" s="642" t="s">
        <v>3397</v>
      </c>
      <c r="D273" s="642" t="s">
        <v>2565</v>
      </c>
      <c r="E273" s="642" t="s">
        <v>2253</v>
      </c>
      <c r="F273" s="643"/>
      <c r="G273" s="644"/>
      <c r="H273" s="645">
        <v>35</v>
      </c>
      <c r="I273" s="646">
        <v>13.76</v>
      </c>
      <c r="J273" s="646">
        <v>143.83000000000001</v>
      </c>
      <c r="K273" s="646">
        <f>J273</f>
        <v>143.83000000000001</v>
      </c>
      <c r="L273" s="646"/>
      <c r="M273" s="646"/>
      <c r="N273" s="646">
        <f t="shared" si="87"/>
        <v>1768.8</v>
      </c>
      <c r="O273" s="646">
        <f>1768.8*0.2</f>
        <v>353.76</v>
      </c>
      <c r="P273" s="646"/>
      <c r="Q273" s="646"/>
      <c r="R273" s="646"/>
      <c r="S273" s="646">
        <f>1768.8*0.8</f>
        <v>1415.04</v>
      </c>
      <c r="T273" s="646"/>
      <c r="U273" s="646"/>
      <c r="V273" s="647"/>
      <c r="W273" s="648"/>
      <c r="X273" s="1358"/>
      <c r="Y273"/>
      <c r="Z273"/>
      <c r="AA273"/>
      <c r="AB273"/>
      <c r="AC273"/>
      <c r="AD273"/>
      <c r="AE273"/>
      <c r="AF273"/>
      <c r="AG273"/>
      <c r="AH273"/>
      <c r="AI273"/>
      <c r="AJ273"/>
      <c r="AK273"/>
      <c r="AL273"/>
    </row>
    <row r="274" spans="1:38" x14ac:dyDescent="0.2">
      <c r="A274" s="641" t="str">
        <f t="shared" si="88"/>
        <v>Torre</v>
      </c>
      <c r="B274" s="642" t="s">
        <v>2257</v>
      </c>
      <c r="C274" s="642" t="s">
        <v>3397</v>
      </c>
      <c r="D274" s="642" t="s">
        <v>2565</v>
      </c>
      <c r="E274" s="642" t="s">
        <v>2258</v>
      </c>
      <c r="F274" s="643"/>
      <c r="G274" s="644"/>
      <c r="H274" s="645">
        <v>35</v>
      </c>
      <c r="I274" s="646">
        <v>22.57</v>
      </c>
      <c r="J274" s="646">
        <v>184.06</v>
      </c>
      <c r="K274" s="646">
        <f t="shared" ref="K274:K281" si="89">J274</f>
        <v>184.06</v>
      </c>
      <c r="L274" s="646"/>
      <c r="M274" s="646"/>
      <c r="N274" s="646">
        <f t="shared" si="87"/>
        <v>2227.0100000000002</v>
      </c>
      <c r="O274" s="646">
        <f>2227.01*0.2</f>
        <v>445.40200000000004</v>
      </c>
      <c r="P274" s="646"/>
      <c r="Q274" s="646"/>
      <c r="R274" s="646"/>
      <c r="S274" s="646">
        <f>2227.01*0.8</f>
        <v>1781.6080000000002</v>
      </c>
      <c r="T274" s="646"/>
      <c r="U274" s="646"/>
      <c r="V274" s="647"/>
      <c r="W274" s="648"/>
      <c r="X274" s="1358"/>
      <c r="Y274"/>
      <c r="Z274"/>
      <c r="AA274"/>
      <c r="AB274"/>
      <c r="AC274"/>
      <c r="AD274"/>
      <c r="AE274"/>
      <c r="AF274"/>
      <c r="AG274"/>
      <c r="AH274"/>
      <c r="AI274"/>
      <c r="AJ274"/>
      <c r="AK274"/>
      <c r="AL274"/>
    </row>
    <row r="275" spans="1:38" ht="15" thickBot="1" x14ac:dyDescent="0.25">
      <c r="A275" s="599" t="str">
        <f t="shared" si="88"/>
        <v>Torre</v>
      </c>
      <c r="B275" s="600" t="s">
        <v>2257</v>
      </c>
      <c r="C275" s="600" t="s">
        <v>3397</v>
      </c>
      <c r="D275" s="600" t="s">
        <v>2565</v>
      </c>
      <c r="E275" s="600" t="s">
        <v>2259</v>
      </c>
      <c r="F275" s="601"/>
      <c r="G275" s="602"/>
      <c r="H275" s="645">
        <v>35</v>
      </c>
      <c r="I275" s="604">
        <f>((0.5816+0.5128)*1.2+0.1123*2.48)</f>
        <v>1.5917840000000001</v>
      </c>
      <c r="J275" s="604">
        <f>(0.5816+0.5128+(3.01+2.65)*1.2+3.1+3.2*1.2)*1</f>
        <v>14.8264</v>
      </c>
      <c r="K275" s="604">
        <f t="shared" si="89"/>
        <v>14.8264</v>
      </c>
      <c r="L275" s="604"/>
      <c r="M275" s="604"/>
      <c r="N275" s="604">
        <f t="shared" si="87"/>
        <v>104.45</v>
      </c>
      <c r="O275" s="604"/>
      <c r="P275" s="604">
        <v>19</v>
      </c>
      <c r="Q275" s="604">
        <v>14</v>
      </c>
      <c r="R275" s="604">
        <f>72-0.55</f>
        <v>71.45</v>
      </c>
      <c r="S275" s="604"/>
      <c r="T275" s="604"/>
      <c r="U275" s="604"/>
      <c r="V275" s="605"/>
      <c r="W275" s="606"/>
      <c r="X275" s="1358"/>
      <c r="Y275"/>
      <c r="Z275"/>
      <c r="AA275"/>
      <c r="AB275"/>
      <c r="AC275"/>
      <c r="AD275"/>
      <c r="AE275"/>
      <c r="AF275"/>
      <c r="AG275"/>
      <c r="AH275"/>
      <c r="AI275"/>
      <c r="AJ275"/>
      <c r="AK275"/>
      <c r="AL275"/>
    </row>
    <row r="276" spans="1:38" ht="15" thickTop="1" x14ac:dyDescent="0.2">
      <c r="A276" s="654" t="str">
        <f t="shared" si="88"/>
        <v>Torre</v>
      </c>
      <c r="B276" s="655" t="s">
        <v>2257</v>
      </c>
      <c r="C276" s="655" t="s">
        <v>3397</v>
      </c>
      <c r="D276" s="655" t="s">
        <v>2207</v>
      </c>
      <c r="E276" s="655" t="s">
        <v>2252</v>
      </c>
      <c r="F276" s="656"/>
      <c r="G276" s="657"/>
      <c r="H276" s="658">
        <v>35</v>
      </c>
      <c r="I276" s="659">
        <v>8.68</v>
      </c>
      <c r="J276" s="659">
        <v>72.39</v>
      </c>
      <c r="K276" s="659">
        <f t="shared" si="89"/>
        <v>72.39</v>
      </c>
      <c r="L276" s="659"/>
      <c r="M276" s="659"/>
      <c r="N276" s="659">
        <f t="shared" si="87"/>
        <v>1014</v>
      </c>
      <c r="O276" s="659">
        <v>172</v>
      </c>
      <c r="P276" s="659">
        <v>67</v>
      </c>
      <c r="Q276" s="659"/>
      <c r="R276" s="659">
        <v>41</v>
      </c>
      <c r="S276" s="659">
        <v>441</v>
      </c>
      <c r="T276" s="659">
        <v>293</v>
      </c>
      <c r="U276" s="659"/>
      <c r="V276" s="660"/>
      <c r="W276" s="661"/>
      <c r="Y276"/>
      <c r="Z276"/>
      <c r="AA276"/>
      <c r="AB276"/>
      <c r="AC276"/>
      <c r="AD276"/>
      <c r="AE276"/>
      <c r="AF276"/>
      <c r="AG276"/>
      <c r="AH276"/>
      <c r="AI276"/>
      <c r="AJ276"/>
      <c r="AK276"/>
      <c r="AL276"/>
    </row>
    <row r="277" spans="1:38" x14ac:dyDescent="0.2">
      <c r="A277" s="641" t="str">
        <f t="shared" si="88"/>
        <v>Torre</v>
      </c>
      <c r="B277" s="642" t="s">
        <v>2257</v>
      </c>
      <c r="C277" s="642" t="s">
        <v>3397</v>
      </c>
      <c r="D277" s="642" t="s">
        <v>2207</v>
      </c>
      <c r="E277" s="642" t="s">
        <v>2253</v>
      </c>
      <c r="F277" s="643"/>
      <c r="G277" s="644"/>
      <c r="H277" s="645">
        <v>35</v>
      </c>
      <c r="I277" s="646">
        <v>1.37</v>
      </c>
      <c r="J277" s="646">
        <v>15.05</v>
      </c>
      <c r="K277" s="646">
        <f t="shared" si="89"/>
        <v>15.05</v>
      </c>
      <c r="L277" s="646"/>
      <c r="M277" s="646"/>
      <c r="N277" s="646">
        <f t="shared" si="87"/>
        <v>126.00000000000001</v>
      </c>
      <c r="O277" s="646">
        <f>126*0.2</f>
        <v>25.200000000000003</v>
      </c>
      <c r="P277" s="646"/>
      <c r="Q277" s="646"/>
      <c r="R277" s="646">
        <f>126*0.8</f>
        <v>100.80000000000001</v>
      </c>
      <c r="S277" s="646"/>
      <c r="T277" s="646"/>
      <c r="U277" s="646"/>
      <c r="V277" s="647"/>
      <c r="W277" s="648"/>
      <c r="Y277"/>
      <c r="Z277"/>
      <c r="AA277"/>
      <c r="AB277"/>
      <c r="AC277"/>
      <c r="AD277"/>
      <c r="AE277"/>
      <c r="AF277"/>
      <c r="AG277"/>
      <c r="AH277"/>
      <c r="AI277"/>
      <c r="AJ277"/>
      <c r="AK277"/>
      <c r="AL277"/>
    </row>
    <row r="278" spans="1:38" ht="15" thickBot="1" x14ac:dyDescent="0.25">
      <c r="A278" s="641" t="str">
        <f t="shared" si="88"/>
        <v>Torre</v>
      </c>
      <c r="B278" s="642" t="s">
        <v>2257</v>
      </c>
      <c r="C278" s="642" t="s">
        <v>3397</v>
      </c>
      <c r="D278" s="642" t="s">
        <v>2207</v>
      </c>
      <c r="E278" s="642" t="s">
        <v>2258</v>
      </c>
      <c r="F278" s="643"/>
      <c r="G278" s="644"/>
      <c r="H278" s="645">
        <v>35</v>
      </c>
      <c r="I278" s="646">
        <v>1.83</v>
      </c>
      <c r="J278" s="646">
        <v>12.23</v>
      </c>
      <c r="K278" s="646">
        <f t="shared" si="89"/>
        <v>12.23</v>
      </c>
      <c r="L278" s="646"/>
      <c r="M278" s="646"/>
      <c r="N278" s="646">
        <f t="shared" si="87"/>
        <v>180</v>
      </c>
      <c r="O278" s="646">
        <f>180*0.2</f>
        <v>36</v>
      </c>
      <c r="P278" s="646"/>
      <c r="Q278" s="646"/>
      <c r="R278" s="646">
        <f>180*0.8</f>
        <v>144</v>
      </c>
      <c r="S278" s="646"/>
      <c r="T278" s="646"/>
      <c r="U278" s="646"/>
      <c r="V278" s="647"/>
      <c r="W278" s="648"/>
      <c r="Y278"/>
      <c r="Z278"/>
      <c r="AA278"/>
      <c r="AB278"/>
      <c r="AC278"/>
      <c r="AD278"/>
      <c r="AE278"/>
      <c r="AF278"/>
      <c r="AG278"/>
      <c r="AH278"/>
      <c r="AI278"/>
      <c r="AJ278"/>
      <c r="AK278"/>
      <c r="AL278"/>
    </row>
    <row r="279" spans="1:38" ht="15" thickTop="1" x14ac:dyDescent="0.2">
      <c r="A279" s="654" t="str">
        <f>A5</f>
        <v>Torre</v>
      </c>
      <c r="B279" s="655" t="s">
        <v>2257</v>
      </c>
      <c r="C279" s="655" t="s">
        <v>3397</v>
      </c>
      <c r="D279" s="655" t="s">
        <v>2566</v>
      </c>
      <c r="E279" s="655" t="s">
        <v>2252</v>
      </c>
      <c r="F279" s="656"/>
      <c r="G279" s="657"/>
      <c r="H279" s="658">
        <v>35</v>
      </c>
      <c r="I279" s="659">
        <v>7.53</v>
      </c>
      <c r="J279" s="659">
        <v>57.98</v>
      </c>
      <c r="K279" s="659">
        <f t="shared" si="89"/>
        <v>57.98</v>
      </c>
      <c r="L279" s="659"/>
      <c r="M279" s="659"/>
      <c r="N279" s="659">
        <f t="shared" si="87"/>
        <v>334</v>
      </c>
      <c r="O279" s="659">
        <v>29</v>
      </c>
      <c r="P279" s="659">
        <v>60</v>
      </c>
      <c r="Q279" s="659"/>
      <c r="R279" s="659"/>
      <c r="S279" s="659">
        <v>38</v>
      </c>
      <c r="T279" s="659">
        <v>207</v>
      </c>
      <c r="U279" s="659"/>
      <c r="V279" s="660"/>
      <c r="W279" s="661"/>
      <c r="Y279"/>
      <c r="Z279"/>
      <c r="AA279"/>
      <c r="AB279"/>
      <c r="AC279"/>
      <c r="AD279"/>
      <c r="AE279"/>
      <c r="AF279"/>
      <c r="AG279"/>
      <c r="AH279"/>
      <c r="AI279"/>
      <c r="AJ279"/>
      <c r="AK279"/>
      <c r="AL279"/>
    </row>
    <row r="280" spans="1:38" x14ac:dyDescent="0.2">
      <c r="A280" s="641" t="str">
        <f>A5</f>
        <v>Torre</v>
      </c>
      <c r="B280" s="642" t="s">
        <v>2257</v>
      </c>
      <c r="C280" s="642" t="s">
        <v>3397</v>
      </c>
      <c r="D280" s="642" t="s">
        <v>2566</v>
      </c>
      <c r="E280" s="642" t="s">
        <v>2253</v>
      </c>
      <c r="F280" s="643"/>
      <c r="G280" s="644"/>
      <c r="H280" s="645">
        <v>35</v>
      </c>
      <c r="I280" s="646">
        <v>6.54</v>
      </c>
      <c r="J280" s="646">
        <v>68.069999999999993</v>
      </c>
      <c r="K280" s="646">
        <f t="shared" si="89"/>
        <v>68.069999999999993</v>
      </c>
      <c r="L280" s="646"/>
      <c r="M280" s="646"/>
      <c r="N280" s="646">
        <f t="shared" si="87"/>
        <v>650</v>
      </c>
      <c r="O280" s="646">
        <f>650*0.2</f>
        <v>130</v>
      </c>
      <c r="P280" s="646"/>
      <c r="Q280" s="646"/>
      <c r="R280" s="646">
        <f>650*0.8</f>
        <v>520</v>
      </c>
      <c r="S280" s="646"/>
      <c r="T280" s="646"/>
      <c r="U280" s="646"/>
      <c r="V280" s="647"/>
      <c r="W280" s="648"/>
      <c r="Y280"/>
      <c r="Z280"/>
      <c r="AA280"/>
      <c r="AB280"/>
      <c r="AC280"/>
      <c r="AD280"/>
      <c r="AE280"/>
      <c r="AF280"/>
      <c r="AG280"/>
      <c r="AH280"/>
      <c r="AI280"/>
      <c r="AJ280"/>
      <c r="AK280"/>
      <c r="AL280"/>
    </row>
    <row r="281" spans="1:38" ht="15" thickBot="1" x14ac:dyDescent="0.25">
      <c r="A281" s="641" t="str">
        <f>A5</f>
        <v>Torre</v>
      </c>
      <c r="B281" s="642" t="s">
        <v>2257</v>
      </c>
      <c r="C281" s="642" t="s">
        <v>3397</v>
      </c>
      <c r="D281" s="642" t="s">
        <v>2566</v>
      </c>
      <c r="E281" s="642" t="s">
        <v>2258</v>
      </c>
      <c r="F281" s="643"/>
      <c r="G281" s="644"/>
      <c r="H281" s="645">
        <v>35</v>
      </c>
      <c r="I281" s="646">
        <v>9.41</v>
      </c>
      <c r="J281" s="646">
        <v>62.75</v>
      </c>
      <c r="K281" s="646">
        <f t="shared" si="89"/>
        <v>62.75</v>
      </c>
      <c r="L281" s="646"/>
      <c r="M281" s="646"/>
      <c r="N281" s="646">
        <f t="shared" si="87"/>
        <v>940</v>
      </c>
      <c r="O281" s="646">
        <f>940*0.2</f>
        <v>188</v>
      </c>
      <c r="P281" s="646"/>
      <c r="Q281" s="646"/>
      <c r="R281" s="646">
        <f>940*0.8</f>
        <v>752</v>
      </c>
      <c r="S281" s="646"/>
      <c r="T281" s="646"/>
      <c r="U281" s="646"/>
      <c r="V281" s="647"/>
      <c r="W281" s="648"/>
      <c r="Y281"/>
      <c r="Z281"/>
      <c r="AA281"/>
      <c r="AB281"/>
      <c r="AC281"/>
      <c r="AD281"/>
      <c r="AE281"/>
      <c r="AF281"/>
      <c r="AG281"/>
      <c r="AH281"/>
      <c r="AI281"/>
      <c r="AJ281"/>
      <c r="AK281"/>
      <c r="AL281"/>
    </row>
    <row r="282" spans="1:38" ht="21" customHeight="1" thickTop="1" thickBot="1" x14ac:dyDescent="0.3">
      <c r="A282" s="624"/>
      <c r="B282" s="625"/>
      <c r="C282" s="625"/>
      <c r="D282" s="626" t="str">
        <f>"TOTAL - "&amp;UPPER(C280)</f>
        <v>TOTAL - COBERTURA/BARRILETE</v>
      </c>
      <c r="E282" s="627"/>
      <c r="F282" s="628"/>
      <c r="G282" s="629"/>
      <c r="H282" s="613"/>
      <c r="I282" s="631">
        <f t="shared" ref="I282:W282" si="90">SUM(I272:I281)</f>
        <v>125.921784</v>
      </c>
      <c r="J282" s="631">
        <f t="shared" si="90"/>
        <v>938.85639999999989</v>
      </c>
      <c r="K282" s="631">
        <f t="shared" si="90"/>
        <v>938.85639999999989</v>
      </c>
      <c r="L282" s="631">
        <f t="shared" si="90"/>
        <v>0</v>
      </c>
      <c r="M282" s="631">
        <f t="shared" si="90"/>
        <v>0</v>
      </c>
      <c r="N282" s="631">
        <f t="shared" si="90"/>
        <v>10399</v>
      </c>
      <c r="O282" s="631">
        <f t="shared" si="90"/>
        <v>1699.3620000000001</v>
      </c>
      <c r="P282" s="631">
        <f t="shared" si="90"/>
        <v>862</v>
      </c>
      <c r="Q282" s="631">
        <f t="shared" si="90"/>
        <v>14</v>
      </c>
      <c r="R282" s="631">
        <f t="shared" si="90"/>
        <v>1629.25</v>
      </c>
      <c r="S282" s="631">
        <f t="shared" si="90"/>
        <v>5502.3879999999999</v>
      </c>
      <c r="T282" s="631">
        <f t="shared" si="90"/>
        <v>692</v>
      </c>
      <c r="U282" s="631">
        <f t="shared" si="90"/>
        <v>0</v>
      </c>
      <c r="V282" s="631">
        <f t="shared" si="90"/>
        <v>0</v>
      </c>
      <c r="W282" s="632">
        <f t="shared" si="90"/>
        <v>0</v>
      </c>
      <c r="Y282"/>
      <c r="Z282"/>
      <c r="AA282"/>
      <c r="AB282"/>
      <c r="AC282"/>
      <c r="AD282"/>
      <c r="AE282"/>
      <c r="AF282"/>
      <c r="AG282"/>
      <c r="AH282"/>
      <c r="AI282"/>
      <c r="AJ282"/>
      <c r="AK282"/>
      <c r="AL282"/>
    </row>
    <row r="283" spans="1:38" ht="15" thickTop="1" x14ac:dyDescent="0.2">
      <c r="A283" s="654" t="str">
        <f>A5</f>
        <v>Torre</v>
      </c>
      <c r="B283" s="655" t="s">
        <v>2257</v>
      </c>
      <c r="C283" s="655" t="s">
        <v>2260</v>
      </c>
      <c r="D283" s="655" t="s">
        <v>2260</v>
      </c>
      <c r="E283" s="655" t="s">
        <v>2252</v>
      </c>
      <c r="F283" s="656"/>
      <c r="G283" s="657"/>
      <c r="H283" s="658">
        <v>35</v>
      </c>
      <c r="I283" s="659">
        <f>5.83+9.09</f>
        <v>14.92</v>
      </c>
      <c r="J283" s="659">
        <f>44.85+70.02</f>
        <v>114.87</v>
      </c>
      <c r="K283" s="659">
        <f>J283</f>
        <v>114.87</v>
      </c>
      <c r="L283" s="659"/>
      <c r="M283" s="659"/>
      <c r="N283" s="659">
        <f>SUM(O283:W283)</f>
        <v>978</v>
      </c>
      <c r="O283" s="659">
        <v>156</v>
      </c>
      <c r="P283" s="659">
        <v>120</v>
      </c>
      <c r="Q283" s="659"/>
      <c r="R283" s="659"/>
      <c r="S283" s="659">
        <v>372</v>
      </c>
      <c r="T283" s="659">
        <v>330</v>
      </c>
      <c r="U283" s="659"/>
      <c r="V283" s="660"/>
      <c r="W283" s="661"/>
      <c r="Y283"/>
      <c r="Z283"/>
      <c r="AA283"/>
      <c r="AB283"/>
      <c r="AC283"/>
      <c r="AD283"/>
      <c r="AE283"/>
      <c r="AF283"/>
      <c r="AG283"/>
      <c r="AH283"/>
      <c r="AI283"/>
      <c r="AJ283"/>
      <c r="AK283"/>
      <c r="AL283"/>
    </row>
    <row r="284" spans="1:38" x14ac:dyDescent="0.2">
      <c r="A284" s="641" t="str">
        <f>A5</f>
        <v>Torre</v>
      </c>
      <c r="B284" s="642" t="s">
        <v>2257</v>
      </c>
      <c r="C284" s="642" t="s">
        <v>2260</v>
      </c>
      <c r="D284" s="642" t="s">
        <v>2260</v>
      </c>
      <c r="E284" s="642" t="s">
        <v>2253</v>
      </c>
      <c r="F284" s="643"/>
      <c r="G284" s="644"/>
      <c r="H284" s="645">
        <v>35</v>
      </c>
      <c r="I284" s="646">
        <f>24.38+4.4</f>
        <v>28.78</v>
      </c>
      <c r="J284" s="646">
        <f>242.12+42.19</f>
        <v>284.31</v>
      </c>
      <c r="K284" s="646">
        <f>J284</f>
        <v>284.31</v>
      </c>
      <c r="L284" s="646"/>
      <c r="M284" s="646"/>
      <c r="N284" s="646">
        <f>SUM(O284:W284)</f>
        <v>4320</v>
      </c>
      <c r="O284" s="646">
        <f>(660+3660)*0.2</f>
        <v>864</v>
      </c>
      <c r="P284" s="646"/>
      <c r="Q284" s="646"/>
      <c r="R284" s="646">
        <f>(660+3660)*0.8</f>
        <v>3456</v>
      </c>
      <c r="S284" s="646"/>
      <c r="T284" s="646"/>
      <c r="U284" s="646"/>
      <c r="V284" s="647"/>
      <c r="W284" s="648"/>
      <c r="Y284"/>
      <c r="Z284"/>
      <c r="AA284"/>
      <c r="AB284"/>
      <c r="AC284"/>
      <c r="AD284"/>
      <c r="AE284"/>
      <c r="AF284"/>
      <c r="AG284"/>
      <c r="AH284"/>
      <c r="AI284"/>
      <c r="AJ284"/>
      <c r="AK284"/>
      <c r="AL284"/>
    </row>
    <row r="285" spans="1:38" ht="15" thickBot="1" x14ac:dyDescent="0.25">
      <c r="A285" s="641" t="str">
        <f>A5</f>
        <v>Torre</v>
      </c>
      <c r="B285" s="642" t="s">
        <v>2257</v>
      </c>
      <c r="C285" s="642" t="s">
        <v>2260</v>
      </c>
      <c r="D285" s="642" t="s">
        <v>2260</v>
      </c>
      <c r="E285" s="642" t="s">
        <v>2258</v>
      </c>
      <c r="F285" s="643"/>
      <c r="G285" s="644"/>
      <c r="H285" s="645">
        <v>35</v>
      </c>
      <c r="I285" s="646">
        <f>12.95+12.95</f>
        <v>25.9</v>
      </c>
      <c r="J285" s="646">
        <f>64.74+64.75</f>
        <v>129.49</v>
      </c>
      <c r="K285" s="646">
        <f>J285</f>
        <v>129.49</v>
      </c>
      <c r="L285" s="646"/>
      <c r="M285" s="646"/>
      <c r="N285" s="646">
        <f>SUM(O285:W285)</f>
        <v>2470</v>
      </c>
      <c r="O285" s="646">
        <f>(1300+1170)*0.2</f>
        <v>494</v>
      </c>
      <c r="P285" s="646"/>
      <c r="Q285" s="646"/>
      <c r="R285" s="646">
        <f>(1170+1300)*0.8</f>
        <v>1976</v>
      </c>
      <c r="S285" s="646"/>
      <c r="T285" s="646"/>
      <c r="U285" s="646"/>
      <c r="V285" s="647"/>
      <c r="W285" s="648"/>
      <c r="Y285"/>
      <c r="Z285"/>
      <c r="AA285"/>
      <c r="AB285"/>
      <c r="AC285"/>
      <c r="AD285"/>
      <c r="AE285"/>
      <c r="AF285"/>
      <c r="AG285"/>
      <c r="AH285"/>
      <c r="AI285"/>
      <c r="AJ285"/>
      <c r="AK285"/>
      <c r="AL285"/>
    </row>
    <row r="286" spans="1:38" ht="21" customHeight="1" thickTop="1" thickBot="1" x14ac:dyDescent="0.3">
      <c r="A286" s="674"/>
      <c r="B286" s="675"/>
      <c r="C286" s="675"/>
      <c r="D286" s="676" t="str">
        <f>"TOTAL - "&amp;UPPER(D285)</f>
        <v>TOTAL - RESERVATÓRIO</v>
      </c>
      <c r="E286" s="677"/>
      <c r="F286" s="678"/>
      <c r="G286" s="679"/>
      <c r="H286" s="680"/>
      <c r="I286" s="681">
        <f>SUM(I283:I285)</f>
        <v>69.599999999999994</v>
      </c>
      <c r="J286" s="681">
        <f>SUM(J283:J285)</f>
        <v>528.67000000000007</v>
      </c>
      <c r="K286" s="681">
        <f>SUM(K283:K285)</f>
        <v>528.67000000000007</v>
      </c>
      <c r="L286" s="681">
        <f>SUM(L277:L285)</f>
        <v>0</v>
      </c>
      <c r="M286" s="681">
        <f>SUM(M277:M285)</f>
        <v>0</v>
      </c>
      <c r="N286" s="681">
        <f t="shared" ref="N286:T286" si="91">SUM(N283:N285)</f>
        <v>7768</v>
      </c>
      <c r="O286" s="681">
        <f t="shared" si="91"/>
        <v>1514</v>
      </c>
      <c r="P286" s="681">
        <f t="shared" si="91"/>
        <v>120</v>
      </c>
      <c r="Q286" s="681">
        <f t="shared" si="91"/>
        <v>0</v>
      </c>
      <c r="R286" s="681">
        <f t="shared" si="91"/>
        <v>5432</v>
      </c>
      <c r="S286" s="681">
        <f t="shared" si="91"/>
        <v>372</v>
      </c>
      <c r="T286" s="681">
        <f t="shared" si="91"/>
        <v>330</v>
      </c>
      <c r="U286" s="681">
        <f>SUM(U277:U285)</f>
        <v>0</v>
      </c>
      <c r="V286" s="681">
        <f>SUM(V277:V285)</f>
        <v>0</v>
      </c>
      <c r="W286" s="682">
        <f>SUM(W277:W285)</f>
        <v>0</v>
      </c>
      <c r="Y286"/>
      <c r="Z286"/>
      <c r="AA286"/>
      <c r="AB286"/>
      <c r="AC286"/>
      <c r="AD286"/>
      <c r="AE286"/>
      <c r="AF286"/>
      <c r="AG286"/>
      <c r="AH286"/>
      <c r="AI286"/>
      <c r="AJ286"/>
      <c r="AK286"/>
      <c r="AL286"/>
    </row>
    <row r="287" spans="1:38" x14ac:dyDescent="0.2">
      <c r="L287" s="588"/>
      <c r="M287" s="588"/>
      <c r="U287" s="588"/>
      <c r="V287" s="588"/>
      <c r="W287" s="588"/>
      <c r="Y287"/>
      <c r="Z287"/>
      <c r="AA287"/>
      <c r="AB287"/>
      <c r="AC287"/>
      <c r="AD287"/>
      <c r="AE287"/>
      <c r="AF287"/>
      <c r="AG287"/>
      <c r="AH287"/>
      <c r="AI287"/>
      <c r="AJ287"/>
      <c r="AK287"/>
      <c r="AL287"/>
    </row>
    <row r="288" spans="1:38" x14ac:dyDescent="0.2">
      <c r="I288" s="685">
        <f>SUM(I22:I286)/2</f>
        <v>6565.8070880000141</v>
      </c>
      <c r="J288" s="685">
        <f>SUM(J22:J286)/2</f>
        <v>42728.526000000005</v>
      </c>
      <c r="K288" s="685">
        <f>SUM(K22:K286)/2</f>
        <v>11715.333818181822</v>
      </c>
      <c r="L288" s="588"/>
      <c r="M288" s="588"/>
      <c r="N288" s="685">
        <f ca="1">SUM(N22:N286)/2</f>
        <v>866013.45454545459</v>
      </c>
      <c r="U288" s="588"/>
      <c r="V288" s="588"/>
      <c r="W288" s="588"/>
      <c r="Y288"/>
      <c r="Z288"/>
      <c r="AA288"/>
      <c r="AB288"/>
      <c r="AC288"/>
      <c r="AD288"/>
      <c r="AE288"/>
      <c r="AF288"/>
      <c r="AG288"/>
      <c r="AH288"/>
      <c r="AI288"/>
      <c r="AJ288"/>
      <c r="AK288"/>
      <c r="AL288"/>
    </row>
    <row r="289" spans="9:38" x14ac:dyDescent="0.2">
      <c r="I289" s="685">
        <f>I288/CAPA!C10</f>
        <v>0.3919962057759952</v>
      </c>
      <c r="L289" s="588"/>
      <c r="M289" s="588"/>
      <c r="N289" s="685">
        <f ca="1">N288/I288</f>
        <v>131.89748692559405</v>
      </c>
      <c r="U289" s="588"/>
      <c r="V289" s="588"/>
      <c r="W289" s="588"/>
      <c r="Y289"/>
      <c r="Z289"/>
      <c r="AA289"/>
      <c r="AB289"/>
      <c r="AC289"/>
      <c r="AD289"/>
      <c r="AE289"/>
      <c r="AF289"/>
      <c r="AG289"/>
      <c r="AH289"/>
      <c r="AI289"/>
      <c r="AJ289"/>
      <c r="AK289"/>
      <c r="AL289"/>
    </row>
    <row r="290" spans="9:38" x14ac:dyDescent="0.2">
      <c r="L290" s="588"/>
      <c r="M290" s="588"/>
      <c r="U290" s="588"/>
      <c r="V290" s="588"/>
      <c r="W290" s="588"/>
      <c r="Y290"/>
      <c r="Z290"/>
      <c r="AA290"/>
      <c r="AB290"/>
      <c r="AC290"/>
      <c r="AD290"/>
      <c r="AE290"/>
      <c r="AF290"/>
      <c r="AG290"/>
      <c r="AH290"/>
      <c r="AI290"/>
      <c r="AJ290"/>
      <c r="AK290"/>
      <c r="AL290"/>
    </row>
    <row r="291" spans="9:38" x14ac:dyDescent="0.2">
      <c r="L291" s="588"/>
      <c r="M291" s="588"/>
      <c r="U291" s="588"/>
      <c r="V291" s="588"/>
      <c r="W291" s="588"/>
      <c r="Y291"/>
      <c r="Z291"/>
      <c r="AA291"/>
      <c r="AB291"/>
      <c r="AC291"/>
      <c r="AD291"/>
      <c r="AE291"/>
      <c r="AF291"/>
      <c r="AG291"/>
      <c r="AH291"/>
      <c r="AI291"/>
      <c r="AJ291"/>
      <c r="AK291"/>
      <c r="AL291"/>
    </row>
    <row r="292" spans="9:38" ht="15" thickBot="1" x14ac:dyDescent="0.25">
      <c r="L292" s="588"/>
      <c r="M292" s="588"/>
      <c r="N292" s="685">
        <f ca="1">SUM(N40:N286)</f>
        <v>1469952</v>
      </c>
      <c r="U292" s="588"/>
      <c r="V292" s="588"/>
      <c r="W292" s="588"/>
      <c r="Y292"/>
      <c r="Z292"/>
      <c r="AA292"/>
      <c r="AB292"/>
      <c r="AC292"/>
      <c r="AD292"/>
      <c r="AE292"/>
      <c r="AF292"/>
      <c r="AG292"/>
      <c r="AH292"/>
      <c r="AI292"/>
      <c r="AJ292"/>
      <c r="AK292"/>
      <c r="AL292"/>
    </row>
    <row r="293" spans="9:38" ht="43.5" thickTop="1" x14ac:dyDescent="0.2">
      <c r="K293" s="1359" t="s">
        <v>5487</v>
      </c>
      <c r="L293" s="1360"/>
      <c r="M293" s="1360"/>
      <c r="N293" s="1360">
        <f ca="1">N292/2</f>
        <v>734976</v>
      </c>
      <c r="U293" s="588"/>
      <c r="V293" s="588"/>
      <c r="W293" s="588"/>
      <c r="Y293"/>
      <c r="Z293"/>
      <c r="AA293"/>
      <c r="AB293"/>
      <c r="AC293"/>
      <c r="AD293"/>
      <c r="AE293"/>
      <c r="AF293"/>
      <c r="AG293"/>
      <c r="AH293"/>
      <c r="AI293"/>
      <c r="AJ293"/>
      <c r="AK293"/>
      <c r="AL293"/>
    </row>
    <row r="294" spans="9:38" x14ac:dyDescent="0.2">
      <c r="L294" s="588"/>
      <c r="M294" s="588"/>
      <c r="U294" s="588"/>
      <c r="V294" s="588"/>
      <c r="W294" s="588"/>
      <c r="Y294"/>
      <c r="Z294"/>
      <c r="AA294"/>
      <c r="AB294"/>
      <c r="AC294"/>
      <c r="AD294"/>
      <c r="AE294"/>
      <c r="AF294"/>
      <c r="AG294"/>
      <c r="AH294"/>
      <c r="AI294"/>
      <c r="AJ294"/>
      <c r="AK294"/>
      <c r="AL294"/>
    </row>
    <row r="295" spans="9:38" x14ac:dyDescent="0.2">
      <c r="L295" s="588"/>
      <c r="M295" s="588"/>
      <c r="U295" s="588"/>
      <c r="V295" s="588"/>
      <c r="W295" s="588"/>
      <c r="Y295"/>
      <c r="Z295"/>
      <c r="AA295"/>
      <c r="AB295"/>
      <c r="AC295"/>
      <c r="AD295"/>
      <c r="AE295"/>
      <c r="AF295"/>
      <c r="AG295"/>
      <c r="AH295"/>
      <c r="AI295"/>
      <c r="AJ295"/>
      <c r="AK295"/>
      <c r="AL295"/>
    </row>
    <row r="296" spans="9:38" x14ac:dyDescent="0.2">
      <c r="L296" s="588"/>
      <c r="M296" s="588"/>
      <c r="U296" s="588"/>
      <c r="V296" s="588"/>
      <c r="W296" s="588"/>
      <c r="Y296"/>
      <c r="Z296"/>
      <c r="AA296"/>
      <c r="AB296"/>
      <c r="AC296"/>
      <c r="AD296"/>
      <c r="AE296"/>
      <c r="AF296"/>
      <c r="AG296"/>
      <c r="AH296"/>
      <c r="AI296"/>
      <c r="AJ296"/>
      <c r="AK296"/>
      <c r="AL296"/>
    </row>
    <row r="297" spans="9:38" x14ac:dyDescent="0.2">
      <c r="L297" s="588"/>
      <c r="M297" s="588"/>
      <c r="U297" s="588"/>
      <c r="V297" s="588"/>
      <c r="W297" s="588"/>
      <c r="Y297"/>
      <c r="Z297"/>
      <c r="AA297"/>
      <c r="AB297"/>
      <c r="AC297"/>
      <c r="AD297"/>
      <c r="AE297"/>
      <c r="AF297"/>
      <c r="AG297"/>
      <c r="AH297"/>
      <c r="AI297"/>
      <c r="AJ297"/>
      <c r="AK297"/>
      <c r="AL297"/>
    </row>
    <row r="298" spans="9:38" x14ac:dyDescent="0.2">
      <c r="L298" s="588"/>
      <c r="M298" s="588"/>
      <c r="U298" s="588"/>
      <c r="V298" s="588"/>
      <c r="W298" s="588"/>
      <c r="Y298"/>
      <c r="Z298"/>
      <c r="AA298"/>
      <c r="AB298"/>
      <c r="AC298"/>
      <c r="AD298"/>
      <c r="AE298"/>
      <c r="AF298"/>
      <c r="AG298"/>
      <c r="AH298"/>
      <c r="AI298"/>
      <c r="AJ298"/>
      <c r="AK298"/>
      <c r="AL298"/>
    </row>
    <row r="299" spans="9:38" x14ac:dyDescent="0.2">
      <c r="L299" s="588"/>
      <c r="M299" s="588"/>
      <c r="U299" s="588"/>
      <c r="V299" s="588"/>
      <c r="W299" s="588"/>
      <c r="Y299"/>
      <c r="Z299"/>
      <c r="AA299"/>
      <c r="AB299"/>
      <c r="AC299"/>
      <c r="AD299"/>
      <c r="AE299"/>
      <c r="AF299"/>
      <c r="AG299"/>
      <c r="AH299"/>
      <c r="AI299"/>
      <c r="AJ299"/>
      <c r="AK299"/>
      <c r="AL299"/>
    </row>
    <row r="300" spans="9:38" x14ac:dyDescent="0.2">
      <c r="L300" s="588"/>
      <c r="M300" s="588"/>
      <c r="U300" s="588"/>
      <c r="V300" s="588"/>
      <c r="W300" s="588"/>
      <c r="Y300"/>
      <c r="Z300"/>
      <c r="AA300"/>
      <c r="AB300"/>
      <c r="AC300"/>
      <c r="AD300"/>
      <c r="AE300"/>
      <c r="AF300"/>
      <c r="AG300"/>
      <c r="AH300"/>
      <c r="AI300"/>
      <c r="AJ300"/>
      <c r="AK300"/>
      <c r="AL300"/>
    </row>
    <row r="301" spans="9:38" x14ac:dyDescent="0.2">
      <c r="L301" s="588"/>
      <c r="M301" s="588"/>
      <c r="U301" s="588"/>
      <c r="V301" s="588"/>
      <c r="W301" s="588"/>
      <c r="Y301"/>
      <c r="Z301"/>
      <c r="AA301"/>
      <c r="AB301"/>
      <c r="AC301"/>
      <c r="AD301"/>
      <c r="AE301"/>
      <c r="AF301"/>
      <c r="AG301"/>
      <c r="AH301"/>
      <c r="AI301"/>
      <c r="AJ301"/>
      <c r="AK301"/>
      <c r="AL301"/>
    </row>
    <row r="302" spans="9:38" x14ac:dyDescent="0.2">
      <c r="L302" s="588"/>
      <c r="M302" s="588"/>
      <c r="U302" s="588"/>
      <c r="V302" s="588"/>
      <c r="W302" s="588"/>
      <c r="Y302"/>
      <c r="Z302"/>
      <c r="AA302"/>
      <c r="AB302"/>
      <c r="AC302"/>
      <c r="AD302"/>
      <c r="AE302"/>
      <c r="AF302"/>
      <c r="AG302"/>
      <c r="AH302"/>
      <c r="AI302"/>
      <c r="AJ302"/>
      <c r="AK302"/>
      <c r="AL302"/>
    </row>
    <row r="303" spans="9:38" x14ac:dyDescent="0.2">
      <c r="L303" s="588"/>
      <c r="M303" s="588"/>
      <c r="U303" s="588"/>
      <c r="V303" s="588"/>
      <c r="W303" s="588"/>
      <c r="Y303"/>
      <c r="Z303"/>
      <c r="AA303"/>
      <c r="AB303"/>
      <c r="AC303"/>
      <c r="AD303"/>
      <c r="AE303"/>
      <c r="AF303"/>
      <c r="AG303"/>
      <c r="AH303"/>
      <c r="AI303"/>
      <c r="AJ303"/>
      <c r="AK303"/>
      <c r="AL303"/>
    </row>
    <row r="304" spans="9:38" x14ac:dyDescent="0.2">
      <c r="L304" s="588"/>
      <c r="M304" s="588"/>
      <c r="U304" s="588"/>
      <c r="V304" s="588"/>
      <c r="W304" s="588"/>
      <c r="Y304"/>
      <c r="Z304"/>
      <c r="AA304"/>
      <c r="AB304"/>
      <c r="AC304"/>
      <c r="AD304"/>
      <c r="AE304"/>
      <c r="AF304"/>
      <c r="AG304"/>
      <c r="AH304"/>
      <c r="AI304"/>
      <c r="AJ304"/>
      <c r="AK304"/>
      <c r="AL304"/>
    </row>
  </sheetData>
  <pageMargins left="0.511811024" right="0.511811024" top="0.78740157499999996" bottom="0.78740157499999996" header="0.31496062000000002" footer="0.31496062000000002"/>
  <pageSetup paperSize="9" orientation="portrait" horizontalDpi="360" verticalDpi="360" r:id="rId1"/>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70A9-94BA-4B51-8D96-7EF1C1536CEC}">
  <sheetPr>
    <tabColor rgb="FFFFFF00"/>
  </sheetPr>
  <dimension ref="A1:AL16"/>
  <sheetViews>
    <sheetView zoomScale="85" zoomScaleNormal="85" workbookViewId="0">
      <selection activeCell="C1" sqref="C1:C3"/>
    </sheetView>
  </sheetViews>
  <sheetFormatPr defaultColWidth="9.140625" defaultRowHeight="12.75" x14ac:dyDescent="0.2"/>
  <cols>
    <col min="1" max="1" width="26.140625" style="741" customWidth="1"/>
    <col min="2" max="2" width="17.7109375" style="765" customWidth="1"/>
    <col min="3" max="3" width="92.42578125" style="741" customWidth="1"/>
    <col min="4" max="15" width="11.28515625" style="741" customWidth="1"/>
    <col min="16" max="16" width="12.140625" style="741" bestFit="1" customWidth="1"/>
    <col min="17" max="17" width="11.28515625" style="741" customWidth="1"/>
    <col min="18" max="38" width="9.140625" style="741"/>
  </cols>
  <sheetData>
    <row r="1" spans="1:38" ht="33.6" customHeight="1" thickBot="1" x14ac:dyDescent="0.25">
      <c r="A1" s="739"/>
      <c r="B1" s="739"/>
      <c r="C1" s="740"/>
      <c r="D1" s="739"/>
      <c r="E1" s="740" t="s">
        <v>3428</v>
      </c>
      <c r="F1" s="739"/>
      <c r="G1" s="739"/>
      <c r="H1" s="739"/>
      <c r="I1" s="739"/>
      <c r="J1" s="739"/>
      <c r="K1" s="739"/>
      <c r="L1" s="739"/>
      <c r="M1" s="739"/>
      <c r="N1" s="739"/>
      <c r="O1" s="739"/>
      <c r="P1" s="739"/>
      <c r="Q1" s="739"/>
      <c r="R1"/>
      <c r="S1"/>
      <c r="T1"/>
      <c r="U1"/>
      <c r="V1"/>
      <c r="W1"/>
      <c r="X1"/>
      <c r="Y1"/>
      <c r="Z1"/>
      <c r="AA1"/>
      <c r="AB1"/>
      <c r="AC1"/>
      <c r="AD1"/>
      <c r="AE1"/>
      <c r="AF1"/>
      <c r="AG1"/>
      <c r="AH1"/>
      <c r="AI1"/>
      <c r="AJ1"/>
      <c r="AK1"/>
      <c r="AL1"/>
    </row>
    <row r="2" spans="1:38" ht="39" thickBot="1" x14ac:dyDescent="0.25">
      <c r="A2" s="742" t="s">
        <v>1289</v>
      </c>
      <c r="B2" s="742" t="s">
        <v>66</v>
      </c>
      <c r="C2" s="742" t="s">
        <v>0</v>
      </c>
      <c r="D2" s="743" t="s">
        <v>14</v>
      </c>
      <c r="E2" s="744" t="s">
        <v>2236</v>
      </c>
      <c r="F2" s="745" t="s">
        <v>2237</v>
      </c>
      <c r="G2" s="745" t="s">
        <v>2238</v>
      </c>
      <c r="H2" s="745" t="s">
        <v>2239</v>
      </c>
      <c r="I2" s="744" t="s">
        <v>3429</v>
      </c>
      <c r="J2" s="744" t="s">
        <v>2240</v>
      </c>
      <c r="K2" s="744" t="s">
        <v>2241</v>
      </c>
      <c r="L2" s="744" t="s">
        <v>2242</v>
      </c>
      <c r="M2" s="744" t="s">
        <v>2243</v>
      </c>
      <c r="N2" s="744" t="s">
        <v>2244</v>
      </c>
      <c r="O2" s="744" t="s">
        <v>2245</v>
      </c>
      <c r="P2" s="744" t="s">
        <v>2246</v>
      </c>
      <c r="Q2" s="746" t="s">
        <v>2247</v>
      </c>
      <c r="R2"/>
      <c r="S2"/>
      <c r="T2"/>
      <c r="U2"/>
      <c r="V2"/>
      <c r="W2"/>
      <c r="X2"/>
      <c r="Y2"/>
      <c r="Z2"/>
      <c r="AA2"/>
      <c r="AB2"/>
      <c r="AC2"/>
      <c r="AD2"/>
      <c r="AE2"/>
      <c r="AF2"/>
      <c r="AG2"/>
      <c r="AH2"/>
      <c r="AI2"/>
      <c r="AJ2"/>
      <c r="AK2"/>
      <c r="AL2"/>
    </row>
    <row r="3" spans="1:38" ht="14.25" x14ac:dyDescent="0.2">
      <c r="A3" s="747" t="s">
        <v>2250</v>
      </c>
      <c r="B3" s="748" t="s">
        <v>2253</v>
      </c>
      <c r="C3" s="643" t="s">
        <v>3430</v>
      </c>
      <c r="D3" s="749">
        <v>12.7</v>
      </c>
      <c r="E3" s="749">
        <v>138.9</v>
      </c>
      <c r="F3" s="749"/>
      <c r="G3" s="749"/>
      <c r="H3" s="749"/>
      <c r="I3" s="750">
        <f>SUM(J3:Q3)</f>
        <v>2452.7272727272725</v>
      </c>
      <c r="J3" s="749"/>
      <c r="K3" s="749"/>
      <c r="L3" s="749">
        <f>459/1.1</f>
        <v>417.27272727272725</v>
      </c>
      <c r="M3" s="749">
        <f>1217/1.1</f>
        <v>1106.3636363636363</v>
      </c>
      <c r="N3" s="749">
        <f>470/1.1</f>
        <v>427.27272727272725</v>
      </c>
      <c r="O3" s="749">
        <f>552/1.1</f>
        <v>501.81818181818176</v>
      </c>
      <c r="P3" s="749"/>
      <c r="Q3" s="751"/>
      <c r="R3"/>
      <c r="S3"/>
      <c r="T3"/>
      <c r="U3"/>
      <c r="V3"/>
      <c r="W3"/>
      <c r="X3"/>
      <c r="Y3"/>
      <c r="Z3"/>
      <c r="AA3"/>
      <c r="AB3"/>
      <c r="AC3"/>
      <c r="AD3"/>
      <c r="AE3"/>
      <c r="AF3"/>
      <c r="AG3"/>
      <c r="AH3"/>
      <c r="AI3"/>
      <c r="AJ3"/>
      <c r="AK3"/>
      <c r="AL3"/>
    </row>
    <row r="4" spans="1:38" ht="14.25" x14ac:dyDescent="0.2">
      <c r="A4" s="747" t="s">
        <v>2250</v>
      </c>
      <c r="B4" s="748" t="s">
        <v>2252</v>
      </c>
      <c r="C4" s="643" t="s">
        <v>3431</v>
      </c>
      <c r="D4" s="749">
        <v>0.7</v>
      </c>
      <c r="E4" s="749">
        <v>8.3000000000000007</v>
      </c>
      <c r="F4" s="749"/>
      <c r="G4" s="749"/>
      <c r="H4" s="749"/>
      <c r="I4" s="750">
        <f>SUM(J4:Q4)</f>
        <v>177.27272727272725</v>
      </c>
      <c r="J4" s="749"/>
      <c r="K4" s="749">
        <f>8/1.1</f>
        <v>7.2727272727272725</v>
      </c>
      <c r="L4" s="752">
        <f>49/1.1</f>
        <v>44.54545454545454</v>
      </c>
      <c r="M4" s="749">
        <f>138/1.1</f>
        <v>125.45454545454544</v>
      </c>
      <c r="N4" s="749"/>
      <c r="O4" s="749"/>
      <c r="P4" s="749"/>
      <c r="Q4" s="751"/>
      <c r="R4"/>
      <c r="S4"/>
      <c r="T4"/>
      <c r="U4"/>
      <c r="V4"/>
      <c r="W4"/>
      <c r="X4"/>
      <c r="Y4"/>
      <c r="Z4"/>
      <c r="AA4"/>
      <c r="AB4"/>
      <c r="AC4"/>
      <c r="AD4"/>
      <c r="AE4"/>
      <c r="AF4"/>
      <c r="AG4"/>
      <c r="AH4"/>
      <c r="AI4"/>
      <c r="AJ4"/>
      <c r="AK4"/>
      <c r="AL4"/>
    </row>
    <row r="5" spans="1:38" ht="14.25" x14ac:dyDescent="0.2">
      <c r="A5" s="747" t="s">
        <v>2250</v>
      </c>
      <c r="B5" s="748" t="s">
        <v>3432</v>
      </c>
      <c r="C5" s="643" t="s">
        <v>3433</v>
      </c>
      <c r="D5" s="753">
        <f>'Fund. Rasa | Contenção'!AG75</f>
        <v>4.7375999999999996</v>
      </c>
      <c r="E5" s="753">
        <f>'Fund. Rasa | Contenção'!AD75</f>
        <v>0</v>
      </c>
      <c r="F5" s="753"/>
      <c r="G5" s="753"/>
      <c r="H5" s="753"/>
      <c r="I5" s="750">
        <f>SUM(J5:Q5)</f>
        <v>393.45454545454538</v>
      </c>
      <c r="J5" s="753"/>
      <c r="K5" s="753"/>
      <c r="L5" s="753">
        <f>(93.6+73.8+78.1)/1.1</f>
        <v>223.18181818181813</v>
      </c>
      <c r="M5" s="753">
        <f>49.9/1.1</f>
        <v>45.36363636363636</v>
      </c>
      <c r="N5" s="753">
        <f>137.4/1.1</f>
        <v>124.90909090909091</v>
      </c>
      <c r="O5" s="753"/>
      <c r="P5" s="753"/>
      <c r="Q5" s="754"/>
      <c r="R5"/>
      <c r="S5"/>
      <c r="T5"/>
      <c r="U5"/>
      <c r="V5"/>
      <c r="W5"/>
      <c r="X5"/>
      <c r="Y5"/>
      <c r="Z5"/>
      <c r="AA5"/>
      <c r="AB5"/>
      <c r="AC5"/>
      <c r="AD5"/>
      <c r="AE5"/>
      <c r="AF5"/>
      <c r="AG5"/>
      <c r="AH5"/>
      <c r="AI5"/>
      <c r="AJ5"/>
      <c r="AK5"/>
      <c r="AL5"/>
    </row>
    <row r="6" spans="1:38" ht="14.25" x14ac:dyDescent="0.2">
      <c r="A6" s="747" t="s">
        <v>2250</v>
      </c>
      <c r="B6" s="748" t="s">
        <v>3434</v>
      </c>
      <c r="C6" s="643" t="s">
        <v>3435</v>
      </c>
      <c r="D6" s="753">
        <f>'Fund. Rasa | Contenção'!AG76</f>
        <v>4.6319999999999997</v>
      </c>
      <c r="E6" s="753">
        <f>'Fund. Rasa | Contenção'!AD76</f>
        <v>28.95</v>
      </c>
      <c r="F6" s="753"/>
      <c r="G6" s="753"/>
      <c r="H6" s="753"/>
      <c r="I6" s="750">
        <f>SUM(J6:Q6)</f>
        <v>380.27272727272725</v>
      </c>
      <c r="J6" s="753"/>
      <c r="K6" s="753"/>
      <c r="L6" s="753">
        <f>(71.2+1.8+68.3+77.2)/1.1</f>
        <v>198.63636363636363</v>
      </c>
      <c r="M6" s="753">
        <f>60.5/1.1</f>
        <v>54.999999999999993</v>
      </c>
      <c r="N6" s="753">
        <f>139.3/1.1</f>
        <v>126.63636363636364</v>
      </c>
      <c r="O6" s="753"/>
      <c r="P6" s="753"/>
      <c r="Q6" s="754"/>
      <c r="R6"/>
      <c r="S6"/>
      <c r="T6"/>
      <c r="U6"/>
      <c r="V6"/>
      <c r="W6"/>
      <c r="X6"/>
      <c r="Y6"/>
      <c r="Z6"/>
      <c r="AA6"/>
      <c r="AB6"/>
      <c r="AC6"/>
      <c r="AD6"/>
      <c r="AE6"/>
      <c r="AF6"/>
      <c r="AG6"/>
      <c r="AH6"/>
      <c r="AI6"/>
      <c r="AJ6"/>
      <c r="AK6"/>
      <c r="AL6"/>
    </row>
    <row r="7" spans="1:38" ht="14.25" x14ac:dyDescent="0.2">
      <c r="A7" s="747" t="s">
        <v>2250</v>
      </c>
      <c r="B7" s="748" t="s">
        <v>3436</v>
      </c>
      <c r="C7" s="643" t="s">
        <v>3373</v>
      </c>
      <c r="D7" s="753">
        <f>'Fund. Rasa | Contenção'!AG73+'Fund. Rasa | Contenção'!AG74</f>
        <v>0.41215999999999997</v>
      </c>
      <c r="E7" s="753">
        <f>'Fund. Rasa | Contenção'!AD73+'Fund. Rasa | Contenção'!AD74</f>
        <v>5.1519999999999992</v>
      </c>
      <c r="F7" s="753"/>
      <c r="G7" s="753"/>
      <c r="H7" s="753"/>
      <c r="I7" s="750">
        <f>SUM(J7:Q7)</f>
        <v>15.454545454545453</v>
      </c>
      <c r="J7" s="753">
        <f>11/1.1</f>
        <v>10</v>
      </c>
      <c r="K7" s="753"/>
      <c r="L7" s="753"/>
      <c r="M7" s="753">
        <f>6/1.1</f>
        <v>5.4545454545454541</v>
      </c>
      <c r="N7" s="753"/>
      <c r="O7" s="753"/>
      <c r="P7" s="753"/>
      <c r="Q7" s="754"/>
      <c r="R7"/>
      <c r="S7"/>
      <c r="T7"/>
      <c r="U7"/>
      <c r="V7"/>
      <c r="W7"/>
      <c r="X7"/>
      <c r="Y7"/>
      <c r="Z7"/>
      <c r="AA7"/>
      <c r="AB7"/>
      <c r="AC7"/>
      <c r="AD7"/>
      <c r="AE7"/>
      <c r="AF7"/>
      <c r="AG7"/>
      <c r="AH7"/>
      <c r="AI7"/>
      <c r="AJ7"/>
      <c r="AK7"/>
      <c r="AL7"/>
    </row>
    <row r="8" spans="1:38" ht="13.9" customHeight="1" x14ac:dyDescent="0.25">
      <c r="A8" s="755" t="s">
        <v>2398</v>
      </c>
      <c r="B8" s="756" t="s">
        <v>2327</v>
      </c>
      <c r="C8" s="757" t="s">
        <v>3437</v>
      </c>
      <c r="D8" s="758">
        <f t="shared" ref="D8:Q8" si="0">SUM(D3:D7)</f>
        <v>23.181759999999997</v>
      </c>
      <c r="E8" s="758">
        <f t="shared" si="0"/>
        <v>181.30199999999999</v>
      </c>
      <c r="F8" s="758">
        <f t="shared" si="0"/>
        <v>0</v>
      </c>
      <c r="G8" s="758">
        <f t="shared" si="0"/>
        <v>0</v>
      </c>
      <c r="H8" s="758">
        <f t="shared" si="0"/>
        <v>0</v>
      </c>
      <c r="I8" s="758">
        <f t="shared" si="0"/>
        <v>3419.1818181818185</v>
      </c>
      <c r="J8" s="758">
        <f t="shared" si="0"/>
        <v>10</v>
      </c>
      <c r="K8" s="758">
        <f t="shared" si="0"/>
        <v>7.2727272727272725</v>
      </c>
      <c r="L8" s="758">
        <f t="shared" si="0"/>
        <v>883.63636363636363</v>
      </c>
      <c r="M8" s="758">
        <f t="shared" si="0"/>
        <v>1337.6363636363635</v>
      </c>
      <c r="N8" s="758">
        <f t="shared" si="0"/>
        <v>678.81818181818176</v>
      </c>
      <c r="O8" s="758">
        <f t="shared" si="0"/>
        <v>501.81818181818176</v>
      </c>
      <c r="P8" s="758">
        <f t="shared" si="0"/>
        <v>0</v>
      </c>
      <c r="Q8" s="759">
        <f t="shared" si="0"/>
        <v>0</v>
      </c>
      <c r="R8"/>
      <c r="S8"/>
      <c r="T8"/>
      <c r="U8"/>
      <c r="V8"/>
      <c r="W8"/>
      <c r="X8"/>
      <c r="Y8"/>
      <c r="Z8"/>
      <c r="AA8"/>
      <c r="AB8"/>
      <c r="AC8"/>
      <c r="AD8"/>
      <c r="AE8"/>
      <c r="AF8"/>
      <c r="AG8"/>
      <c r="AH8"/>
      <c r="AI8"/>
      <c r="AJ8"/>
      <c r="AK8"/>
      <c r="AL8"/>
    </row>
    <row r="9" spans="1:38" ht="7.9" customHeight="1" x14ac:dyDescent="0.25">
      <c r="A9" s="760"/>
      <c r="B9" s="761"/>
      <c r="C9" s="762"/>
      <c r="D9" s="763"/>
      <c r="E9" s="763"/>
      <c r="F9" s="763"/>
      <c r="G9" s="763"/>
      <c r="H9" s="763"/>
      <c r="I9" s="763"/>
      <c r="J9" s="763"/>
      <c r="K9" s="763"/>
      <c r="L9" s="763"/>
      <c r="M9" s="763"/>
      <c r="N9" s="763"/>
      <c r="O9" s="763"/>
      <c r="P9" s="763"/>
      <c r="Q9" s="764"/>
      <c r="R9"/>
      <c r="S9"/>
      <c r="T9"/>
      <c r="U9"/>
      <c r="V9"/>
      <c r="W9"/>
      <c r="X9"/>
      <c r="Y9"/>
      <c r="Z9"/>
      <c r="AA9"/>
      <c r="AB9"/>
      <c r="AC9"/>
      <c r="AD9"/>
      <c r="AE9"/>
      <c r="AF9"/>
      <c r="AG9"/>
      <c r="AH9"/>
      <c r="AI9"/>
      <c r="AJ9"/>
      <c r="AK9"/>
      <c r="AL9"/>
    </row>
    <row r="10" spans="1:38" x14ac:dyDescent="0.2">
      <c r="A10"/>
      <c r="B10"/>
      <c r="C10"/>
      <c r="D10"/>
      <c r="E10"/>
      <c r="F10"/>
      <c r="G10"/>
      <c r="H10"/>
      <c r="I10"/>
      <c r="J10"/>
      <c r="K10"/>
      <c r="L10"/>
      <c r="M10"/>
      <c r="N10"/>
      <c r="O10"/>
      <c r="P10"/>
      <c r="Q10"/>
      <c r="R10"/>
      <c r="S10"/>
      <c r="T10"/>
      <c r="U10"/>
      <c r="V10"/>
      <c r="W10"/>
      <c r="X10"/>
      <c r="Y10"/>
      <c r="Z10"/>
      <c r="AA10"/>
      <c r="AB10"/>
      <c r="AC10"/>
      <c r="AD10"/>
      <c r="AE10"/>
      <c r="AF10"/>
      <c r="AG10"/>
      <c r="AH10"/>
      <c r="AI10"/>
      <c r="AJ10"/>
      <c r="AK10"/>
      <c r="AL10"/>
    </row>
    <row r="11" spans="1:38" x14ac:dyDescent="0.2">
      <c r="A11"/>
      <c r="B11"/>
      <c r="C11"/>
      <c r="D11"/>
      <c r="E11"/>
      <c r="F11"/>
      <c r="G11"/>
      <c r="H11"/>
      <c r="I11"/>
      <c r="J11"/>
      <c r="K11"/>
      <c r="L11"/>
      <c r="M11"/>
      <c r="N11"/>
      <c r="O11"/>
      <c r="P11"/>
      <c r="Q11"/>
      <c r="R11"/>
      <c r="S11"/>
      <c r="T11"/>
      <c r="U11"/>
      <c r="V11"/>
      <c r="W11"/>
      <c r="X11"/>
      <c r="Y11"/>
      <c r="Z11"/>
      <c r="AA11"/>
      <c r="AB11"/>
      <c r="AC11"/>
      <c r="AD11"/>
      <c r="AE11"/>
      <c r="AF11"/>
      <c r="AG11"/>
      <c r="AH11"/>
      <c r="AI11"/>
      <c r="AJ11"/>
      <c r="AK11"/>
      <c r="AL11"/>
    </row>
    <row r="12" spans="1:38" x14ac:dyDescent="0.2">
      <c r="A12"/>
      <c r="B12"/>
      <c r="C12"/>
      <c r="D12"/>
      <c r="E12"/>
      <c r="F12"/>
      <c r="G12"/>
      <c r="H12"/>
      <c r="I12"/>
      <c r="J12"/>
      <c r="K12"/>
      <c r="L12"/>
      <c r="M12"/>
      <c r="N12"/>
      <c r="O12"/>
      <c r="P12"/>
      <c r="Q12"/>
      <c r="R12"/>
      <c r="S12"/>
      <c r="T12"/>
      <c r="U12"/>
      <c r="V12"/>
      <c r="W12"/>
      <c r="X12"/>
      <c r="Y12"/>
      <c r="Z12"/>
      <c r="AA12"/>
      <c r="AB12"/>
      <c r="AC12"/>
      <c r="AD12"/>
      <c r="AE12"/>
      <c r="AF12"/>
      <c r="AG12"/>
      <c r="AH12"/>
      <c r="AI12"/>
      <c r="AJ12"/>
      <c r="AK12"/>
      <c r="AL12"/>
    </row>
    <row r="13" spans="1:38" x14ac:dyDescent="0.2">
      <c r="A13"/>
      <c r="B13"/>
      <c r="C13"/>
      <c r="D13"/>
      <c r="E13"/>
      <c r="F13"/>
      <c r="G13"/>
      <c r="H13"/>
      <c r="I13"/>
      <c r="J13"/>
      <c r="K13"/>
      <c r="L13"/>
      <c r="M13"/>
      <c r="N13"/>
      <c r="O13"/>
      <c r="P13"/>
      <c r="Q13"/>
      <c r="R13"/>
      <c r="S13"/>
      <c r="T13"/>
      <c r="U13"/>
      <c r="V13"/>
      <c r="W13"/>
      <c r="X13"/>
      <c r="Y13"/>
      <c r="Z13"/>
      <c r="AA13"/>
      <c r="AB13"/>
      <c r="AC13"/>
      <c r="AD13"/>
      <c r="AE13"/>
      <c r="AF13"/>
      <c r="AG13"/>
      <c r="AH13"/>
      <c r="AI13"/>
      <c r="AJ13"/>
      <c r="AK13"/>
      <c r="AL13"/>
    </row>
    <row r="14" spans="1:38"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row>
    <row r="15" spans="1:38" x14ac:dyDescent="0.2">
      <c r="A15"/>
      <c r="B15"/>
      <c r="C15"/>
      <c r="D15"/>
      <c r="E15"/>
      <c r="F15"/>
      <c r="G15"/>
      <c r="H15"/>
      <c r="I15"/>
      <c r="J15"/>
      <c r="K15"/>
      <c r="L15"/>
      <c r="M15"/>
      <c r="N15"/>
      <c r="O15"/>
      <c r="P15"/>
      <c r="Q15"/>
      <c r="R15"/>
      <c r="S15"/>
      <c r="T15"/>
      <c r="U15"/>
      <c r="V15"/>
      <c r="W15"/>
      <c r="X15"/>
      <c r="Y15"/>
      <c r="Z15"/>
      <c r="AA15"/>
      <c r="AB15"/>
      <c r="AC15"/>
      <c r="AD15"/>
      <c r="AE15"/>
      <c r="AF15"/>
      <c r="AG15"/>
      <c r="AH15"/>
      <c r="AI15"/>
      <c r="AJ15"/>
      <c r="AK15"/>
      <c r="AL15"/>
    </row>
    <row r="16" spans="1:38"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37B8-5FA6-4627-9516-B1E3E7CCC306}">
  <sheetPr>
    <tabColor rgb="FFFFFF00"/>
  </sheetPr>
  <dimension ref="A1:AL64"/>
  <sheetViews>
    <sheetView showGridLines="0" zoomScale="70" zoomScaleNormal="70" workbookViewId="0">
      <pane ySplit="6" topLeftCell="A23" activePane="bottomLeft" state="frozen"/>
      <selection activeCell="C1" sqref="C1:C3"/>
      <selection pane="bottomLeft" activeCell="C1" sqref="C1:C3"/>
    </sheetView>
  </sheetViews>
  <sheetFormatPr defaultColWidth="12.5703125" defaultRowHeight="15" customHeight="1" x14ac:dyDescent="0.2"/>
  <cols>
    <col min="1" max="1" width="36.7109375" style="769" customWidth="1"/>
    <col min="2" max="2" width="17" style="769" customWidth="1"/>
    <col min="3" max="3" width="16.42578125" style="769" customWidth="1"/>
    <col min="4" max="4" width="17.28515625" style="769" bestFit="1" customWidth="1"/>
    <col min="5" max="5" width="20.28515625" style="769" customWidth="1"/>
    <col min="6" max="6" width="21.42578125" style="769" bestFit="1" customWidth="1"/>
    <col min="7" max="7" width="19" style="769" customWidth="1"/>
    <col min="8" max="8" width="19.28515625" style="769" customWidth="1"/>
    <col min="9" max="9" width="19.140625" style="769" bestFit="1" customWidth="1"/>
    <col min="10" max="10" width="17.140625" style="769" customWidth="1"/>
    <col min="11" max="11" width="21.42578125" style="769" bestFit="1" customWidth="1"/>
    <col min="12" max="12" width="16.85546875" style="769" bestFit="1" customWidth="1"/>
    <col min="13" max="13" width="12.85546875" style="769" bestFit="1" customWidth="1"/>
    <col min="14" max="15" width="9.140625" style="769" customWidth="1"/>
    <col min="16" max="17" width="10.7109375" style="769" customWidth="1"/>
    <col min="18" max="18" width="9.140625" style="769" customWidth="1"/>
    <col min="19" max="19" width="10.7109375" style="769" customWidth="1"/>
    <col min="20" max="20" width="13.28515625" style="769" customWidth="1"/>
    <col min="21" max="21" width="9.140625" style="769" customWidth="1"/>
    <col min="22" max="26" width="8.5703125" style="769" customWidth="1"/>
    <col min="27" max="38" width="12.5703125" style="769"/>
  </cols>
  <sheetData>
    <row r="1" spans="1:38" ht="21.75" customHeight="1" x14ac:dyDescent="0.6">
      <c r="A1" s="766" t="s">
        <v>1654</v>
      </c>
      <c r="B1" s="78" t="str">
        <f>CAPA!C2</f>
        <v>Elizabeth II Royal Home</v>
      </c>
      <c r="C1" s="767"/>
      <c r="D1" s="767"/>
      <c r="E1" s="767"/>
      <c r="F1" s="767"/>
      <c r="G1" s="767"/>
      <c r="H1" s="767"/>
      <c r="I1" s="767"/>
      <c r="J1" s="2012"/>
      <c r="K1" s="2013"/>
      <c r="L1"/>
      <c r="M1"/>
      <c r="N1"/>
      <c r="O1"/>
      <c r="P1"/>
      <c r="Q1"/>
      <c r="R1"/>
      <c r="S1"/>
      <c r="T1"/>
      <c r="U1"/>
      <c r="V1"/>
      <c r="W1"/>
      <c r="X1"/>
      <c r="Y1"/>
      <c r="Z1"/>
      <c r="AA1"/>
      <c r="AB1"/>
      <c r="AC1"/>
      <c r="AD1"/>
      <c r="AE1"/>
      <c r="AF1"/>
      <c r="AG1"/>
      <c r="AH1"/>
      <c r="AI1"/>
      <c r="AJ1"/>
      <c r="AK1"/>
      <c r="AL1"/>
    </row>
    <row r="2" spans="1:38" ht="21.75" customHeight="1" x14ac:dyDescent="0.6">
      <c r="A2" s="770" t="s">
        <v>1246</v>
      </c>
      <c r="B2" s="77" t="str">
        <f>CAPA!C3</f>
        <v>Gessele</v>
      </c>
      <c r="C2" s="771"/>
      <c r="D2" s="771"/>
      <c r="E2" s="771"/>
      <c r="F2" s="771"/>
      <c r="G2" s="771"/>
      <c r="H2" s="771"/>
      <c r="I2" s="771"/>
      <c r="J2" s="2012"/>
      <c r="K2" s="2013"/>
      <c r="L2"/>
      <c r="M2"/>
      <c r="N2"/>
      <c r="O2"/>
      <c r="P2"/>
      <c r="Q2"/>
      <c r="R2"/>
      <c r="S2"/>
      <c r="T2"/>
      <c r="U2"/>
      <c r="V2"/>
      <c r="W2"/>
      <c r="X2"/>
      <c r="Y2"/>
      <c r="Z2"/>
      <c r="AA2"/>
      <c r="AB2"/>
      <c r="AC2"/>
      <c r="AD2"/>
      <c r="AE2"/>
      <c r="AF2"/>
      <c r="AG2"/>
      <c r="AH2"/>
      <c r="AI2"/>
      <c r="AJ2"/>
      <c r="AK2"/>
      <c r="AL2"/>
    </row>
    <row r="3" spans="1:38" ht="21.75" customHeight="1" thickBot="1" x14ac:dyDescent="0.65">
      <c r="A3" s="770" t="s">
        <v>1655</v>
      </c>
      <c r="B3" s="286" t="str">
        <f>CAPA!C4</f>
        <v xml:space="preserve">R00 </v>
      </c>
      <c r="C3" s="771"/>
      <c r="D3" s="771"/>
      <c r="E3" s="771"/>
      <c r="F3" s="771"/>
      <c r="G3" s="771"/>
      <c r="H3" s="771"/>
      <c r="I3" s="771"/>
      <c r="J3" s="2014"/>
      <c r="K3" s="2015"/>
      <c r="L3"/>
      <c r="M3"/>
      <c r="N3"/>
      <c r="O3"/>
      <c r="P3"/>
      <c r="Q3"/>
      <c r="R3"/>
      <c r="S3"/>
      <c r="T3"/>
      <c r="U3"/>
      <c r="V3"/>
      <c r="W3"/>
      <c r="X3"/>
      <c r="Y3"/>
      <c r="Z3"/>
      <c r="AA3"/>
      <c r="AB3"/>
      <c r="AC3"/>
      <c r="AD3"/>
      <c r="AE3"/>
      <c r="AF3"/>
      <c r="AG3"/>
      <c r="AH3"/>
      <c r="AI3"/>
      <c r="AJ3"/>
      <c r="AK3"/>
      <c r="AL3"/>
    </row>
    <row r="4" spans="1:38" ht="35.25" thickBot="1" x14ac:dyDescent="0.25">
      <c r="A4" s="2016" t="s">
        <v>1653</v>
      </c>
      <c r="B4" s="2017"/>
      <c r="C4" s="2017"/>
      <c r="D4" s="2017"/>
      <c r="E4" s="2017"/>
      <c r="F4" s="2017"/>
      <c r="G4" s="2017"/>
      <c r="H4" s="2017"/>
      <c r="I4" s="2017"/>
      <c r="J4" s="2017"/>
      <c r="K4" s="2018"/>
      <c r="L4"/>
      <c r="M4"/>
      <c r="N4"/>
      <c r="O4"/>
      <c r="P4"/>
      <c r="Q4"/>
      <c r="R4"/>
      <c r="S4"/>
      <c r="T4"/>
      <c r="U4"/>
      <c r="V4"/>
      <c r="W4"/>
      <c r="X4"/>
      <c r="Y4"/>
      <c r="Z4"/>
      <c r="AA4"/>
      <c r="AB4"/>
      <c r="AC4"/>
      <c r="AD4"/>
      <c r="AE4"/>
      <c r="AF4"/>
      <c r="AG4"/>
      <c r="AH4"/>
      <c r="AI4"/>
      <c r="AJ4"/>
      <c r="AK4"/>
      <c r="AL4"/>
    </row>
    <row r="5" spans="1:38" ht="21.75" customHeight="1" x14ac:dyDescent="0.2">
      <c r="A5" s="2019" t="s">
        <v>4</v>
      </c>
      <c r="B5" s="2021" t="s">
        <v>1656</v>
      </c>
      <c r="C5" s="772" t="s">
        <v>1619</v>
      </c>
      <c r="D5" s="772" t="s">
        <v>1619</v>
      </c>
      <c r="E5" s="773"/>
      <c r="F5" s="2022" t="s">
        <v>1657</v>
      </c>
      <c r="G5" s="2023"/>
      <c r="H5" s="2023"/>
      <c r="I5" s="2023"/>
      <c r="J5" s="2023"/>
      <c r="K5" s="2024"/>
      <c r="L5"/>
      <c r="M5"/>
      <c r="N5"/>
      <c r="O5"/>
      <c r="P5"/>
      <c r="Q5"/>
      <c r="R5"/>
      <c r="S5"/>
      <c r="T5"/>
      <c r="U5"/>
      <c r="V5"/>
      <c r="W5"/>
      <c r="X5"/>
      <c r="Y5"/>
      <c r="Z5"/>
      <c r="AA5"/>
      <c r="AB5"/>
      <c r="AC5"/>
      <c r="AD5"/>
      <c r="AE5"/>
      <c r="AF5"/>
      <c r="AG5"/>
      <c r="AH5"/>
      <c r="AI5"/>
      <c r="AJ5"/>
      <c r="AK5"/>
      <c r="AL5"/>
    </row>
    <row r="6" spans="1:38" ht="21.75" customHeight="1" x14ac:dyDescent="0.2">
      <c r="A6" s="2020"/>
      <c r="B6" s="2020"/>
      <c r="C6" s="774" t="s">
        <v>1658</v>
      </c>
      <c r="D6" s="774" t="s">
        <v>1659</v>
      </c>
      <c r="E6" s="774" t="s">
        <v>1660</v>
      </c>
      <c r="F6" s="775">
        <v>1</v>
      </c>
      <c r="G6" s="775">
        <v>0.75</v>
      </c>
      <c r="H6" s="775">
        <v>0.5</v>
      </c>
      <c r="I6" s="775">
        <v>0.25</v>
      </c>
      <c r="J6" s="775" t="s">
        <v>1661</v>
      </c>
      <c r="K6" s="774" t="s">
        <v>1662</v>
      </c>
      <c r="L6"/>
      <c r="M6"/>
      <c r="N6"/>
      <c r="O6"/>
      <c r="P6"/>
      <c r="Q6"/>
      <c r="R6"/>
      <c r="S6"/>
      <c r="T6"/>
      <c r="U6"/>
      <c r="V6"/>
      <c r="W6"/>
      <c r="X6"/>
      <c r="Y6"/>
      <c r="Z6"/>
      <c r="AA6"/>
      <c r="AB6"/>
      <c r="AC6"/>
      <c r="AD6"/>
      <c r="AE6"/>
      <c r="AF6"/>
      <c r="AG6"/>
      <c r="AH6"/>
      <c r="AI6"/>
      <c r="AJ6"/>
      <c r="AK6"/>
      <c r="AL6"/>
    </row>
    <row r="7" spans="1:38" ht="21.75" customHeight="1" x14ac:dyDescent="0.6">
      <c r="A7" s="776" t="s">
        <v>3537</v>
      </c>
      <c r="B7" s="777">
        <v>784.58</v>
      </c>
      <c r="C7" s="778">
        <v>12.606306527995073</v>
      </c>
      <c r="D7" s="779">
        <f t="shared" ref="D7:D51" si="0">C7/30</f>
        <v>0.42021021759983579</v>
      </c>
      <c r="E7" s="780">
        <v>40</v>
      </c>
      <c r="F7" s="779">
        <f t="shared" ref="F7:F52" si="1">(E7+7)*B7*D7</f>
        <v>15495.361028650521</v>
      </c>
      <c r="G7" s="781">
        <v>0</v>
      </c>
      <c r="H7" s="781"/>
      <c r="I7" s="781"/>
      <c r="J7" s="778">
        <v>13.716358922898618</v>
      </c>
      <c r="K7" s="779">
        <f>(J7*($E7)*B7)/30</f>
        <v>14348.774511637066</v>
      </c>
      <c r="L7"/>
      <c r="M7"/>
      <c r="N7"/>
      <c r="O7"/>
      <c r="P7"/>
      <c r="Q7"/>
      <c r="R7"/>
      <c r="S7"/>
      <c r="T7"/>
      <c r="U7"/>
      <c r="V7"/>
      <c r="W7"/>
      <c r="X7"/>
      <c r="Y7"/>
      <c r="Z7"/>
      <c r="AA7"/>
      <c r="AB7"/>
      <c r="AC7"/>
      <c r="AD7"/>
      <c r="AE7"/>
      <c r="AF7"/>
      <c r="AG7"/>
      <c r="AH7"/>
      <c r="AI7"/>
      <c r="AJ7"/>
      <c r="AK7"/>
      <c r="AL7"/>
    </row>
    <row r="8" spans="1:38" ht="21.75" customHeight="1" x14ac:dyDescent="0.6">
      <c r="A8" s="776" t="s">
        <v>3538</v>
      </c>
      <c r="B8" s="777">
        <v>801.15</v>
      </c>
      <c r="C8" s="778">
        <v>12.606306527995073</v>
      </c>
      <c r="D8" s="779">
        <f t="shared" si="0"/>
        <v>0.42021021759983579</v>
      </c>
      <c r="E8" s="780">
        <v>50</v>
      </c>
      <c r="F8" s="779">
        <f t="shared" si="1"/>
        <v>19189.130702316179</v>
      </c>
      <c r="G8" s="779">
        <f t="shared" ref="G8:G50" si="2">(B7*D7*0.75)*7</f>
        <v>1730.8647957535159</v>
      </c>
      <c r="H8" s="779">
        <f t="shared" ref="H8:H50" si="3">(B7*D7*0.5)*7</f>
        <v>1153.909863835677</v>
      </c>
      <c r="I8" s="779">
        <f t="shared" ref="I8:I48" si="4">(B7*D7*0.25)*7</f>
        <v>576.95493191783851</v>
      </c>
      <c r="J8" s="778">
        <v>19.600000000000001</v>
      </c>
      <c r="K8" s="779">
        <f t="shared" ref="K8:K52" si="5">(J8*($E8)*B8)/30</f>
        <v>26170.900000000005</v>
      </c>
      <c r="L8"/>
      <c r="M8"/>
      <c r="N8"/>
      <c r="O8"/>
      <c r="P8"/>
      <c r="Q8"/>
      <c r="R8"/>
      <c r="S8"/>
      <c r="T8"/>
      <c r="U8"/>
      <c r="V8"/>
      <c r="W8"/>
      <c r="X8"/>
      <c r="Y8"/>
      <c r="Z8"/>
      <c r="AA8"/>
      <c r="AB8"/>
      <c r="AC8"/>
      <c r="AD8"/>
      <c r="AE8"/>
      <c r="AF8"/>
      <c r="AG8"/>
      <c r="AH8"/>
      <c r="AI8"/>
      <c r="AJ8"/>
      <c r="AK8"/>
      <c r="AL8"/>
    </row>
    <row r="9" spans="1:38" ht="21.75" customHeight="1" x14ac:dyDescent="0.6">
      <c r="A9" s="776" t="s">
        <v>3539</v>
      </c>
      <c r="B9" s="777">
        <v>878.5</v>
      </c>
      <c r="C9" s="778">
        <v>11.665144760776334</v>
      </c>
      <c r="D9" s="779">
        <f t="shared" si="0"/>
        <v>0.38883815869254446</v>
      </c>
      <c r="E9" s="780">
        <v>50</v>
      </c>
      <c r="F9" s="779">
        <f t="shared" si="1"/>
        <v>19470.876377449818</v>
      </c>
      <c r="G9" s="779">
        <f t="shared" si="2"/>
        <v>1767.4199331080692</v>
      </c>
      <c r="H9" s="779">
        <f t="shared" si="3"/>
        <v>1178.2799554053795</v>
      </c>
      <c r="I9" s="779">
        <f t="shared" si="4"/>
        <v>589.13997770268975</v>
      </c>
      <c r="J9" s="778">
        <v>19.600000000000001</v>
      </c>
      <c r="K9" s="779">
        <f t="shared" si="5"/>
        <v>28697.666666666672</v>
      </c>
      <c r="L9"/>
      <c r="M9"/>
      <c r="N9"/>
      <c r="O9"/>
      <c r="P9"/>
      <c r="Q9"/>
      <c r="R9"/>
      <c r="S9"/>
      <c r="T9"/>
      <c r="U9"/>
      <c r="V9"/>
      <c r="W9"/>
      <c r="X9"/>
      <c r="Y9"/>
      <c r="Z9"/>
      <c r="AA9"/>
      <c r="AB9"/>
      <c r="AC9"/>
      <c r="AD9"/>
      <c r="AE9"/>
      <c r="AF9"/>
      <c r="AG9"/>
      <c r="AH9"/>
      <c r="AI9"/>
      <c r="AJ9"/>
      <c r="AK9"/>
      <c r="AL9"/>
    </row>
    <row r="10" spans="1:38" ht="19.5" customHeight="1" x14ac:dyDescent="0.6">
      <c r="A10" s="776" t="s">
        <v>3540</v>
      </c>
      <c r="B10" s="777">
        <v>878.5</v>
      </c>
      <c r="C10" s="778">
        <v>11.665144760776334</v>
      </c>
      <c r="D10" s="779">
        <f t="shared" si="0"/>
        <v>0.38883815869254446</v>
      </c>
      <c r="E10" s="780">
        <v>50</v>
      </c>
      <c r="F10" s="779">
        <f t="shared" si="1"/>
        <v>19470.876377449818</v>
      </c>
      <c r="G10" s="779">
        <f t="shared" si="2"/>
        <v>1793.3701926598515</v>
      </c>
      <c r="H10" s="779">
        <f t="shared" si="3"/>
        <v>1195.580128439901</v>
      </c>
      <c r="I10" s="779">
        <f t="shared" si="4"/>
        <v>597.79006421995052</v>
      </c>
      <c r="J10" s="778">
        <v>19.600000000000001</v>
      </c>
      <c r="K10" s="779">
        <f t="shared" si="5"/>
        <v>28697.666666666672</v>
      </c>
      <c r="L10"/>
      <c r="M10"/>
      <c r="N10"/>
      <c r="O10"/>
      <c r="P10"/>
      <c r="Q10"/>
      <c r="R10"/>
      <c r="S10"/>
      <c r="T10"/>
      <c r="U10"/>
      <c r="V10"/>
      <c r="W10"/>
      <c r="X10"/>
      <c r="Y10"/>
      <c r="Z10"/>
      <c r="AA10"/>
      <c r="AB10"/>
      <c r="AC10"/>
      <c r="AD10"/>
      <c r="AE10"/>
      <c r="AF10"/>
      <c r="AG10"/>
      <c r="AH10"/>
      <c r="AI10"/>
      <c r="AJ10"/>
      <c r="AK10"/>
      <c r="AL10"/>
    </row>
    <row r="11" spans="1:38" ht="21.75" customHeight="1" x14ac:dyDescent="0.6">
      <c r="A11" s="776" t="s">
        <v>3541</v>
      </c>
      <c r="B11" s="777">
        <v>878.5</v>
      </c>
      <c r="C11" s="778">
        <v>11.665144760776334</v>
      </c>
      <c r="D11" s="779">
        <f t="shared" si="0"/>
        <v>0.38883815869254446</v>
      </c>
      <c r="E11" s="780">
        <v>50</v>
      </c>
      <c r="F11" s="779">
        <f t="shared" si="1"/>
        <v>19470.876377449818</v>
      </c>
      <c r="G11" s="779">
        <f t="shared" si="2"/>
        <v>1793.3701926598515</v>
      </c>
      <c r="H11" s="779">
        <f t="shared" si="3"/>
        <v>1195.580128439901</v>
      </c>
      <c r="I11" s="779">
        <f t="shared" si="4"/>
        <v>597.79006421995052</v>
      </c>
      <c r="J11" s="778">
        <v>19.600000000000001</v>
      </c>
      <c r="K11" s="779">
        <f t="shared" si="5"/>
        <v>28697.666666666672</v>
      </c>
      <c r="L11"/>
      <c r="M11"/>
      <c r="N11"/>
      <c r="O11"/>
      <c r="P11"/>
      <c r="Q11"/>
      <c r="R11"/>
      <c r="S11"/>
      <c r="T11"/>
      <c r="U11"/>
      <c r="V11"/>
      <c r="W11"/>
      <c r="X11"/>
      <c r="Y11"/>
      <c r="Z11"/>
      <c r="AA11"/>
      <c r="AB11"/>
      <c r="AC11"/>
      <c r="AD11"/>
      <c r="AE11"/>
      <c r="AF11"/>
      <c r="AG11"/>
      <c r="AH11"/>
      <c r="AI11"/>
      <c r="AJ11"/>
      <c r="AK11"/>
      <c r="AL11"/>
    </row>
    <row r="12" spans="1:38" ht="21.75" customHeight="1" x14ac:dyDescent="0.6">
      <c r="A12" s="776" t="s">
        <v>3542</v>
      </c>
      <c r="B12" s="777">
        <v>892.45</v>
      </c>
      <c r="C12" s="778">
        <v>11.665144760776334</v>
      </c>
      <c r="D12" s="779">
        <f t="shared" si="0"/>
        <v>0.38883815869254446</v>
      </c>
      <c r="E12" s="780">
        <v>50</v>
      </c>
      <c r="F12" s="779">
        <f t="shared" si="1"/>
        <v>19780.061039334196</v>
      </c>
      <c r="G12" s="779">
        <f t="shared" si="2"/>
        <v>1793.3701926598515</v>
      </c>
      <c r="H12" s="779">
        <f t="shared" si="3"/>
        <v>1195.580128439901</v>
      </c>
      <c r="I12" s="779">
        <f t="shared" si="4"/>
        <v>597.79006421995052</v>
      </c>
      <c r="J12" s="778">
        <v>19.600000000000001</v>
      </c>
      <c r="K12" s="779">
        <f t="shared" si="5"/>
        <v>29153.366666666672</v>
      </c>
      <c r="L12"/>
      <c r="M12"/>
      <c r="N12"/>
      <c r="O12"/>
      <c r="P12"/>
      <c r="Q12"/>
      <c r="R12"/>
      <c r="S12"/>
      <c r="T12"/>
      <c r="U12"/>
      <c r="V12"/>
      <c r="W12"/>
      <c r="X12"/>
      <c r="Y12"/>
      <c r="Z12"/>
      <c r="AA12"/>
      <c r="AB12"/>
      <c r="AC12"/>
      <c r="AD12"/>
      <c r="AE12"/>
      <c r="AF12"/>
      <c r="AG12"/>
      <c r="AH12"/>
      <c r="AI12"/>
      <c r="AJ12"/>
      <c r="AK12"/>
      <c r="AL12"/>
    </row>
    <row r="13" spans="1:38" ht="21.75" customHeight="1" x14ac:dyDescent="0.6">
      <c r="A13" s="776" t="s">
        <v>3543</v>
      </c>
      <c r="B13" s="777">
        <v>892.45</v>
      </c>
      <c r="C13" s="778">
        <v>12.423853717586985</v>
      </c>
      <c r="D13" s="779">
        <f t="shared" si="0"/>
        <v>0.41412845725289948</v>
      </c>
      <c r="E13" s="780">
        <v>45</v>
      </c>
      <c r="F13" s="779">
        <f t="shared" si="1"/>
        <v>19218.624967118209</v>
      </c>
      <c r="G13" s="779">
        <f t="shared" si="2"/>
        <v>1821.8477273070971</v>
      </c>
      <c r="H13" s="779">
        <f t="shared" si="3"/>
        <v>1214.5651515380646</v>
      </c>
      <c r="I13" s="779">
        <f t="shared" si="4"/>
        <v>607.28257576903229</v>
      </c>
      <c r="J13" s="778">
        <v>15.057640657376616</v>
      </c>
      <c r="K13" s="779">
        <f t="shared" si="5"/>
        <v>20157.287107013643</v>
      </c>
      <c r="L13"/>
      <c r="M13"/>
      <c r="N13"/>
      <c r="O13"/>
      <c r="P13"/>
      <c r="Q13"/>
      <c r="R13"/>
      <c r="S13"/>
      <c r="T13"/>
      <c r="U13"/>
      <c r="V13"/>
      <c r="W13"/>
      <c r="X13"/>
      <c r="Y13"/>
      <c r="Z13"/>
      <c r="AA13"/>
      <c r="AB13"/>
      <c r="AC13"/>
      <c r="AD13"/>
      <c r="AE13"/>
      <c r="AF13"/>
      <c r="AG13"/>
      <c r="AH13"/>
      <c r="AI13"/>
      <c r="AJ13"/>
      <c r="AK13"/>
      <c r="AL13"/>
    </row>
    <row r="14" spans="1:38" ht="21.75" customHeight="1" x14ac:dyDescent="0.6">
      <c r="A14" s="776" t="s">
        <v>3544</v>
      </c>
      <c r="B14" s="777">
        <v>499.27</v>
      </c>
      <c r="C14" s="778">
        <v>12.423853717586985</v>
      </c>
      <c r="D14" s="779">
        <f t="shared" si="0"/>
        <v>0.41412845725289948</v>
      </c>
      <c r="E14" s="780">
        <v>45</v>
      </c>
      <c r="F14" s="779">
        <f t="shared" si="1"/>
        <v>10751.619572338066</v>
      </c>
      <c r="G14" s="779">
        <f t="shared" si="2"/>
        <v>1940.3419437955881</v>
      </c>
      <c r="H14" s="779">
        <f t="shared" si="3"/>
        <v>1293.5612958637255</v>
      </c>
      <c r="I14" s="779">
        <f t="shared" si="4"/>
        <v>646.78064793186275</v>
      </c>
      <c r="J14" s="778">
        <v>15.057640657376616</v>
      </c>
      <c r="K14" s="779">
        <f t="shared" si="5"/>
        <v>11276.742376512635</v>
      </c>
      <c r="L14"/>
      <c r="M14"/>
      <c r="N14"/>
      <c r="O14"/>
      <c r="P14"/>
      <c r="Q14"/>
      <c r="R14"/>
      <c r="S14"/>
      <c r="T14"/>
      <c r="U14"/>
      <c r="V14"/>
      <c r="W14"/>
      <c r="X14"/>
      <c r="Y14"/>
      <c r="Z14"/>
      <c r="AA14"/>
      <c r="AB14"/>
      <c r="AC14"/>
      <c r="AD14"/>
      <c r="AE14"/>
      <c r="AF14"/>
      <c r="AG14"/>
      <c r="AH14"/>
      <c r="AI14"/>
      <c r="AJ14"/>
      <c r="AK14"/>
      <c r="AL14"/>
    </row>
    <row r="15" spans="1:38" ht="21.75" customHeight="1" x14ac:dyDescent="0.6">
      <c r="A15" s="776" t="s">
        <v>3545</v>
      </c>
      <c r="B15" s="777">
        <v>345.53</v>
      </c>
      <c r="C15" s="778">
        <v>17.01050578610991</v>
      </c>
      <c r="D15" s="779">
        <f t="shared" si="0"/>
        <v>0.56701685953699699</v>
      </c>
      <c r="E15" s="780">
        <v>18</v>
      </c>
      <c r="F15" s="779">
        <f t="shared" si="1"/>
        <v>4898.033386895464</v>
      </c>
      <c r="G15" s="779">
        <f t="shared" si="2"/>
        <v>1085.5000529764393</v>
      </c>
      <c r="H15" s="779">
        <f t="shared" si="3"/>
        <v>723.6667019842929</v>
      </c>
      <c r="I15" s="779">
        <f t="shared" si="4"/>
        <v>361.83335099214645</v>
      </c>
      <c r="J15" s="778">
        <v>15.057640657376616</v>
      </c>
      <c r="K15" s="779">
        <f t="shared" si="5"/>
        <v>3121.7199458060054</v>
      </c>
      <c r="L15"/>
      <c r="M15"/>
      <c r="N15"/>
      <c r="O15"/>
      <c r="P15"/>
      <c r="Q15"/>
      <c r="R15"/>
      <c r="S15"/>
      <c r="T15"/>
      <c r="U15"/>
      <c r="V15"/>
      <c r="W15"/>
      <c r="X15"/>
      <c r="Y15"/>
      <c r="Z15"/>
      <c r="AA15"/>
      <c r="AB15"/>
      <c r="AC15"/>
      <c r="AD15"/>
      <c r="AE15"/>
      <c r="AF15"/>
      <c r="AG15"/>
      <c r="AH15"/>
      <c r="AI15"/>
      <c r="AJ15"/>
      <c r="AK15"/>
      <c r="AL15"/>
    </row>
    <row r="16" spans="1:38" ht="21.75" customHeight="1" x14ac:dyDescent="0.6">
      <c r="A16" s="776" t="s">
        <v>3546</v>
      </c>
      <c r="B16" s="777">
        <v>303.41000000000003</v>
      </c>
      <c r="C16" s="778">
        <v>17.01050578610991</v>
      </c>
      <c r="D16" s="779">
        <f t="shared" si="0"/>
        <v>0.56701685953699699</v>
      </c>
      <c r="E16" s="780">
        <v>17</v>
      </c>
      <c r="F16" s="779">
        <f t="shared" si="1"/>
        <v>4128.9260484508859</v>
      </c>
      <c r="G16" s="779">
        <f t="shared" si="2"/>
        <v>1028.5870112480475</v>
      </c>
      <c r="H16" s="779">
        <f t="shared" si="3"/>
        <v>685.72467416536495</v>
      </c>
      <c r="I16" s="779">
        <f t="shared" si="4"/>
        <v>342.86233708268247</v>
      </c>
      <c r="J16" s="778">
        <v>15.057640657376616</v>
      </c>
      <c r="K16" s="779">
        <f t="shared" si="5"/>
        <v>2588.8952927176292</v>
      </c>
      <c r="L16"/>
      <c r="M16"/>
      <c r="N16"/>
      <c r="O16"/>
      <c r="P16"/>
      <c r="Q16"/>
      <c r="R16"/>
      <c r="S16"/>
      <c r="T16"/>
      <c r="U16"/>
      <c r="V16"/>
      <c r="W16"/>
      <c r="X16"/>
      <c r="Y16"/>
      <c r="Z16"/>
      <c r="AA16"/>
      <c r="AB16"/>
      <c r="AC16"/>
      <c r="AD16"/>
      <c r="AE16"/>
      <c r="AF16"/>
      <c r="AG16"/>
      <c r="AH16"/>
      <c r="AI16"/>
      <c r="AJ16"/>
      <c r="AK16"/>
      <c r="AL16"/>
    </row>
    <row r="17" spans="1:38" ht="21.75" customHeight="1" x14ac:dyDescent="0.6">
      <c r="A17" s="776" t="s">
        <v>3546</v>
      </c>
      <c r="B17" s="777">
        <v>303.41000000000003</v>
      </c>
      <c r="C17" s="778">
        <v>17.01050578610991</v>
      </c>
      <c r="D17" s="779">
        <f t="shared" si="0"/>
        <v>0.56701685953699699</v>
      </c>
      <c r="E17" s="780">
        <v>17</v>
      </c>
      <c r="F17" s="779">
        <f t="shared" si="1"/>
        <v>4128.9260484508859</v>
      </c>
      <c r="G17" s="779">
        <f t="shared" si="2"/>
        <v>903.20257309863155</v>
      </c>
      <c r="H17" s="779">
        <f t="shared" si="3"/>
        <v>602.13504873242096</v>
      </c>
      <c r="I17" s="779">
        <f t="shared" si="4"/>
        <v>301.06752436621048</v>
      </c>
      <c r="J17" s="778">
        <v>15.057640657376616</v>
      </c>
      <c r="K17" s="779">
        <f t="shared" si="5"/>
        <v>2588.8952927176292</v>
      </c>
      <c r="L17"/>
      <c r="M17"/>
      <c r="N17"/>
      <c r="O17"/>
      <c r="P17"/>
      <c r="Q17"/>
      <c r="R17"/>
      <c r="S17"/>
      <c r="T17"/>
      <c r="U17"/>
      <c r="V17"/>
      <c r="W17"/>
      <c r="X17"/>
      <c r="Y17"/>
      <c r="Z17"/>
      <c r="AA17"/>
      <c r="AB17"/>
      <c r="AC17"/>
      <c r="AD17"/>
      <c r="AE17"/>
      <c r="AF17"/>
      <c r="AG17"/>
      <c r="AH17"/>
      <c r="AI17"/>
      <c r="AJ17"/>
      <c r="AK17"/>
      <c r="AL17"/>
    </row>
    <row r="18" spans="1:38" ht="21.75" customHeight="1" x14ac:dyDescent="0.6">
      <c r="A18" s="776" t="s">
        <v>3546</v>
      </c>
      <c r="B18" s="777">
        <v>303.41000000000003</v>
      </c>
      <c r="C18" s="778">
        <v>17.01050578610991</v>
      </c>
      <c r="D18" s="779">
        <f t="shared" si="0"/>
        <v>0.56701685953699699</v>
      </c>
      <c r="E18" s="780">
        <v>17</v>
      </c>
      <c r="F18" s="779">
        <f t="shared" si="1"/>
        <v>4128.9260484508859</v>
      </c>
      <c r="G18" s="779">
        <f t="shared" si="2"/>
        <v>903.20257309863155</v>
      </c>
      <c r="H18" s="779">
        <f t="shared" si="3"/>
        <v>602.13504873242096</v>
      </c>
      <c r="I18" s="779">
        <f t="shared" si="4"/>
        <v>301.06752436621048</v>
      </c>
      <c r="J18" s="778">
        <v>15.057640657376616</v>
      </c>
      <c r="K18" s="779">
        <f t="shared" si="5"/>
        <v>2588.8952927176292</v>
      </c>
      <c r="L18"/>
      <c r="M18"/>
      <c r="N18"/>
      <c r="O18"/>
      <c r="P18"/>
      <c r="Q18"/>
      <c r="R18"/>
      <c r="S18"/>
      <c r="T18"/>
      <c r="U18"/>
      <c r="V18"/>
      <c r="W18"/>
      <c r="X18"/>
      <c r="Y18"/>
      <c r="Z18"/>
      <c r="AA18"/>
      <c r="AB18"/>
      <c r="AC18"/>
      <c r="AD18"/>
      <c r="AE18"/>
      <c r="AF18"/>
      <c r="AG18"/>
      <c r="AH18"/>
      <c r="AI18"/>
      <c r="AJ18"/>
      <c r="AK18"/>
      <c r="AL18"/>
    </row>
    <row r="19" spans="1:38" ht="21.75" customHeight="1" x14ac:dyDescent="0.6">
      <c r="A19" s="776" t="s">
        <v>3546</v>
      </c>
      <c r="B19" s="777">
        <v>303.41000000000003</v>
      </c>
      <c r="C19" s="778">
        <v>17.01050578610991</v>
      </c>
      <c r="D19" s="779">
        <f t="shared" si="0"/>
        <v>0.56701685953699699</v>
      </c>
      <c r="E19" s="780">
        <v>17</v>
      </c>
      <c r="F19" s="779">
        <f t="shared" si="1"/>
        <v>4128.9260484508859</v>
      </c>
      <c r="G19" s="779">
        <f t="shared" si="2"/>
        <v>903.20257309863155</v>
      </c>
      <c r="H19" s="779">
        <f t="shared" si="3"/>
        <v>602.13504873242096</v>
      </c>
      <c r="I19" s="779">
        <f t="shared" si="4"/>
        <v>301.06752436621048</v>
      </c>
      <c r="J19" s="778">
        <v>15.057640657376616</v>
      </c>
      <c r="K19" s="779">
        <f t="shared" si="5"/>
        <v>2588.8952927176292</v>
      </c>
      <c r="L19"/>
      <c r="M19"/>
      <c r="N19"/>
      <c r="O19"/>
      <c r="P19"/>
      <c r="Q19"/>
      <c r="R19"/>
      <c r="S19"/>
      <c r="T19"/>
      <c r="U19"/>
      <c r="V19"/>
      <c r="W19"/>
      <c r="X19"/>
      <c r="Y19"/>
      <c r="Z19"/>
      <c r="AA19"/>
      <c r="AB19"/>
      <c r="AC19"/>
      <c r="AD19"/>
      <c r="AE19"/>
      <c r="AF19"/>
      <c r="AG19"/>
      <c r="AH19"/>
      <c r="AI19"/>
      <c r="AJ19"/>
      <c r="AK19"/>
      <c r="AL19"/>
    </row>
    <row r="20" spans="1:38" ht="21.75" customHeight="1" x14ac:dyDescent="0.6">
      <c r="A20" s="776" t="s">
        <v>3546</v>
      </c>
      <c r="B20" s="777">
        <v>303.41000000000003</v>
      </c>
      <c r="C20" s="778">
        <v>17.01050578610991</v>
      </c>
      <c r="D20" s="779">
        <f t="shared" si="0"/>
        <v>0.56701685953699699</v>
      </c>
      <c r="E20" s="780">
        <v>17</v>
      </c>
      <c r="F20" s="779">
        <f t="shared" si="1"/>
        <v>4128.9260484508859</v>
      </c>
      <c r="G20" s="779">
        <f t="shared" si="2"/>
        <v>903.20257309863155</v>
      </c>
      <c r="H20" s="779">
        <f t="shared" si="3"/>
        <v>602.13504873242096</v>
      </c>
      <c r="I20" s="779">
        <f t="shared" si="4"/>
        <v>301.06752436621048</v>
      </c>
      <c r="J20" s="778">
        <v>15.057640657376616</v>
      </c>
      <c r="K20" s="779">
        <f t="shared" si="5"/>
        <v>2588.8952927176292</v>
      </c>
      <c r="L20"/>
      <c r="M20"/>
      <c r="N20"/>
      <c r="O20"/>
      <c r="P20"/>
      <c r="Q20"/>
      <c r="R20"/>
      <c r="S20"/>
      <c r="T20"/>
      <c r="U20"/>
      <c r="V20"/>
      <c r="W20"/>
      <c r="X20"/>
      <c r="Y20"/>
      <c r="Z20"/>
      <c r="AA20"/>
      <c r="AB20"/>
      <c r="AC20"/>
      <c r="AD20"/>
      <c r="AE20"/>
      <c r="AF20"/>
      <c r="AG20"/>
      <c r="AH20"/>
      <c r="AI20"/>
      <c r="AJ20"/>
      <c r="AK20"/>
      <c r="AL20"/>
    </row>
    <row r="21" spans="1:38" ht="21.75" customHeight="1" x14ac:dyDescent="0.6">
      <c r="A21" s="776" t="s">
        <v>3546</v>
      </c>
      <c r="B21" s="777">
        <v>303.41000000000003</v>
      </c>
      <c r="C21" s="778">
        <v>17.01050578610991</v>
      </c>
      <c r="D21" s="779">
        <f t="shared" si="0"/>
        <v>0.56701685953699699</v>
      </c>
      <c r="E21" s="780">
        <v>17</v>
      </c>
      <c r="F21" s="779">
        <f t="shared" si="1"/>
        <v>4128.9260484508859</v>
      </c>
      <c r="G21" s="779">
        <f t="shared" si="2"/>
        <v>903.20257309863155</v>
      </c>
      <c r="H21" s="779">
        <f t="shared" si="3"/>
        <v>602.13504873242096</v>
      </c>
      <c r="I21" s="779">
        <f t="shared" si="4"/>
        <v>301.06752436621048</v>
      </c>
      <c r="J21" s="778">
        <v>15.057640657376616</v>
      </c>
      <c r="K21" s="779">
        <f t="shared" si="5"/>
        <v>2588.8952927176292</v>
      </c>
      <c r="L21"/>
      <c r="M21"/>
      <c r="N21"/>
      <c r="O21"/>
      <c r="P21"/>
      <c r="Q21"/>
      <c r="R21"/>
      <c r="S21"/>
      <c r="T21"/>
      <c r="U21"/>
      <c r="V21"/>
      <c r="W21"/>
      <c r="X21"/>
      <c r="Y21"/>
      <c r="Z21"/>
      <c r="AA21"/>
      <c r="AB21"/>
      <c r="AC21"/>
      <c r="AD21"/>
      <c r="AE21"/>
      <c r="AF21"/>
      <c r="AG21"/>
      <c r="AH21"/>
      <c r="AI21"/>
      <c r="AJ21"/>
      <c r="AK21"/>
      <c r="AL21"/>
    </row>
    <row r="22" spans="1:38" ht="21.75" customHeight="1" x14ac:dyDescent="0.6">
      <c r="A22" s="776" t="s">
        <v>3546</v>
      </c>
      <c r="B22" s="777">
        <v>303.41000000000003</v>
      </c>
      <c r="C22" s="778">
        <v>17.01050578610991</v>
      </c>
      <c r="D22" s="779">
        <f t="shared" si="0"/>
        <v>0.56701685953699699</v>
      </c>
      <c r="E22" s="780">
        <v>17</v>
      </c>
      <c r="F22" s="779">
        <f t="shared" si="1"/>
        <v>4128.9260484508859</v>
      </c>
      <c r="G22" s="779">
        <f t="shared" si="2"/>
        <v>903.20257309863155</v>
      </c>
      <c r="H22" s="779">
        <f t="shared" si="3"/>
        <v>602.13504873242096</v>
      </c>
      <c r="I22" s="779">
        <f t="shared" si="4"/>
        <v>301.06752436621048</v>
      </c>
      <c r="J22" s="778">
        <v>15.057640657376616</v>
      </c>
      <c r="K22" s="779">
        <f t="shared" si="5"/>
        <v>2588.8952927176292</v>
      </c>
      <c r="L22"/>
      <c r="M22"/>
      <c r="N22"/>
      <c r="O22"/>
      <c r="P22"/>
      <c r="Q22"/>
      <c r="R22"/>
      <c r="S22"/>
      <c r="T22"/>
      <c r="U22"/>
      <c r="V22"/>
      <c r="W22"/>
      <c r="X22"/>
      <c r="Y22"/>
      <c r="Z22"/>
      <c r="AA22"/>
      <c r="AB22"/>
      <c r="AC22"/>
      <c r="AD22"/>
      <c r="AE22"/>
      <c r="AF22"/>
      <c r="AG22"/>
      <c r="AH22"/>
      <c r="AI22"/>
      <c r="AJ22"/>
      <c r="AK22"/>
      <c r="AL22"/>
    </row>
    <row r="23" spans="1:38" ht="21.75" customHeight="1" x14ac:dyDescent="0.6">
      <c r="A23" s="776" t="s">
        <v>3546</v>
      </c>
      <c r="B23" s="777">
        <v>303.41000000000003</v>
      </c>
      <c r="C23" s="778">
        <v>17.01050578610991</v>
      </c>
      <c r="D23" s="779">
        <f t="shared" si="0"/>
        <v>0.56701685953699699</v>
      </c>
      <c r="E23" s="780">
        <v>17</v>
      </c>
      <c r="F23" s="779">
        <f t="shared" si="1"/>
        <v>4128.9260484508859</v>
      </c>
      <c r="G23" s="779">
        <f t="shared" si="2"/>
        <v>903.20257309863155</v>
      </c>
      <c r="H23" s="779">
        <f t="shared" si="3"/>
        <v>602.13504873242096</v>
      </c>
      <c r="I23" s="779">
        <f t="shared" si="4"/>
        <v>301.06752436621048</v>
      </c>
      <c r="J23" s="778">
        <v>15.057640657376616</v>
      </c>
      <c r="K23" s="779">
        <f t="shared" si="5"/>
        <v>2588.8952927176292</v>
      </c>
      <c r="L23"/>
      <c r="M23"/>
      <c r="N23"/>
      <c r="O23"/>
      <c r="P23"/>
      <c r="Q23"/>
      <c r="R23"/>
      <c r="S23"/>
      <c r="T23"/>
      <c r="U23"/>
      <c r="V23"/>
      <c r="W23"/>
      <c r="X23"/>
      <c r="Y23"/>
      <c r="Z23"/>
      <c r="AA23"/>
      <c r="AB23"/>
      <c r="AC23"/>
      <c r="AD23"/>
      <c r="AE23"/>
      <c r="AF23"/>
      <c r="AG23"/>
      <c r="AH23"/>
      <c r="AI23"/>
      <c r="AJ23"/>
      <c r="AK23"/>
      <c r="AL23"/>
    </row>
    <row r="24" spans="1:38" ht="21.75" customHeight="1" x14ac:dyDescent="0.6">
      <c r="A24" s="776" t="s">
        <v>3547</v>
      </c>
      <c r="B24" s="777">
        <v>289.77136363636367</v>
      </c>
      <c r="C24" s="778">
        <v>11.466293988649646</v>
      </c>
      <c r="D24" s="779">
        <f t="shared" si="0"/>
        <v>0.38220979962165486</v>
      </c>
      <c r="E24" s="780">
        <v>17</v>
      </c>
      <c r="F24" s="779">
        <f t="shared" si="1"/>
        <v>2658.0829159571576</v>
      </c>
      <c r="G24" s="779">
        <f>(B16*D16*0.75)*7</f>
        <v>903.20257309863155</v>
      </c>
      <c r="H24" s="779">
        <f>(B16*D16*0.5)*7</f>
        <v>602.13504873242096</v>
      </c>
      <c r="I24" s="779">
        <f>(B16*D16*0.25)*7</f>
        <v>301.06752436621048</v>
      </c>
      <c r="J24" s="778">
        <v>15.057640657376616</v>
      </c>
      <c r="K24" s="779">
        <f t="shared" si="5"/>
        <v>2472.5214043128121</v>
      </c>
      <c r="L24"/>
      <c r="M24"/>
      <c r="N24"/>
      <c r="O24"/>
      <c r="P24"/>
      <c r="Q24"/>
      <c r="R24"/>
      <c r="S24"/>
      <c r="T24"/>
      <c r="U24"/>
      <c r="V24"/>
      <c r="W24"/>
      <c r="X24"/>
      <c r="Y24"/>
      <c r="Z24"/>
      <c r="AA24"/>
      <c r="AB24"/>
      <c r="AC24"/>
      <c r="AD24"/>
      <c r="AE24"/>
      <c r="AF24"/>
      <c r="AG24"/>
      <c r="AH24"/>
      <c r="AI24"/>
      <c r="AJ24"/>
      <c r="AK24"/>
      <c r="AL24"/>
    </row>
    <row r="25" spans="1:38" ht="21.75" customHeight="1" x14ac:dyDescent="0.6">
      <c r="A25" s="776" t="s">
        <v>3547</v>
      </c>
      <c r="B25" s="777">
        <v>289.77136363636367</v>
      </c>
      <c r="C25" s="778">
        <v>11.466293988649646</v>
      </c>
      <c r="D25" s="779">
        <f t="shared" si="0"/>
        <v>0.38220979962165486</v>
      </c>
      <c r="E25" s="780">
        <v>17</v>
      </c>
      <c r="F25" s="779">
        <f t="shared" si="1"/>
        <v>2658.0829159571576</v>
      </c>
      <c r="G25" s="779">
        <f t="shared" si="2"/>
        <v>581.4556378656282</v>
      </c>
      <c r="H25" s="779">
        <f t="shared" si="3"/>
        <v>387.63709191041886</v>
      </c>
      <c r="I25" s="779">
        <f t="shared" si="4"/>
        <v>193.81854595520943</v>
      </c>
      <c r="J25" s="778">
        <v>15.057640657376616</v>
      </c>
      <c r="K25" s="779">
        <f t="shared" si="5"/>
        <v>2472.5214043128121</v>
      </c>
      <c r="L25"/>
      <c r="M25"/>
      <c r="N25"/>
      <c r="O25"/>
      <c r="P25"/>
      <c r="Q25"/>
      <c r="R25"/>
      <c r="S25"/>
      <c r="T25"/>
      <c r="U25"/>
      <c r="V25"/>
      <c r="W25"/>
      <c r="X25"/>
      <c r="Y25"/>
      <c r="Z25"/>
      <c r="AA25"/>
      <c r="AB25"/>
      <c r="AC25"/>
      <c r="AD25"/>
      <c r="AE25"/>
      <c r="AF25"/>
      <c r="AG25"/>
      <c r="AH25"/>
      <c r="AI25"/>
      <c r="AJ25"/>
      <c r="AK25"/>
      <c r="AL25"/>
    </row>
    <row r="26" spans="1:38" ht="21.75" customHeight="1" x14ac:dyDescent="0.6">
      <c r="A26" s="776" t="s">
        <v>3547</v>
      </c>
      <c r="B26" s="777">
        <v>289.77136363636367</v>
      </c>
      <c r="C26" s="778">
        <v>11.466293988649646</v>
      </c>
      <c r="D26" s="779">
        <f t="shared" si="0"/>
        <v>0.38220979962165486</v>
      </c>
      <c r="E26" s="780">
        <v>17</v>
      </c>
      <c r="F26" s="779">
        <f t="shared" si="1"/>
        <v>2658.0829159571576</v>
      </c>
      <c r="G26" s="779">
        <f t="shared" si="2"/>
        <v>581.4556378656282</v>
      </c>
      <c r="H26" s="779">
        <f t="shared" si="3"/>
        <v>387.63709191041886</v>
      </c>
      <c r="I26" s="779">
        <f t="shared" si="4"/>
        <v>193.81854595520943</v>
      </c>
      <c r="J26" s="778">
        <v>15.057640657376616</v>
      </c>
      <c r="K26" s="779">
        <f t="shared" si="5"/>
        <v>2472.5214043128121</v>
      </c>
      <c r="L26"/>
      <c r="M26"/>
      <c r="N26"/>
      <c r="O26"/>
      <c r="P26"/>
      <c r="Q26"/>
      <c r="R26"/>
      <c r="S26"/>
      <c r="T26"/>
      <c r="U26"/>
      <c r="V26"/>
      <c r="W26"/>
      <c r="X26"/>
      <c r="Y26"/>
      <c r="Z26"/>
      <c r="AA26"/>
      <c r="AB26"/>
      <c r="AC26"/>
      <c r="AD26"/>
      <c r="AE26"/>
      <c r="AF26"/>
      <c r="AG26"/>
      <c r="AH26"/>
      <c r="AI26"/>
      <c r="AJ26"/>
      <c r="AK26"/>
      <c r="AL26"/>
    </row>
    <row r="27" spans="1:38" ht="21.75" customHeight="1" x14ac:dyDescent="0.6">
      <c r="A27" s="776" t="s">
        <v>3547</v>
      </c>
      <c r="B27" s="777">
        <v>289.77136363636367</v>
      </c>
      <c r="C27" s="778">
        <v>11.466293988649646</v>
      </c>
      <c r="D27" s="779">
        <f t="shared" si="0"/>
        <v>0.38220979962165486</v>
      </c>
      <c r="E27" s="780">
        <v>17</v>
      </c>
      <c r="F27" s="779">
        <f t="shared" si="1"/>
        <v>2658.0829159571576</v>
      </c>
      <c r="G27" s="779">
        <f t="shared" si="2"/>
        <v>581.4556378656282</v>
      </c>
      <c r="H27" s="779">
        <f t="shared" si="3"/>
        <v>387.63709191041886</v>
      </c>
      <c r="I27" s="779">
        <f t="shared" si="4"/>
        <v>193.81854595520943</v>
      </c>
      <c r="J27" s="778">
        <v>15.057640657376616</v>
      </c>
      <c r="K27" s="779">
        <f t="shared" si="5"/>
        <v>2472.5214043128121</v>
      </c>
      <c r="L27"/>
      <c r="M27"/>
      <c r="N27"/>
      <c r="O27"/>
      <c r="P27"/>
      <c r="Q27"/>
      <c r="R27"/>
      <c r="S27"/>
      <c r="T27"/>
      <c r="U27"/>
      <c r="V27"/>
      <c r="W27"/>
      <c r="X27"/>
      <c r="Y27"/>
      <c r="Z27"/>
      <c r="AA27"/>
      <c r="AB27"/>
      <c r="AC27"/>
      <c r="AD27"/>
      <c r="AE27"/>
      <c r="AF27"/>
      <c r="AG27"/>
      <c r="AH27"/>
      <c r="AI27"/>
      <c r="AJ27"/>
      <c r="AK27"/>
      <c r="AL27"/>
    </row>
    <row r="28" spans="1:38" ht="21.75" customHeight="1" x14ac:dyDescent="0.6">
      <c r="A28" s="776" t="s">
        <v>3547</v>
      </c>
      <c r="B28" s="777">
        <v>289.77136363636367</v>
      </c>
      <c r="C28" s="778">
        <v>11.466293988649646</v>
      </c>
      <c r="D28" s="779">
        <f t="shared" si="0"/>
        <v>0.38220979962165486</v>
      </c>
      <c r="E28" s="780">
        <v>17</v>
      </c>
      <c r="F28" s="779">
        <f t="shared" si="1"/>
        <v>2658.0829159571576</v>
      </c>
      <c r="G28" s="779">
        <f t="shared" si="2"/>
        <v>581.4556378656282</v>
      </c>
      <c r="H28" s="779">
        <f t="shared" si="3"/>
        <v>387.63709191041886</v>
      </c>
      <c r="I28" s="779">
        <f t="shared" si="4"/>
        <v>193.81854595520943</v>
      </c>
      <c r="J28" s="778">
        <v>15.057640657376616</v>
      </c>
      <c r="K28" s="779">
        <f t="shared" si="5"/>
        <v>2472.5214043128121</v>
      </c>
      <c r="L28"/>
      <c r="M28"/>
      <c r="N28"/>
      <c r="O28"/>
      <c r="P28"/>
      <c r="Q28"/>
      <c r="R28"/>
      <c r="S28"/>
      <c r="T28"/>
      <c r="U28"/>
      <c r="V28"/>
      <c r="W28"/>
      <c r="X28"/>
      <c r="Y28"/>
      <c r="Z28"/>
      <c r="AA28"/>
      <c r="AB28"/>
      <c r="AC28"/>
      <c r="AD28"/>
      <c r="AE28"/>
      <c r="AF28"/>
      <c r="AG28"/>
      <c r="AH28"/>
      <c r="AI28"/>
      <c r="AJ28"/>
      <c r="AK28"/>
      <c r="AL28"/>
    </row>
    <row r="29" spans="1:38" ht="21.75" customHeight="1" x14ac:dyDescent="0.6">
      <c r="A29" s="776" t="s">
        <v>3547</v>
      </c>
      <c r="B29" s="777">
        <v>289.77136363636367</v>
      </c>
      <c r="C29" s="778">
        <v>11.466293988649646</v>
      </c>
      <c r="D29" s="779">
        <f t="shared" si="0"/>
        <v>0.38220979962165486</v>
      </c>
      <c r="E29" s="780">
        <v>17</v>
      </c>
      <c r="F29" s="779">
        <f t="shared" si="1"/>
        <v>2658.0829159571576</v>
      </c>
      <c r="G29" s="779">
        <f t="shared" si="2"/>
        <v>581.4556378656282</v>
      </c>
      <c r="H29" s="779">
        <f t="shared" si="3"/>
        <v>387.63709191041886</v>
      </c>
      <c r="I29" s="779">
        <f t="shared" si="4"/>
        <v>193.81854595520943</v>
      </c>
      <c r="J29" s="778">
        <v>15.057640657376616</v>
      </c>
      <c r="K29" s="779">
        <f t="shared" si="5"/>
        <v>2472.5214043128121</v>
      </c>
      <c r="L29"/>
      <c r="M29"/>
      <c r="N29"/>
      <c r="O29"/>
      <c r="P29"/>
      <c r="Q29"/>
      <c r="R29"/>
      <c r="S29"/>
      <c r="T29"/>
      <c r="U29"/>
      <c r="V29"/>
      <c r="W29"/>
      <c r="X29"/>
      <c r="Y29"/>
      <c r="Z29"/>
      <c r="AA29"/>
      <c r="AB29"/>
      <c r="AC29"/>
      <c r="AD29"/>
      <c r="AE29"/>
      <c r="AF29"/>
      <c r="AG29"/>
      <c r="AH29"/>
      <c r="AI29"/>
      <c r="AJ29"/>
      <c r="AK29"/>
      <c r="AL29"/>
    </row>
    <row r="30" spans="1:38" ht="21.75" customHeight="1" x14ac:dyDescent="0.6">
      <c r="A30" s="776" t="s">
        <v>3547</v>
      </c>
      <c r="B30" s="777">
        <v>289.77136363636367</v>
      </c>
      <c r="C30" s="778">
        <v>11.466293988649646</v>
      </c>
      <c r="D30" s="779">
        <f t="shared" si="0"/>
        <v>0.38220979962165486</v>
      </c>
      <c r="E30" s="780">
        <v>17</v>
      </c>
      <c r="F30" s="779">
        <f t="shared" si="1"/>
        <v>2658.0829159571576</v>
      </c>
      <c r="G30" s="779">
        <f t="shared" si="2"/>
        <v>581.4556378656282</v>
      </c>
      <c r="H30" s="779">
        <f t="shared" si="3"/>
        <v>387.63709191041886</v>
      </c>
      <c r="I30" s="779">
        <f t="shared" si="4"/>
        <v>193.81854595520943</v>
      </c>
      <c r="J30" s="778">
        <v>15.057640657376616</v>
      </c>
      <c r="K30" s="779">
        <f t="shared" si="5"/>
        <v>2472.5214043128121</v>
      </c>
      <c r="L30"/>
      <c r="M30"/>
      <c r="N30"/>
      <c r="O30"/>
      <c r="P30"/>
      <c r="Q30"/>
      <c r="R30"/>
      <c r="S30"/>
      <c r="T30"/>
      <c r="U30"/>
      <c r="V30"/>
      <c r="W30"/>
      <c r="X30"/>
      <c r="Y30"/>
      <c r="Z30"/>
      <c r="AA30"/>
      <c r="AB30"/>
      <c r="AC30"/>
      <c r="AD30"/>
      <c r="AE30"/>
      <c r="AF30"/>
      <c r="AG30"/>
      <c r="AH30"/>
      <c r="AI30"/>
      <c r="AJ30"/>
      <c r="AK30"/>
      <c r="AL30"/>
    </row>
    <row r="31" spans="1:38" ht="21.75" customHeight="1" x14ac:dyDescent="0.6">
      <c r="A31" s="776" t="s">
        <v>3547</v>
      </c>
      <c r="B31" s="777">
        <v>289.77136363636367</v>
      </c>
      <c r="C31" s="778">
        <v>11.466293988649646</v>
      </c>
      <c r="D31" s="779">
        <f t="shared" si="0"/>
        <v>0.38220979962165486</v>
      </c>
      <c r="E31" s="780">
        <v>17</v>
      </c>
      <c r="F31" s="779">
        <f t="shared" si="1"/>
        <v>2658.0829159571576</v>
      </c>
      <c r="G31" s="779">
        <f t="shared" si="2"/>
        <v>581.4556378656282</v>
      </c>
      <c r="H31" s="779">
        <f t="shared" si="3"/>
        <v>387.63709191041886</v>
      </c>
      <c r="I31" s="779">
        <f t="shared" si="4"/>
        <v>193.81854595520943</v>
      </c>
      <c r="J31" s="778">
        <v>15.057640657376616</v>
      </c>
      <c r="K31" s="779">
        <f t="shared" si="5"/>
        <v>2472.5214043128121</v>
      </c>
      <c r="L31"/>
      <c r="M31"/>
      <c r="N31"/>
      <c r="O31"/>
      <c r="P31"/>
      <c r="Q31"/>
      <c r="R31"/>
      <c r="S31"/>
      <c r="T31"/>
      <c r="U31"/>
      <c r="V31"/>
      <c r="W31"/>
      <c r="X31"/>
      <c r="Y31"/>
      <c r="Z31"/>
      <c r="AA31"/>
      <c r="AB31"/>
      <c r="AC31"/>
      <c r="AD31"/>
      <c r="AE31"/>
      <c r="AF31"/>
      <c r="AG31"/>
      <c r="AH31"/>
      <c r="AI31"/>
      <c r="AJ31"/>
      <c r="AK31"/>
      <c r="AL31"/>
    </row>
    <row r="32" spans="1:38" ht="21.75" customHeight="1" x14ac:dyDescent="0.6">
      <c r="A32" s="776" t="s">
        <v>3547</v>
      </c>
      <c r="B32" s="777">
        <v>289.77136363636367</v>
      </c>
      <c r="C32" s="778">
        <v>11.466293988649646</v>
      </c>
      <c r="D32" s="779">
        <f t="shared" si="0"/>
        <v>0.38220979962165486</v>
      </c>
      <c r="E32" s="780">
        <v>17</v>
      </c>
      <c r="F32" s="779">
        <f t="shared" si="1"/>
        <v>2658.0829159571576</v>
      </c>
      <c r="G32" s="779">
        <f t="shared" si="2"/>
        <v>581.4556378656282</v>
      </c>
      <c r="H32" s="779">
        <f t="shared" si="3"/>
        <v>387.63709191041886</v>
      </c>
      <c r="I32" s="779">
        <f t="shared" si="4"/>
        <v>193.81854595520943</v>
      </c>
      <c r="J32" s="778">
        <v>15.057640657376616</v>
      </c>
      <c r="K32" s="779">
        <f t="shared" si="5"/>
        <v>2472.5214043128121</v>
      </c>
      <c r="L32"/>
      <c r="M32"/>
      <c r="N32"/>
      <c r="O32"/>
      <c r="P32"/>
      <c r="Q32"/>
      <c r="R32"/>
      <c r="S32"/>
      <c r="T32"/>
      <c r="U32"/>
      <c r="V32"/>
      <c r="W32"/>
      <c r="X32"/>
      <c r="Y32"/>
      <c r="Z32"/>
      <c r="AA32"/>
      <c r="AB32"/>
      <c r="AC32"/>
      <c r="AD32"/>
      <c r="AE32"/>
      <c r="AF32"/>
      <c r="AG32"/>
      <c r="AH32"/>
      <c r="AI32"/>
      <c r="AJ32"/>
      <c r="AK32"/>
      <c r="AL32"/>
    </row>
    <row r="33" spans="1:38" ht="21.75" customHeight="1" x14ac:dyDescent="0.6">
      <c r="A33" s="776" t="s">
        <v>3547</v>
      </c>
      <c r="B33" s="777">
        <v>289.77136363636367</v>
      </c>
      <c r="C33" s="778">
        <v>11.466293988649646</v>
      </c>
      <c r="D33" s="779">
        <f t="shared" si="0"/>
        <v>0.38220979962165486</v>
      </c>
      <c r="E33" s="780">
        <v>17</v>
      </c>
      <c r="F33" s="779">
        <f t="shared" si="1"/>
        <v>2658.0829159571576</v>
      </c>
      <c r="G33" s="779">
        <f t="shared" si="2"/>
        <v>581.4556378656282</v>
      </c>
      <c r="H33" s="779">
        <f t="shared" si="3"/>
        <v>387.63709191041886</v>
      </c>
      <c r="I33" s="779">
        <f t="shared" si="4"/>
        <v>193.81854595520943</v>
      </c>
      <c r="J33" s="778">
        <v>15.057640657376616</v>
      </c>
      <c r="K33" s="779">
        <f t="shared" si="5"/>
        <v>2472.5214043128121</v>
      </c>
      <c r="L33"/>
      <c r="M33"/>
      <c r="N33"/>
      <c r="O33"/>
      <c r="P33"/>
      <c r="Q33"/>
      <c r="R33"/>
      <c r="S33"/>
      <c r="T33"/>
      <c r="U33"/>
      <c r="V33"/>
      <c r="W33"/>
      <c r="X33"/>
      <c r="Y33"/>
      <c r="Z33"/>
      <c r="AA33"/>
      <c r="AB33"/>
      <c r="AC33"/>
      <c r="AD33"/>
      <c r="AE33"/>
      <c r="AF33"/>
      <c r="AG33"/>
      <c r="AH33"/>
      <c r="AI33"/>
      <c r="AJ33"/>
      <c r="AK33"/>
      <c r="AL33"/>
    </row>
    <row r="34" spans="1:38" ht="21.75" customHeight="1" x14ac:dyDescent="0.6">
      <c r="A34" s="776" t="s">
        <v>3547</v>
      </c>
      <c r="B34" s="777">
        <v>289.77136363636367</v>
      </c>
      <c r="C34" s="778">
        <v>11.466293988649646</v>
      </c>
      <c r="D34" s="779">
        <f t="shared" si="0"/>
        <v>0.38220979962165486</v>
      </c>
      <c r="E34" s="780">
        <v>17</v>
      </c>
      <c r="F34" s="779">
        <f t="shared" si="1"/>
        <v>2658.0829159571576</v>
      </c>
      <c r="G34" s="779">
        <f t="shared" si="2"/>
        <v>581.4556378656282</v>
      </c>
      <c r="H34" s="779">
        <f t="shared" si="3"/>
        <v>387.63709191041886</v>
      </c>
      <c r="I34" s="779">
        <f t="shared" si="4"/>
        <v>193.81854595520943</v>
      </c>
      <c r="J34" s="778">
        <v>15.057640657376616</v>
      </c>
      <c r="K34" s="779">
        <f t="shared" si="5"/>
        <v>2472.5214043128121</v>
      </c>
      <c r="L34"/>
      <c r="M34"/>
      <c r="N34"/>
      <c r="O34"/>
      <c r="P34"/>
      <c r="Q34"/>
      <c r="R34"/>
      <c r="S34"/>
      <c r="T34"/>
      <c r="U34"/>
      <c r="V34"/>
      <c r="W34"/>
      <c r="X34"/>
      <c r="Y34"/>
      <c r="Z34"/>
      <c r="AA34"/>
      <c r="AB34"/>
      <c r="AC34"/>
      <c r="AD34"/>
      <c r="AE34"/>
      <c r="AF34"/>
      <c r="AG34"/>
      <c r="AH34"/>
      <c r="AI34"/>
      <c r="AJ34"/>
      <c r="AK34"/>
      <c r="AL34"/>
    </row>
    <row r="35" spans="1:38" ht="21.75" customHeight="1" x14ac:dyDescent="0.6">
      <c r="A35" s="776" t="s">
        <v>3547</v>
      </c>
      <c r="B35" s="777">
        <v>289.77136363636367</v>
      </c>
      <c r="C35" s="778">
        <v>11.466293988649646</v>
      </c>
      <c r="D35" s="779">
        <f t="shared" si="0"/>
        <v>0.38220979962165486</v>
      </c>
      <c r="E35" s="780">
        <v>17</v>
      </c>
      <c r="F35" s="779">
        <f t="shared" si="1"/>
        <v>2658.0829159571576</v>
      </c>
      <c r="G35" s="779">
        <f t="shared" si="2"/>
        <v>581.4556378656282</v>
      </c>
      <c r="H35" s="779">
        <f t="shared" si="3"/>
        <v>387.63709191041886</v>
      </c>
      <c r="I35" s="779">
        <f t="shared" si="4"/>
        <v>193.81854595520943</v>
      </c>
      <c r="J35" s="778">
        <v>15.057640657376616</v>
      </c>
      <c r="K35" s="779">
        <f t="shared" si="5"/>
        <v>2472.5214043128121</v>
      </c>
      <c r="L35"/>
      <c r="M35"/>
      <c r="N35"/>
      <c r="O35"/>
      <c r="P35"/>
      <c r="Q35"/>
      <c r="R35"/>
      <c r="S35"/>
      <c r="T35"/>
      <c r="U35"/>
      <c r="V35"/>
      <c r="W35"/>
      <c r="X35"/>
      <c r="Y35"/>
      <c r="Z35"/>
      <c r="AA35"/>
      <c r="AB35"/>
      <c r="AC35"/>
      <c r="AD35"/>
      <c r="AE35"/>
      <c r="AF35"/>
      <c r="AG35"/>
      <c r="AH35"/>
      <c r="AI35"/>
      <c r="AJ35"/>
      <c r="AK35"/>
      <c r="AL35"/>
    </row>
    <row r="36" spans="1:38" ht="21.75" customHeight="1" x14ac:dyDescent="0.6">
      <c r="A36" s="776" t="s">
        <v>3547</v>
      </c>
      <c r="B36" s="777">
        <v>289.77136363636367</v>
      </c>
      <c r="C36" s="778">
        <v>11.466293988649646</v>
      </c>
      <c r="D36" s="779">
        <f t="shared" si="0"/>
        <v>0.38220979962165486</v>
      </c>
      <c r="E36" s="780">
        <v>17</v>
      </c>
      <c r="F36" s="779">
        <f t="shared" si="1"/>
        <v>2658.0829159571576</v>
      </c>
      <c r="G36" s="779">
        <f t="shared" si="2"/>
        <v>581.4556378656282</v>
      </c>
      <c r="H36" s="779">
        <f t="shared" si="3"/>
        <v>387.63709191041886</v>
      </c>
      <c r="I36" s="779">
        <f t="shared" si="4"/>
        <v>193.81854595520943</v>
      </c>
      <c r="J36" s="778">
        <v>15.057640657376616</v>
      </c>
      <c r="K36" s="779">
        <f t="shared" si="5"/>
        <v>2472.5214043128121</v>
      </c>
      <c r="L36"/>
      <c r="M36"/>
      <c r="N36"/>
      <c r="O36"/>
      <c r="P36"/>
      <c r="Q36"/>
      <c r="R36"/>
      <c r="S36"/>
      <c r="T36"/>
      <c r="U36"/>
      <c r="V36"/>
      <c r="W36"/>
      <c r="X36"/>
      <c r="Y36"/>
      <c r="Z36"/>
      <c r="AA36"/>
      <c r="AB36"/>
      <c r="AC36"/>
      <c r="AD36"/>
      <c r="AE36"/>
      <c r="AF36"/>
      <c r="AG36"/>
      <c r="AH36"/>
      <c r="AI36"/>
      <c r="AJ36"/>
      <c r="AK36"/>
      <c r="AL36"/>
    </row>
    <row r="37" spans="1:38" ht="21.75" customHeight="1" x14ac:dyDescent="0.6">
      <c r="A37" s="776" t="s">
        <v>3547</v>
      </c>
      <c r="B37" s="777">
        <v>289.77136363636367</v>
      </c>
      <c r="C37" s="778">
        <v>11.466293988649646</v>
      </c>
      <c r="D37" s="779">
        <f t="shared" si="0"/>
        <v>0.38220979962165486</v>
      </c>
      <c r="E37" s="780">
        <v>17</v>
      </c>
      <c r="F37" s="779">
        <f t="shared" si="1"/>
        <v>2658.0829159571576</v>
      </c>
      <c r="G37" s="779">
        <f t="shared" si="2"/>
        <v>581.4556378656282</v>
      </c>
      <c r="H37" s="779">
        <f t="shared" si="3"/>
        <v>387.63709191041886</v>
      </c>
      <c r="I37" s="779">
        <f t="shared" si="4"/>
        <v>193.81854595520943</v>
      </c>
      <c r="J37" s="778">
        <v>15.057640657376616</v>
      </c>
      <c r="K37" s="779">
        <f t="shared" si="5"/>
        <v>2472.5214043128121</v>
      </c>
      <c r="L37"/>
      <c r="M37"/>
      <c r="N37"/>
      <c r="O37"/>
      <c r="P37"/>
      <c r="Q37"/>
      <c r="R37"/>
      <c r="S37"/>
      <c r="T37"/>
      <c r="U37"/>
      <c r="V37"/>
      <c r="W37"/>
      <c r="X37"/>
      <c r="Y37"/>
      <c r="Z37"/>
      <c r="AA37"/>
      <c r="AB37"/>
      <c r="AC37"/>
      <c r="AD37"/>
      <c r="AE37"/>
      <c r="AF37"/>
      <c r="AG37"/>
      <c r="AH37"/>
      <c r="AI37"/>
      <c r="AJ37"/>
      <c r="AK37"/>
      <c r="AL37"/>
    </row>
    <row r="38" spans="1:38" ht="21.75" customHeight="1" x14ac:dyDescent="0.6">
      <c r="A38" s="776" t="s">
        <v>3547</v>
      </c>
      <c r="B38" s="777">
        <v>289.77136363636367</v>
      </c>
      <c r="C38" s="778">
        <v>11.466293988649646</v>
      </c>
      <c r="D38" s="779">
        <f t="shared" si="0"/>
        <v>0.38220979962165486</v>
      </c>
      <c r="E38" s="780">
        <v>17</v>
      </c>
      <c r="F38" s="779">
        <f t="shared" si="1"/>
        <v>2658.0829159571576</v>
      </c>
      <c r="G38" s="779">
        <f t="shared" si="2"/>
        <v>581.4556378656282</v>
      </c>
      <c r="H38" s="779">
        <f t="shared" si="3"/>
        <v>387.63709191041886</v>
      </c>
      <c r="I38" s="779">
        <f t="shared" si="4"/>
        <v>193.81854595520943</v>
      </c>
      <c r="J38" s="778">
        <v>15.057640657376616</v>
      </c>
      <c r="K38" s="779">
        <f t="shared" si="5"/>
        <v>2472.5214043128121</v>
      </c>
      <c r="L38"/>
      <c r="M38"/>
      <c r="N38"/>
      <c r="O38"/>
      <c r="P38"/>
      <c r="Q38"/>
      <c r="R38"/>
      <c r="S38"/>
      <c r="T38"/>
      <c r="U38"/>
      <c r="V38"/>
      <c r="W38"/>
      <c r="X38"/>
      <c r="Y38"/>
      <c r="Z38"/>
      <c r="AA38"/>
      <c r="AB38"/>
      <c r="AC38"/>
      <c r="AD38"/>
      <c r="AE38"/>
      <c r="AF38"/>
      <c r="AG38"/>
      <c r="AH38"/>
      <c r="AI38"/>
      <c r="AJ38"/>
      <c r="AK38"/>
      <c r="AL38"/>
    </row>
    <row r="39" spans="1:38" ht="21.75" customHeight="1" x14ac:dyDescent="0.6">
      <c r="A39" s="776" t="s">
        <v>3547</v>
      </c>
      <c r="B39" s="777">
        <v>289.77136363636367</v>
      </c>
      <c r="C39" s="778">
        <v>11.466293988649646</v>
      </c>
      <c r="D39" s="779">
        <f t="shared" si="0"/>
        <v>0.38220979962165486</v>
      </c>
      <c r="E39" s="780">
        <v>17</v>
      </c>
      <c r="F39" s="779">
        <f t="shared" si="1"/>
        <v>2658.0829159571576</v>
      </c>
      <c r="G39" s="779">
        <f t="shared" si="2"/>
        <v>581.4556378656282</v>
      </c>
      <c r="H39" s="779">
        <f t="shared" si="3"/>
        <v>387.63709191041886</v>
      </c>
      <c r="I39" s="779">
        <f t="shared" si="4"/>
        <v>193.81854595520943</v>
      </c>
      <c r="J39" s="778">
        <v>15.057640657376616</v>
      </c>
      <c r="K39" s="779">
        <f t="shared" si="5"/>
        <v>2472.5214043128121</v>
      </c>
      <c r="L39"/>
      <c r="M39"/>
      <c r="N39"/>
      <c r="O39"/>
      <c r="P39"/>
      <c r="Q39"/>
      <c r="R39"/>
      <c r="S39"/>
      <c r="T39"/>
      <c r="U39"/>
      <c r="V39"/>
      <c r="W39"/>
      <c r="X39"/>
      <c r="Y39"/>
      <c r="Z39"/>
      <c r="AA39"/>
      <c r="AB39"/>
      <c r="AC39"/>
      <c r="AD39"/>
      <c r="AE39"/>
      <c r="AF39"/>
      <c r="AG39"/>
      <c r="AH39"/>
      <c r="AI39"/>
      <c r="AJ39"/>
      <c r="AK39"/>
      <c r="AL39"/>
    </row>
    <row r="40" spans="1:38" ht="21.75" customHeight="1" x14ac:dyDescent="0.6">
      <c r="A40" s="776" t="s">
        <v>3547</v>
      </c>
      <c r="B40" s="777">
        <v>289.77136363636367</v>
      </c>
      <c r="C40" s="778">
        <v>11.466293988649646</v>
      </c>
      <c r="D40" s="779">
        <f t="shared" si="0"/>
        <v>0.38220979962165486</v>
      </c>
      <c r="E40" s="780">
        <v>17</v>
      </c>
      <c r="F40" s="779">
        <f t="shared" si="1"/>
        <v>2658.0829159571576</v>
      </c>
      <c r="G40" s="779">
        <f t="shared" si="2"/>
        <v>581.4556378656282</v>
      </c>
      <c r="H40" s="779">
        <f t="shared" si="3"/>
        <v>387.63709191041886</v>
      </c>
      <c r="I40" s="779">
        <f t="shared" si="4"/>
        <v>193.81854595520943</v>
      </c>
      <c r="J40" s="778">
        <v>15.057640657376616</v>
      </c>
      <c r="K40" s="779">
        <f t="shared" si="5"/>
        <v>2472.5214043128121</v>
      </c>
      <c r="L40"/>
      <c r="M40"/>
      <c r="N40"/>
      <c r="O40"/>
      <c r="P40"/>
      <c r="Q40"/>
      <c r="R40"/>
      <c r="S40"/>
      <c r="T40"/>
      <c r="U40"/>
      <c r="V40"/>
      <c r="W40"/>
      <c r="X40"/>
      <c r="Y40"/>
      <c r="Z40"/>
      <c r="AA40"/>
      <c r="AB40"/>
      <c r="AC40"/>
      <c r="AD40"/>
      <c r="AE40"/>
      <c r="AF40"/>
      <c r="AG40"/>
      <c r="AH40"/>
      <c r="AI40"/>
      <c r="AJ40"/>
      <c r="AK40"/>
      <c r="AL40"/>
    </row>
    <row r="41" spans="1:38" ht="21.75" customHeight="1" x14ac:dyDescent="0.6">
      <c r="A41" s="776" t="s">
        <v>3547</v>
      </c>
      <c r="B41" s="777">
        <v>289.77136363636367</v>
      </c>
      <c r="C41" s="778">
        <v>11.466293988649646</v>
      </c>
      <c r="D41" s="779">
        <f t="shared" si="0"/>
        <v>0.38220979962165486</v>
      </c>
      <c r="E41" s="780">
        <v>17</v>
      </c>
      <c r="F41" s="779">
        <f t="shared" si="1"/>
        <v>2658.0829159571576</v>
      </c>
      <c r="G41" s="779">
        <f t="shared" si="2"/>
        <v>581.4556378656282</v>
      </c>
      <c r="H41" s="779">
        <f t="shared" si="3"/>
        <v>387.63709191041886</v>
      </c>
      <c r="I41" s="779">
        <f t="shared" si="4"/>
        <v>193.81854595520943</v>
      </c>
      <c r="J41" s="778">
        <v>15.057640657376616</v>
      </c>
      <c r="K41" s="779">
        <f t="shared" si="5"/>
        <v>2472.5214043128121</v>
      </c>
      <c r="L41"/>
      <c r="M41"/>
      <c r="N41"/>
      <c r="O41"/>
      <c r="P41"/>
      <c r="Q41"/>
      <c r="R41"/>
      <c r="S41"/>
      <c r="T41"/>
      <c r="U41"/>
      <c r="V41"/>
      <c r="W41"/>
      <c r="X41"/>
      <c r="Y41"/>
      <c r="Z41"/>
      <c r="AA41"/>
      <c r="AB41"/>
      <c r="AC41"/>
      <c r="AD41"/>
      <c r="AE41"/>
      <c r="AF41"/>
      <c r="AG41"/>
      <c r="AH41"/>
      <c r="AI41"/>
      <c r="AJ41"/>
      <c r="AK41"/>
      <c r="AL41"/>
    </row>
    <row r="42" spans="1:38" ht="21.75" customHeight="1" x14ac:dyDescent="0.6">
      <c r="A42" s="776" t="s">
        <v>3547</v>
      </c>
      <c r="B42" s="777">
        <v>289.77136363636367</v>
      </c>
      <c r="C42" s="778">
        <v>11.466293988649646</v>
      </c>
      <c r="D42" s="779">
        <f t="shared" si="0"/>
        <v>0.38220979962165486</v>
      </c>
      <c r="E42" s="780">
        <v>17</v>
      </c>
      <c r="F42" s="779">
        <f t="shared" si="1"/>
        <v>2658.0829159571576</v>
      </c>
      <c r="G42" s="779">
        <f t="shared" si="2"/>
        <v>581.4556378656282</v>
      </c>
      <c r="H42" s="779">
        <f t="shared" si="3"/>
        <v>387.63709191041886</v>
      </c>
      <c r="I42" s="779">
        <f t="shared" si="4"/>
        <v>193.81854595520943</v>
      </c>
      <c r="J42" s="778">
        <v>15.057640657376616</v>
      </c>
      <c r="K42" s="779">
        <f t="shared" si="5"/>
        <v>2472.5214043128121</v>
      </c>
      <c r="L42"/>
      <c r="M42"/>
      <c r="N42"/>
      <c r="O42"/>
      <c r="P42"/>
      <c r="Q42"/>
      <c r="R42"/>
      <c r="S42"/>
      <c r="T42"/>
      <c r="U42"/>
      <c r="V42"/>
      <c r="W42"/>
      <c r="X42"/>
      <c r="Y42"/>
      <c r="Z42"/>
      <c r="AA42"/>
      <c r="AB42"/>
      <c r="AC42"/>
      <c r="AD42"/>
      <c r="AE42"/>
      <c r="AF42"/>
      <c r="AG42"/>
      <c r="AH42"/>
      <c r="AI42"/>
      <c r="AJ42"/>
      <c r="AK42"/>
      <c r="AL42"/>
    </row>
    <row r="43" spans="1:38" ht="21.75" customHeight="1" x14ac:dyDescent="0.6">
      <c r="A43" s="776" t="s">
        <v>3547</v>
      </c>
      <c r="B43" s="777">
        <v>289.77136363636367</v>
      </c>
      <c r="C43" s="778">
        <v>11.466293988649646</v>
      </c>
      <c r="D43" s="779">
        <f t="shared" si="0"/>
        <v>0.38220979962165486</v>
      </c>
      <c r="E43" s="780">
        <v>17</v>
      </c>
      <c r="F43" s="779">
        <f t="shared" si="1"/>
        <v>2658.0829159571576</v>
      </c>
      <c r="G43" s="779">
        <f t="shared" si="2"/>
        <v>581.4556378656282</v>
      </c>
      <c r="H43" s="779">
        <f t="shared" si="3"/>
        <v>387.63709191041886</v>
      </c>
      <c r="I43" s="779">
        <f t="shared" si="4"/>
        <v>193.81854595520943</v>
      </c>
      <c r="J43" s="778">
        <v>15.057640657376616</v>
      </c>
      <c r="K43" s="779">
        <f t="shared" si="5"/>
        <v>2472.5214043128121</v>
      </c>
      <c r="L43"/>
      <c r="M43"/>
      <c r="N43"/>
      <c r="O43"/>
      <c r="P43"/>
      <c r="Q43"/>
      <c r="R43"/>
      <c r="S43"/>
      <c r="T43"/>
      <c r="U43"/>
      <c r="V43"/>
      <c r="W43"/>
      <c r="X43"/>
      <c r="Y43"/>
      <c r="Z43"/>
      <c r="AA43"/>
      <c r="AB43"/>
      <c r="AC43"/>
      <c r="AD43"/>
      <c r="AE43"/>
      <c r="AF43"/>
      <c r="AG43"/>
      <c r="AH43"/>
      <c r="AI43"/>
      <c r="AJ43"/>
      <c r="AK43"/>
      <c r="AL43"/>
    </row>
    <row r="44" spans="1:38" ht="21.75" customHeight="1" x14ac:dyDescent="0.6">
      <c r="A44" s="776" t="s">
        <v>3547</v>
      </c>
      <c r="B44" s="777">
        <v>289.77136363636367</v>
      </c>
      <c r="C44" s="778">
        <v>11.466293988649646</v>
      </c>
      <c r="D44" s="779">
        <f t="shared" si="0"/>
        <v>0.38220979962165486</v>
      </c>
      <c r="E44" s="780">
        <v>17</v>
      </c>
      <c r="F44" s="779">
        <f t="shared" si="1"/>
        <v>2658.0829159571576</v>
      </c>
      <c r="G44" s="779">
        <f t="shared" si="2"/>
        <v>581.4556378656282</v>
      </c>
      <c r="H44" s="779">
        <f t="shared" si="3"/>
        <v>387.63709191041886</v>
      </c>
      <c r="I44" s="779">
        <f t="shared" si="4"/>
        <v>193.81854595520943</v>
      </c>
      <c r="J44" s="778">
        <v>15.057640657376616</v>
      </c>
      <c r="K44" s="779">
        <f t="shared" si="5"/>
        <v>2472.5214043128121</v>
      </c>
      <c r="L44"/>
      <c r="M44"/>
      <c r="N44"/>
      <c r="O44"/>
      <c r="P44"/>
      <c r="Q44"/>
      <c r="R44"/>
      <c r="S44"/>
      <c r="T44"/>
      <c r="U44"/>
      <c r="V44"/>
      <c r="W44"/>
      <c r="X44"/>
      <c r="Y44"/>
      <c r="Z44"/>
      <c r="AA44"/>
      <c r="AB44"/>
      <c r="AC44"/>
      <c r="AD44"/>
      <c r="AE44"/>
      <c r="AF44"/>
      <c r="AG44"/>
      <c r="AH44"/>
      <c r="AI44"/>
      <c r="AJ44"/>
      <c r="AK44"/>
      <c r="AL44"/>
    </row>
    <row r="45" spans="1:38" ht="21.75" customHeight="1" x14ac:dyDescent="0.6">
      <c r="A45" s="776" t="s">
        <v>3547</v>
      </c>
      <c r="B45" s="777">
        <v>289.77136363636367</v>
      </c>
      <c r="C45" s="778">
        <v>11.466293988649646</v>
      </c>
      <c r="D45" s="779">
        <f t="shared" si="0"/>
        <v>0.38220979962165486</v>
      </c>
      <c r="E45" s="780">
        <v>17</v>
      </c>
      <c r="F45" s="779">
        <f t="shared" si="1"/>
        <v>2658.0829159571576</v>
      </c>
      <c r="G45" s="779">
        <f t="shared" si="2"/>
        <v>581.4556378656282</v>
      </c>
      <c r="H45" s="779">
        <f t="shared" si="3"/>
        <v>387.63709191041886</v>
      </c>
      <c r="I45" s="779">
        <f t="shared" si="4"/>
        <v>193.81854595520943</v>
      </c>
      <c r="J45" s="778">
        <v>15.057640657376616</v>
      </c>
      <c r="K45" s="779">
        <f t="shared" si="5"/>
        <v>2472.5214043128121</v>
      </c>
      <c r="L45"/>
      <c r="M45"/>
      <c r="N45"/>
      <c r="O45"/>
      <c r="P45"/>
      <c r="Q45"/>
      <c r="R45"/>
      <c r="S45"/>
      <c r="T45"/>
      <c r="U45"/>
      <c r="V45"/>
      <c r="W45"/>
      <c r="X45"/>
      <c r="Y45"/>
      <c r="Z45"/>
      <c r="AA45"/>
      <c r="AB45"/>
      <c r="AC45"/>
      <c r="AD45"/>
      <c r="AE45"/>
      <c r="AF45"/>
      <c r="AG45"/>
      <c r="AH45"/>
      <c r="AI45"/>
      <c r="AJ45"/>
      <c r="AK45"/>
      <c r="AL45"/>
    </row>
    <row r="46" spans="1:38" ht="21.75" customHeight="1" x14ac:dyDescent="0.6">
      <c r="A46" s="776" t="s">
        <v>3548</v>
      </c>
      <c r="B46" s="777">
        <v>303.57</v>
      </c>
      <c r="C46" s="778">
        <v>11.466293988649646</v>
      </c>
      <c r="D46" s="779">
        <f t="shared" si="0"/>
        <v>0.38220979962165486</v>
      </c>
      <c r="E46" s="780">
        <v>18</v>
      </c>
      <c r="F46" s="779">
        <f t="shared" si="1"/>
        <v>2900.6857217786442</v>
      </c>
      <c r="G46" s="779">
        <f t="shared" si="2"/>
        <v>581.4556378656282</v>
      </c>
      <c r="H46" s="779">
        <f t="shared" si="3"/>
        <v>387.63709191041886</v>
      </c>
      <c r="I46" s="779">
        <f t="shared" si="4"/>
        <v>193.81854595520943</v>
      </c>
      <c r="J46" s="778">
        <v>15.057640657376616</v>
      </c>
      <c r="K46" s="779">
        <f t="shared" si="5"/>
        <v>2742.6287846158916</v>
      </c>
      <c r="L46"/>
      <c r="M46"/>
      <c r="N46"/>
      <c r="O46"/>
      <c r="P46"/>
      <c r="Q46"/>
      <c r="R46"/>
      <c r="S46"/>
      <c r="T46"/>
      <c r="U46"/>
      <c r="V46"/>
      <c r="W46"/>
      <c r="X46"/>
      <c r="Y46"/>
      <c r="Z46"/>
      <c r="AA46"/>
      <c r="AB46"/>
      <c r="AC46"/>
      <c r="AD46"/>
      <c r="AE46"/>
      <c r="AF46"/>
      <c r="AG46"/>
      <c r="AH46"/>
      <c r="AI46"/>
      <c r="AJ46"/>
      <c r="AK46"/>
      <c r="AL46"/>
    </row>
    <row r="47" spans="1:38" ht="21.75" customHeight="1" x14ac:dyDescent="0.6">
      <c r="A47" s="776" t="s">
        <v>3549</v>
      </c>
      <c r="B47" s="777">
        <v>292.95999999999998</v>
      </c>
      <c r="C47" s="778">
        <v>11.466293988649646</v>
      </c>
      <c r="D47" s="779">
        <f t="shared" si="0"/>
        <v>0.38220979962165486</v>
      </c>
      <c r="E47" s="780">
        <v>18</v>
      </c>
      <c r="F47" s="779">
        <f t="shared" si="1"/>
        <v>2799.304572429</v>
      </c>
      <c r="G47" s="779">
        <f t="shared" si="2"/>
        <v>609.14400157351531</v>
      </c>
      <c r="H47" s="779">
        <f t="shared" si="3"/>
        <v>406.09600104901017</v>
      </c>
      <c r="I47" s="779">
        <f t="shared" si="4"/>
        <v>203.04800052450508</v>
      </c>
      <c r="J47" s="778">
        <v>15.057640657376616</v>
      </c>
      <c r="K47" s="779">
        <f t="shared" si="5"/>
        <v>2646.771844191032</v>
      </c>
      <c r="L47"/>
      <c r="M47"/>
      <c r="N47"/>
      <c r="O47"/>
      <c r="P47"/>
      <c r="Q47"/>
      <c r="R47"/>
      <c r="S47"/>
      <c r="T47"/>
      <c r="U47"/>
      <c r="V47"/>
      <c r="W47"/>
      <c r="X47"/>
      <c r="Y47"/>
      <c r="Z47"/>
      <c r="AA47"/>
      <c r="AB47"/>
      <c r="AC47"/>
      <c r="AD47"/>
      <c r="AE47"/>
      <c r="AF47"/>
      <c r="AG47"/>
      <c r="AH47"/>
      <c r="AI47"/>
      <c r="AJ47"/>
      <c r="AK47"/>
      <c r="AL47"/>
    </row>
    <row r="48" spans="1:38" ht="21.75" customHeight="1" x14ac:dyDescent="0.6">
      <c r="A48" s="776" t="s">
        <v>3550</v>
      </c>
      <c r="B48" s="777">
        <v>278.8</v>
      </c>
      <c r="C48" s="778">
        <v>11.466293988649646</v>
      </c>
      <c r="D48" s="779">
        <f t="shared" si="0"/>
        <v>0.38220979962165486</v>
      </c>
      <c r="E48" s="780">
        <v>14</v>
      </c>
      <c r="F48" s="779">
        <f t="shared" si="1"/>
        <v>2237.761934824865</v>
      </c>
      <c r="G48" s="779">
        <f t="shared" si="2"/>
        <v>587.85396021009001</v>
      </c>
      <c r="H48" s="779">
        <f t="shared" si="3"/>
        <v>391.90264014005999</v>
      </c>
      <c r="I48" s="779">
        <f t="shared" si="4"/>
        <v>195.95132007002999</v>
      </c>
      <c r="J48" s="778">
        <v>15.057640657376616</v>
      </c>
      <c r="K48" s="779">
        <f t="shared" si="5"/>
        <v>1959.0994337957468</v>
      </c>
      <c r="L48"/>
      <c r="M48"/>
      <c r="N48"/>
      <c r="O48"/>
      <c r="P48"/>
      <c r="Q48"/>
      <c r="R48"/>
      <c r="S48"/>
      <c r="T48"/>
      <c r="U48"/>
      <c r="V48"/>
      <c r="W48"/>
      <c r="X48"/>
      <c r="Y48"/>
      <c r="Z48"/>
      <c r="AA48"/>
      <c r="AB48"/>
      <c r="AC48"/>
      <c r="AD48"/>
      <c r="AE48"/>
      <c r="AF48"/>
      <c r="AG48"/>
      <c r="AH48"/>
      <c r="AI48"/>
      <c r="AJ48"/>
      <c r="AK48"/>
      <c r="AL48"/>
    </row>
    <row r="49" spans="1:38" ht="21.75" customHeight="1" x14ac:dyDescent="0.6">
      <c r="A49" s="776" t="s">
        <v>3551</v>
      </c>
      <c r="B49" s="777">
        <v>73.72</v>
      </c>
      <c r="C49" s="778">
        <v>17.01050578610991</v>
      </c>
      <c r="D49" s="779">
        <f t="shared" si="0"/>
        <v>0.56701685953699699</v>
      </c>
      <c r="E49" s="780">
        <v>14</v>
      </c>
      <c r="F49" s="779">
        <f t="shared" si="1"/>
        <v>877.81014058641574</v>
      </c>
      <c r="G49" s="779">
        <f t="shared" si="2"/>
        <v>559.44048370621624</v>
      </c>
      <c r="H49" s="779">
        <f t="shared" si="3"/>
        <v>372.96032247081081</v>
      </c>
      <c r="I49" s="779">
        <f>(B48*D48*0.25)*7</f>
        <v>186.4801612354054</v>
      </c>
      <c r="J49" s="778">
        <v>8.7500861664687406</v>
      </c>
      <c r="K49" s="779">
        <f t="shared" si="5"/>
        <v>301.02629768963527</v>
      </c>
      <c r="L49"/>
      <c r="M49"/>
      <c r="N49"/>
      <c r="O49"/>
      <c r="P49"/>
      <c r="Q49"/>
      <c r="R49"/>
      <c r="S49"/>
      <c r="T49"/>
      <c r="U49"/>
      <c r="V49"/>
      <c r="W49"/>
      <c r="X49"/>
      <c r="Y49"/>
      <c r="Z49"/>
      <c r="AA49"/>
      <c r="AB49"/>
      <c r="AC49"/>
      <c r="AD49"/>
      <c r="AE49"/>
      <c r="AF49"/>
      <c r="AG49"/>
      <c r="AH49"/>
      <c r="AI49"/>
      <c r="AJ49"/>
      <c r="AK49"/>
      <c r="AL49"/>
    </row>
    <row r="50" spans="1:38" ht="21.75" customHeight="1" x14ac:dyDescent="0.6">
      <c r="A50" s="776" t="s">
        <v>3552</v>
      </c>
      <c r="B50" s="777">
        <v>73.72</v>
      </c>
      <c r="C50" s="778">
        <v>11.466550752292269</v>
      </c>
      <c r="D50" s="779">
        <f t="shared" si="0"/>
        <v>0.38221835840974233</v>
      </c>
      <c r="E50" s="780">
        <v>14</v>
      </c>
      <c r="F50" s="779">
        <f t="shared" si="1"/>
        <v>591.71988502129022</v>
      </c>
      <c r="G50" s="779">
        <f t="shared" si="2"/>
        <v>219.45253514660394</v>
      </c>
      <c r="H50" s="779">
        <f t="shared" si="3"/>
        <v>146.30169009773596</v>
      </c>
      <c r="I50" s="782"/>
      <c r="J50" s="778">
        <v>15.057977841707343</v>
      </c>
      <c r="K50" s="779">
        <f t="shared" si="5"/>
        <v>518.03459236231049</v>
      </c>
      <c r="L50"/>
      <c r="M50"/>
      <c r="N50"/>
      <c r="O50"/>
      <c r="P50"/>
      <c r="Q50"/>
      <c r="R50"/>
      <c r="S50"/>
      <c r="T50"/>
      <c r="U50"/>
      <c r="V50"/>
      <c r="W50"/>
      <c r="X50"/>
      <c r="Y50"/>
      <c r="Z50"/>
      <c r="AA50"/>
      <c r="AB50"/>
      <c r="AC50"/>
      <c r="AD50"/>
      <c r="AE50"/>
      <c r="AF50"/>
      <c r="AG50"/>
      <c r="AH50"/>
      <c r="AI50"/>
      <c r="AJ50"/>
      <c r="AK50"/>
      <c r="AL50"/>
    </row>
    <row r="51" spans="1:38" ht="21.75" customHeight="1" x14ac:dyDescent="0.6">
      <c r="A51" s="776" t="s">
        <v>3553</v>
      </c>
      <c r="B51" s="777">
        <v>73.72</v>
      </c>
      <c r="C51" s="778">
        <v>78.097189412807523</v>
      </c>
      <c r="D51" s="779">
        <f t="shared" si="0"/>
        <v>2.6032396470935839</v>
      </c>
      <c r="E51" s="780">
        <v>14</v>
      </c>
      <c r="F51" s="779">
        <f t="shared" si="1"/>
        <v>4030.1273624585187</v>
      </c>
      <c r="G51" s="779">
        <f>(B50*D50*0.75)*7</f>
        <v>147.92997125532258</v>
      </c>
      <c r="H51" s="779">
        <f>(B50*D50*0.5)*7</f>
        <v>98.619980836881723</v>
      </c>
      <c r="I51" s="782"/>
      <c r="J51" s="778">
        <v>119.6870247052</v>
      </c>
      <c r="K51" s="779">
        <f t="shared" si="5"/>
        <v>4117.5528152580937</v>
      </c>
      <c r="L51"/>
      <c r="M51"/>
      <c r="N51"/>
      <c r="O51"/>
      <c r="P51"/>
      <c r="Q51"/>
      <c r="R51"/>
      <c r="S51"/>
      <c r="T51"/>
      <c r="U51"/>
      <c r="V51"/>
      <c r="W51"/>
      <c r="X51"/>
      <c r="Y51"/>
      <c r="Z51"/>
      <c r="AA51"/>
      <c r="AB51"/>
      <c r="AC51"/>
      <c r="AD51"/>
      <c r="AE51"/>
      <c r="AF51"/>
      <c r="AG51"/>
      <c r="AH51"/>
      <c r="AI51"/>
      <c r="AJ51"/>
      <c r="AK51"/>
      <c r="AL51"/>
    </row>
    <row r="52" spans="1:38" ht="21.75" customHeight="1" x14ac:dyDescent="0.6">
      <c r="A52" s="776"/>
      <c r="B52" s="777"/>
      <c r="C52" s="777"/>
      <c r="D52" s="783"/>
      <c r="E52" s="780"/>
      <c r="F52" s="781">
        <f t="shared" si="1"/>
        <v>0</v>
      </c>
      <c r="G52" s="779">
        <f>(B51*D51*0.75)*7</f>
        <v>1007.5318406146297</v>
      </c>
      <c r="H52" s="779">
        <f>(B51*D51*0.5)*7</f>
        <v>671.68789374308653</v>
      </c>
      <c r="I52" s="782"/>
      <c r="J52" s="778"/>
      <c r="K52" s="781">
        <f t="shared" si="5"/>
        <v>0</v>
      </c>
      <c r="L52"/>
      <c r="M52"/>
      <c r="N52"/>
      <c r="O52"/>
      <c r="P52"/>
      <c r="Q52"/>
      <c r="R52"/>
      <c r="S52"/>
      <c r="T52"/>
      <c r="U52"/>
      <c r="V52"/>
      <c r="W52"/>
      <c r="X52"/>
      <c r="Y52"/>
      <c r="Z52"/>
      <c r="AA52"/>
      <c r="AB52"/>
      <c r="AC52"/>
      <c r="AD52"/>
      <c r="AE52"/>
      <c r="AF52"/>
      <c r="AG52"/>
      <c r="AH52"/>
      <c r="AI52"/>
      <c r="AJ52"/>
      <c r="AK52"/>
      <c r="AL52"/>
    </row>
    <row r="53" spans="1:38" ht="21.75" customHeight="1" x14ac:dyDescent="0.6">
      <c r="A53" s="768"/>
      <c r="B53" s="784"/>
      <c r="C53" s="784"/>
      <c r="D53" s="784"/>
      <c r="E53" s="784"/>
      <c r="F53" s="784"/>
      <c r="G53" s="784"/>
      <c r="H53" s="784"/>
      <c r="I53" s="784"/>
      <c r="J53" s="784"/>
      <c r="K53" s="784"/>
      <c r="L53"/>
      <c r="M53"/>
      <c r="N53"/>
      <c r="O53"/>
      <c r="P53"/>
      <c r="Q53"/>
      <c r="R53"/>
      <c r="S53"/>
      <c r="T53"/>
      <c r="U53"/>
      <c r="V53"/>
      <c r="W53"/>
      <c r="X53"/>
      <c r="Y53"/>
      <c r="Z53"/>
      <c r="AA53"/>
      <c r="AB53"/>
      <c r="AC53"/>
      <c r="AD53"/>
      <c r="AE53"/>
      <c r="AF53"/>
      <c r="AG53"/>
      <c r="AH53"/>
      <c r="AI53"/>
      <c r="AJ53"/>
      <c r="AK53"/>
      <c r="AL53"/>
    </row>
    <row r="54" spans="1:38" ht="21.75" customHeight="1" x14ac:dyDescent="0.6">
      <c r="A54" s="2008" t="s">
        <v>2229</v>
      </c>
      <c r="B54" s="2008"/>
      <c r="C54" s="2008"/>
      <c r="D54" s="2008"/>
      <c r="E54" s="784"/>
      <c r="F54" s="784"/>
      <c r="G54" s="2009" t="s">
        <v>1663</v>
      </c>
      <c r="H54" s="2010"/>
      <c r="I54" s="2010"/>
      <c r="J54" s="2011"/>
      <c r="K54" s="785">
        <f>SUM(F6:I52,K6:K52)/SUM(B5:B52)</f>
        <v>36.16531989702559</v>
      </c>
      <c r="L54"/>
      <c r="M54"/>
      <c r="N54"/>
      <c r="O54"/>
      <c r="P54"/>
      <c r="Q54"/>
      <c r="R54"/>
      <c r="S54"/>
      <c r="T54"/>
      <c r="U54"/>
      <c r="V54"/>
      <c r="W54"/>
      <c r="X54"/>
      <c r="Y54"/>
      <c r="Z54"/>
      <c r="AA54"/>
      <c r="AB54"/>
      <c r="AC54"/>
      <c r="AD54"/>
      <c r="AE54"/>
      <c r="AF54"/>
      <c r="AG54"/>
      <c r="AH54"/>
      <c r="AI54"/>
      <c r="AJ54"/>
      <c r="AK54"/>
      <c r="AL54"/>
    </row>
    <row r="55" spans="1:38" ht="21.75" customHeight="1" x14ac:dyDescent="0.6">
      <c r="A55" s="786" t="s">
        <v>60</v>
      </c>
      <c r="B55" s="787" t="s">
        <v>2228</v>
      </c>
      <c r="C55" s="788" t="s">
        <v>1661</v>
      </c>
      <c r="D55" s="788" t="s">
        <v>1660</v>
      </c>
      <c r="E55" s="784"/>
      <c r="F55" s="784"/>
      <c r="G55" s="2009" t="s">
        <v>1664</v>
      </c>
      <c r="H55" s="2010"/>
      <c r="I55" s="2010"/>
      <c r="J55" s="2011"/>
      <c r="K55" s="785">
        <v>1250</v>
      </c>
      <c r="L55"/>
      <c r="M55"/>
      <c r="N55"/>
      <c r="O55"/>
      <c r="P55"/>
      <c r="Q55"/>
      <c r="R55"/>
      <c r="S55"/>
      <c r="T55"/>
      <c r="U55"/>
      <c r="V55"/>
      <c r="W55"/>
      <c r="X55"/>
      <c r="Y55"/>
      <c r="Z55"/>
      <c r="AA55"/>
      <c r="AB55"/>
      <c r="AC55"/>
      <c r="AD55"/>
      <c r="AE55"/>
      <c r="AF55"/>
      <c r="AG55"/>
      <c r="AH55"/>
      <c r="AI55"/>
      <c r="AJ55"/>
      <c r="AK55"/>
      <c r="AL55"/>
    </row>
    <row r="56" spans="1:38" ht="21.75" customHeight="1" x14ac:dyDescent="0.6">
      <c r="A56" s="789" t="s">
        <v>2210</v>
      </c>
      <c r="B56" s="790">
        <v>12.61</v>
      </c>
      <c r="C56" s="791">
        <v>13.72</v>
      </c>
      <c r="D56" s="791">
        <v>40</v>
      </c>
      <c r="E56" s="784"/>
      <c r="F56" s="784"/>
      <c r="G56" s="2009" t="s">
        <v>1665</v>
      </c>
      <c r="H56" s="2010"/>
      <c r="I56" s="2010"/>
      <c r="J56" s="2011"/>
      <c r="K56" s="785">
        <f>1100+450</f>
        <v>1550</v>
      </c>
      <c r="L56"/>
      <c r="M56"/>
      <c r="N56"/>
      <c r="O56"/>
      <c r="P56"/>
      <c r="Q56"/>
      <c r="R56"/>
      <c r="S56"/>
      <c r="T56"/>
      <c r="U56"/>
      <c r="V56"/>
      <c r="W56"/>
      <c r="X56"/>
      <c r="Y56"/>
      <c r="Z56"/>
      <c r="AA56"/>
      <c r="AB56"/>
      <c r="AC56"/>
      <c r="AD56"/>
      <c r="AE56"/>
      <c r="AF56"/>
      <c r="AG56"/>
      <c r="AH56"/>
      <c r="AI56"/>
      <c r="AJ56"/>
      <c r="AK56"/>
      <c r="AL56"/>
    </row>
    <row r="57" spans="1:38" ht="21.75" customHeight="1" x14ac:dyDescent="0.6">
      <c r="A57" s="792" t="s">
        <v>2211</v>
      </c>
      <c r="B57" s="793">
        <v>11.67</v>
      </c>
      <c r="C57" s="794">
        <v>19.600000000000001</v>
      </c>
      <c r="D57" s="794">
        <v>50</v>
      </c>
      <c r="E57" s="795"/>
      <c r="F57" s="784"/>
      <c r="G57" s="2009" t="s">
        <v>1666</v>
      </c>
      <c r="H57" s="2010"/>
      <c r="I57" s="2010"/>
      <c r="J57" s="2011"/>
      <c r="K57" s="785">
        <f>1100+450</f>
        <v>1550</v>
      </c>
      <c r="L57"/>
      <c r="M57"/>
      <c r="N57"/>
      <c r="O57"/>
      <c r="P57"/>
      <c r="Q57"/>
      <c r="R57"/>
      <c r="S57"/>
      <c r="T57"/>
      <c r="U57"/>
      <c r="V57"/>
      <c r="W57"/>
      <c r="X57"/>
      <c r="Y57"/>
      <c r="Z57"/>
      <c r="AA57"/>
      <c r="AB57"/>
      <c r="AC57"/>
      <c r="AD57"/>
      <c r="AE57"/>
      <c r="AF57"/>
      <c r="AG57"/>
      <c r="AH57"/>
      <c r="AI57"/>
      <c r="AJ57"/>
      <c r="AK57"/>
      <c r="AL57"/>
    </row>
    <row r="58" spans="1:38" ht="21.75" customHeight="1" x14ac:dyDescent="0.6">
      <c r="A58" s="792" t="s">
        <v>2212</v>
      </c>
      <c r="B58" s="793">
        <v>17.010000000000002</v>
      </c>
      <c r="C58" s="794">
        <v>15.057640657376616</v>
      </c>
      <c r="D58" s="794">
        <v>45</v>
      </c>
      <c r="E58" s="784"/>
      <c r="F58" s="784"/>
      <c r="G58" s="2009" t="s">
        <v>1667</v>
      </c>
      <c r="H58" s="2010"/>
      <c r="I58" s="2010"/>
      <c r="J58" s="2011"/>
      <c r="K58" s="785">
        <f>SUM(K55:K57)/SUM(B5:B52)</f>
        <v>0.25970660914513521</v>
      </c>
      <c r="L58"/>
      <c r="M58"/>
      <c r="N58"/>
      <c r="O58"/>
      <c r="P58"/>
      <c r="Q58"/>
      <c r="R58"/>
      <c r="S58"/>
      <c r="T58"/>
      <c r="U58"/>
      <c r="V58"/>
      <c r="W58"/>
      <c r="X58"/>
      <c r="Y58"/>
      <c r="Z58"/>
      <c r="AA58"/>
      <c r="AB58"/>
      <c r="AC58"/>
      <c r="AD58"/>
      <c r="AE58"/>
      <c r="AF58"/>
      <c r="AG58"/>
      <c r="AH58"/>
      <c r="AI58"/>
      <c r="AJ58"/>
      <c r="AK58"/>
      <c r="AL58"/>
    </row>
    <row r="59" spans="1:38" ht="21.75" customHeight="1" x14ac:dyDescent="0.6">
      <c r="A59" s="792" t="s">
        <v>2213</v>
      </c>
      <c r="B59" s="793">
        <v>17.010000000000002</v>
      </c>
      <c r="C59" s="794">
        <v>15.057640657376616</v>
      </c>
      <c r="D59" s="794">
        <v>18</v>
      </c>
      <c r="E59" s="784"/>
      <c r="F59" s="784"/>
      <c r="G59" s="2009" t="s">
        <v>1668</v>
      </c>
      <c r="H59" s="2010"/>
      <c r="I59" s="2010"/>
      <c r="J59" s="2011"/>
      <c r="K59" s="796">
        <f>K58+K54</f>
        <v>36.425026506170724</v>
      </c>
      <c r="L59"/>
      <c r="M59"/>
      <c r="N59"/>
      <c r="O59"/>
      <c r="P59"/>
      <c r="Q59"/>
      <c r="R59"/>
      <c r="S59"/>
      <c r="T59"/>
      <c r="U59"/>
      <c r="V59"/>
      <c r="W59"/>
      <c r="X59"/>
      <c r="Y59"/>
      <c r="Z59"/>
      <c r="AA59"/>
      <c r="AB59"/>
      <c r="AC59"/>
      <c r="AD59"/>
      <c r="AE59"/>
      <c r="AF59"/>
      <c r="AG59"/>
      <c r="AH59"/>
      <c r="AI59"/>
      <c r="AJ59"/>
      <c r="AK59"/>
      <c r="AL59"/>
    </row>
    <row r="60" spans="1:38" ht="21.75" customHeight="1" x14ac:dyDescent="0.6">
      <c r="A60" s="792" t="s">
        <v>59</v>
      </c>
      <c r="B60" s="793">
        <v>11.47</v>
      </c>
      <c r="C60" s="794">
        <v>15.057640657376616</v>
      </c>
      <c r="D60" s="794">
        <v>17</v>
      </c>
      <c r="E60" s="784"/>
      <c r="F60" s="784"/>
      <c r="G60" s="784"/>
      <c r="H60" s="784"/>
      <c r="I60" s="784"/>
      <c r="J60" s="784"/>
      <c r="K60" s="784"/>
      <c r="L60"/>
      <c r="M60"/>
      <c r="N60"/>
      <c r="O60"/>
      <c r="P60"/>
      <c r="Q60"/>
      <c r="R60"/>
      <c r="S60"/>
      <c r="T60"/>
      <c r="U60"/>
      <c r="V60"/>
      <c r="W60"/>
      <c r="X60"/>
      <c r="Y60"/>
      <c r="Z60"/>
      <c r="AA60"/>
      <c r="AB60"/>
      <c r="AC60"/>
      <c r="AD60"/>
      <c r="AE60"/>
      <c r="AF60"/>
      <c r="AG60"/>
      <c r="AH60"/>
      <c r="AI60"/>
      <c r="AJ60"/>
      <c r="AK60"/>
      <c r="AL60"/>
    </row>
    <row r="61" spans="1:38" ht="21.75" customHeight="1" x14ac:dyDescent="0.6">
      <c r="A61" s="792" t="s">
        <v>2207</v>
      </c>
      <c r="B61" s="793">
        <v>11.47</v>
      </c>
      <c r="C61" s="794">
        <v>8.75</v>
      </c>
      <c r="D61" s="794">
        <v>14</v>
      </c>
      <c r="E61" s="784"/>
      <c r="F61" s="784"/>
      <c r="G61" s="784"/>
      <c r="H61" s="784"/>
      <c r="I61" s="784"/>
      <c r="J61" s="784"/>
      <c r="K61" s="784"/>
      <c r="L61"/>
      <c r="M61"/>
      <c r="N61"/>
      <c r="O61"/>
      <c r="P61"/>
      <c r="Q61"/>
      <c r="R61"/>
      <c r="S61"/>
      <c r="T61"/>
      <c r="U61"/>
      <c r="V61"/>
      <c r="W61"/>
      <c r="X61"/>
      <c r="Y61"/>
      <c r="Z61"/>
      <c r="AA61"/>
      <c r="AB61"/>
      <c r="AC61"/>
      <c r="AD61"/>
      <c r="AE61"/>
      <c r="AF61"/>
      <c r="AG61"/>
      <c r="AH61"/>
      <c r="AI61"/>
      <c r="AJ61"/>
      <c r="AK61"/>
      <c r="AL61"/>
    </row>
    <row r="62" spans="1:38" ht="21.75" customHeight="1" x14ac:dyDescent="0.6">
      <c r="A62" s="797" t="s">
        <v>2214</v>
      </c>
      <c r="B62" s="798">
        <v>78.099999999999994</v>
      </c>
      <c r="C62" s="799">
        <v>119.6870247052</v>
      </c>
      <c r="D62" s="799">
        <v>14</v>
      </c>
      <c r="E62" s="784"/>
      <c r="F62" s="784"/>
      <c r="G62" s="784"/>
      <c r="H62" s="784"/>
      <c r="I62" s="784"/>
      <c r="J62" s="784"/>
      <c r="K62" s="784"/>
      <c r="L62"/>
      <c r="M62"/>
      <c r="N62"/>
      <c r="O62"/>
      <c r="P62"/>
      <c r="Q62"/>
      <c r="R62"/>
      <c r="S62"/>
      <c r="T62"/>
      <c r="U62"/>
      <c r="V62"/>
      <c r="W62"/>
      <c r="X62"/>
      <c r="Y62"/>
      <c r="Z62"/>
      <c r="AA62"/>
      <c r="AB62"/>
      <c r="AC62"/>
      <c r="AD62"/>
      <c r="AE62"/>
      <c r="AF62"/>
      <c r="AG62"/>
      <c r="AH62"/>
      <c r="AI62"/>
      <c r="AJ62"/>
      <c r="AK62"/>
      <c r="AL62"/>
    </row>
    <row r="63" spans="1:38" ht="21.75" customHeigh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row>
    <row r="64" spans="1:38" ht="21.75" customHeigh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row>
  </sheetData>
  <mergeCells count="12">
    <mergeCell ref="G55:J55"/>
    <mergeCell ref="G56:J56"/>
    <mergeCell ref="G57:J57"/>
    <mergeCell ref="G58:J58"/>
    <mergeCell ref="G59:J59"/>
    <mergeCell ref="A54:D54"/>
    <mergeCell ref="G54:J54"/>
    <mergeCell ref="J1:K3"/>
    <mergeCell ref="A4:K4"/>
    <mergeCell ref="A5:A6"/>
    <mergeCell ref="B5:B6"/>
    <mergeCell ref="F5:K5"/>
  </mergeCells>
  <pageMargins left="0.511811024" right="0.511811024" top="0.78740157499999996" bottom="0.78740157499999996"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