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15.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Fund. Rasa | Contenção" sheetId="74" r:id="rId18"/>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<sst xmlns="http://schemas.openxmlformats.org/spreadsheetml/2006/main" count="76186" uniqueCount="11265">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</sst>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worksheet" Target="worksheets/sheet18.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microsoft.com/office/2007/relationships/hdphoto" Target="../media/hdphoto1.wdp"/><Relationship Id="rId1" Type="http://schemas.openxmlformats.org/officeDocument/2006/relationships/image" Target="../media/image7.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142602</xdr:colOff>
      <xdr:row>0</xdr:row>
      <xdr:rowOff>127909</xdr:rowOff>
    </xdr:from>
    <xdr:to>
      <xdr:col>1</xdr:col>
      <xdr:colOff>380752</xdr:colOff>
      <xdr:row>2</xdr:row>
      <xdr:rowOff>42728</xdr:rowOff>
    </xdr:to>
    <xdr:pic>
      <xdr:nvPicPr>
        <xdr:cNvPr id="2" name="image3.png">
          <a:extLst>
            <a:ext uri="{FF2B5EF4-FFF2-40B4-BE49-F238E27FC236}">
              <a16:creationId xmlns:a16="http://schemas.microsoft.com/office/drawing/2014/main" id="{F45A3717-ABD4-47C0-85BA-428B86183E23}"/>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Lst>
        </a:blip>
        <a:srcRect/>
        <a:stretch>
          <a:fillRect/>
        </a:stretch>
      </xdr:blipFill>
      <xdr:spPr>
        <a:xfrm>
          <a:off x="144507" y="126004"/>
          <a:ext cx="990625" cy="295819"/>
        </a:xfrm>
        <a:prstGeom prst="rect">
          <a:avLst/>
        </a:prstGeom>
        <a:ln/>
      </xdr:spPr>
    </xdr:pic>
    <xdr:clientData/>
  </xdr:twoCellAnchor>
  <xdr:twoCellAnchor editAs="oneCell">
    <xdr:from>
      <xdr:col>34</xdr:col>
      <xdr:colOff>591868</xdr:colOff>
      <xdr:row>7</xdr:row>
      <xdr:rowOff>31296</xdr:rowOff>
    </xdr:from>
    <xdr:to>
      <xdr:col>35</xdr:col>
      <xdr:colOff>221908</xdr:colOff>
      <xdr:row>13</xdr:row>
      <xdr:rowOff>63335</xdr:rowOff>
    </xdr:to>
    <xdr:pic>
      <xdr:nvPicPr>
        <xdr:cNvPr id="3" name="Imagem 2">
          <a:extLst>
            <a:ext uri="{FF2B5EF4-FFF2-40B4-BE49-F238E27FC236}">
              <a16:creationId xmlns:a16="http://schemas.microsoft.com/office/drawing/2014/main" id="{F291C39F-44B3-4222-8208-14B6A6BC16D7}"/>
            </a:ext>
          </a:extLst>
        </xdr:cNvPr>
        <xdr:cNvPicPr>
          <a:picLocks noChangeAspect="1"/>
        </xdr:cNvPicPr>
      </xdr:nvPicPr>
      <xdr:blipFill>
        <a:blip xmlns:r="http://schemas.openxmlformats.org/officeDocument/2006/relationships" r:embed="rId3"/>
        <a:stretch>
          <a:fillRect/>
        </a:stretch>
      </xdr:blipFill>
      <xdr:spPr>
        <a:xfrm>
          <a:off x="34024618" y="1526721"/>
          <a:ext cx="1887465" cy="1175039"/>
        </a:xfrm>
        <a:prstGeom prst="rect">
          <a:avLst/>
        </a:prstGeom>
      </xdr:spPr>
    </xdr:pic>
    <xdr:clientData/>
  </xdr:twoCellAnchor>
  <xdr:twoCellAnchor editAs="oneCell">
    <xdr:from>
      <xdr:col>1</xdr:col>
      <xdr:colOff>0</xdr:colOff>
      <xdr:row>87</xdr:row>
      <xdr:rowOff>0</xdr:rowOff>
    </xdr:from>
    <xdr:to>
      <xdr:col>3</xdr:col>
      <xdr:colOff>422306</xdr:colOff>
      <xdr:row>107</xdr:row>
      <xdr:rowOff>134174</xdr:rowOff>
    </xdr:to>
    <xdr:pic>
      <xdr:nvPicPr>
        <xdr:cNvPr id="4" name="Imagem 3">
          <a:extLst>
            <a:ext uri="{FF2B5EF4-FFF2-40B4-BE49-F238E27FC236}">
              <a16:creationId xmlns:a16="http://schemas.microsoft.com/office/drawing/2014/main" id="{25A928A7-EC47-48D1-B529-1BF4DC0916AB}"/>
            </a:ext>
          </a:extLst>
        </xdr:cNvPr>
        <xdr:cNvPicPr>
          <a:picLocks noChangeAspect="1"/>
        </xdr:cNvPicPr>
      </xdr:nvPicPr>
      <xdr:blipFill>
        <a:blip xmlns:r="http://schemas.openxmlformats.org/officeDocument/2006/relationships" r:embed="rId4"/>
        <a:stretch>
          <a:fillRect/>
        </a:stretch>
      </xdr:blipFill>
      <xdr:spPr>
        <a:xfrm>
          <a:off x="754380" y="9517380"/>
          <a:ext cx="4880006" cy="3372674"/>
        </a:xfrm>
        <a:prstGeom prst="rect">
          <a:avLst/>
        </a:prstGeom>
      </xdr:spPr>
    </xdr:pic>
    <xdr:clientData/>
  </xdr:twoCellAnchor>
  <xdr:twoCellAnchor>
    <xdr:from>
      <xdr:col>3</xdr:col>
      <xdr:colOff>471056</xdr:colOff>
      <xdr:row>95</xdr:row>
      <xdr:rowOff>55418</xdr:rowOff>
    </xdr:from>
    <xdr:to>
      <xdr:col>4</xdr:col>
      <xdr:colOff>2258293</xdr:colOff>
      <xdr:row>100</xdr:row>
      <xdr:rowOff>69272</xdr:rowOff>
    </xdr:to>
    <xdr:sp macro="" textlink="">
      <xdr:nvSpPr>
        <xdr:cNvPr id="5" name="CaixaDeTexto 4">
          <a:extLst>
            <a:ext uri="{FF2B5EF4-FFF2-40B4-BE49-F238E27FC236}">
              <a16:creationId xmlns:a16="http://schemas.microsoft.com/office/drawing/2014/main" id="{C48DF233-624D-4E26-A378-30BB81E3287F}"/>
            </a:ext>
          </a:extLst>
        </xdr:cNvPr>
        <xdr:cNvSpPr txBox="1"/>
      </xdr:nvSpPr>
      <xdr:spPr>
        <a:xfrm>
          <a:off x="5681231" y="10856768"/>
          <a:ext cx="4073237" cy="812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As</a:t>
          </a:r>
          <a:r>
            <a:rPr lang="pt-BR" sz="1100" baseline="0"/>
            <a:t> medidas dos blocos hexagonais foram retiradas diretamente do arquivo .dwg.</a:t>
          </a:r>
        </a:p>
        <a:p>
          <a:r>
            <a:rPr lang="pt-BR" sz="1100" baseline="0"/>
            <a:t>A linha rosa se refere à area para escavação, considerando a largura adicional de 1,20m. </a:t>
          </a:r>
          <a:endParaRPr lang="pt-BR" sz="1100"/>
        </a:p>
      </xdr:txBody>
    </xdr:sp>
    <xdr:clientData/>
  </xdr:twoCellAnchor>
  <xdr:twoCellAnchor>
    <xdr:from>
      <xdr:col>1</xdr:col>
      <xdr:colOff>374073</xdr:colOff>
      <xdr:row>105</xdr:row>
      <xdr:rowOff>69273</xdr:rowOff>
    </xdr:from>
    <xdr:to>
      <xdr:col>1</xdr:col>
      <xdr:colOff>1385454</xdr:colOff>
      <xdr:row>107</xdr:row>
      <xdr:rowOff>152400</xdr:rowOff>
    </xdr:to>
    <xdr:sp macro="" textlink="">
      <xdr:nvSpPr>
        <xdr:cNvPr id="6" name="CaixaDeTexto 5">
          <a:extLst>
            <a:ext uri="{FF2B5EF4-FFF2-40B4-BE49-F238E27FC236}">
              <a16:creationId xmlns:a16="http://schemas.microsoft.com/office/drawing/2014/main" id="{0823EDDA-032F-4779-9136-CD8DC1120431}"/>
            </a:ext>
          </a:extLst>
        </xdr:cNvPr>
        <xdr:cNvSpPr txBox="1"/>
      </xdr:nvSpPr>
      <xdr:spPr>
        <a:xfrm>
          <a:off x="1130358" y="12468918"/>
          <a:ext cx="1007571" cy="4012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A</a:t>
          </a:r>
          <a:r>
            <a:rPr lang="pt-BR" sz="1100" baseline="0"/>
            <a:t> = 15,84m²</a:t>
          </a:r>
        </a:p>
        <a:p>
          <a:r>
            <a:rPr lang="pt-BR" sz="1100" baseline="0"/>
            <a:t>P = 15,12m</a:t>
          </a:r>
        </a:p>
        <a:p>
          <a:endParaRPr lang="pt-BR" sz="1100"/>
        </a:p>
      </xdr:txBody>
    </xdr:sp>
    <xdr:clientData/>
  </xdr:twoCellAnchor>
  <xdr:twoCellAnchor>
    <xdr:from>
      <xdr:col>3</xdr:col>
      <xdr:colOff>124691</xdr:colOff>
      <xdr:row>89</xdr:row>
      <xdr:rowOff>138546</xdr:rowOff>
    </xdr:from>
    <xdr:to>
      <xdr:col>4</xdr:col>
      <xdr:colOff>540327</xdr:colOff>
      <xdr:row>91</xdr:row>
      <xdr:rowOff>41564</xdr:rowOff>
    </xdr:to>
    <xdr:sp macro="" textlink="">
      <xdr:nvSpPr>
        <xdr:cNvPr id="7" name="CaixaDeTexto 6">
          <a:extLst>
            <a:ext uri="{FF2B5EF4-FFF2-40B4-BE49-F238E27FC236}">
              <a16:creationId xmlns:a16="http://schemas.microsoft.com/office/drawing/2014/main" id="{A6152B2D-5316-4CB9-A9B5-818414839B8D}"/>
            </a:ext>
          </a:extLst>
        </xdr:cNvPr>
        <xdr:cNvSpPr txBox="1"/>
      </xdr:nvSpPr>
      <xdr:spPr>
        <a:xfrm>
          <a:off x="5334866" y="9977871"/>
          <a:ext cx="2701636" cy="2211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A</a:t>
          </a:r>
          <a:r>
            <a:rPr lang="pt-BR" sz="1100" baseline="0"/>
            <a:t> = 38,97m²</a:t>
          </a:r>
        </a:p>
        <a:p>
          <a:endParaRPr lang="pt-BR" sz="1100"/>
        </a:p>
      </xdr:txBody>
    </xdr:sp>
    <xdr:clientData/>
  </xdr:twoCellAnchor>
  <xdr:twoCellAnchor editAs="oneCell">
    <xdr:from>
      <xdr:col>8</xdr:col>
      <xdr:colOff>263237</xdr:colOff>
      <xdr:row>87</xdr:row>
      <xdr:rowOff>138545</xdr:rowOff>
    </xdr:from>
    <xdr:to>
      <xdr:col>12</xdr:col>
      <xdr:colOff>333526</xdr:colOff>
      <xdr:row>107</xdr:row>
      <xdr:rowOff>99868</xdr:rowOff>
    </xdr:to>
    <xdr:pic>
      <xdr:nvPicPr>
        <xdr:cNvPr id="8" name="Imagem 7">
          <a:extLst>
            <a:ext uri="{FF2B5EF4-FFF2-40B4-BE49-F238E27FC236}">
              <a16:creationId xmlns:a16="http://schemas.microsoft.com/office/drawing/2014/main" id="{CA05E448-BA25-4727-9BFC-AF124DFCE7D9}"/>
            </a:ext>
          </a:extLst>
        </xdr:cNvPr>
        <xdr:cNvPicPr>
          <a:picLocks noChangeAspect="1"/>
        </xdr:cNvPicPr>
      </xdr:nvPicPr>
      <xdr:blipFill>
        <a:blip xmlns:r="http://schemas.openxmlformats.org/officeDocument/2006/relationships" r:embed="rId5"/>
        <a:stretch>
          <a:fillRect/>
        </a:stretch>
      </xdr:blipFill>
      <xdr:spPr>
        <a:xfrm>
          <a:off x="14261177" y="9657830"/>
          <a:ext cx="3632639" cy="3199823"/>
        </a:xfrm>
        <a:prstGeom prst="rect">
          <a:avLst/>
        </a:prstGeom>
      </xdr:spPr>
    </xdr:pic>
    <xdr:clientData/>
  </xdr:twoCellAnchor>
  <xdr:twoCellAnchor>
    <xdr:from>
      <xdr:col>12</xdr:col>
      <xdr:colOff>540327</xdr:colOff>
      <xdr:row>90</xdr:row>
      <xdr:rowOff>152400</xdr:rowOff>
    </xdr:from>
    <xdr:to>
      <xdr:col>15</xdr:col>
      <xdr:colOff>180108</xdr:colOff>
      <xdr:row>95</xdr:row>
      <xdr:rowOff>124691</xdr:rowOff>
    </xdr:to>
    <xdr:sp macro="" textlink="">
      <xdr:nvSpPr>
        <xdr:cNvPr id="9" name="CaixaDeTexto 8">
          <a:extLst>
            <a:ext uri="{FF2B5EF4-FFF2-40B4-BE49-F238E27FC236}">
              <a16:creationId xmlns:a16="http://schemas.microsoft.com/office/drawing/2014/main" id="{BBF5FB18-BCA6-4037-ADBF-DB9E4079B1E6}"/>
            </a:ext>
          </a:extLst>
        </xdr:cNvPr>
        <xdr:cNvSpPr txBox="1"/>
      </xdr:nvSpPr>
      <xdr:spPr>
        <a:xfrm>
          <a:off x="18102522" y="10149840"/>
          <a:ext cx="2036271" cy="770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Estrutura</a:t>
          </a:r>
          <a:r>
            <a:rPr lang="pt-BR" sz="1100" baseline="0"/>
            <a:t> de contenção. </a:t>
          </a:r>
        </a:p>
        <a:p>
          <a:r>
            <a:rPr lang="pt-BR" sz="1100" baseline="0"/>
            <a:t>Tinha projeto especíico dessa estrutura, mas não identifiquei a localização dela no projeto. </a:t>
          </a:r>
          <a:endParaRPr lang="pt-BR" sz="1100"/>
        </a:p>
      </xdr:txBody>
    </xdr:sp>
    <xdr:clientData/>
  </xdr:twoCellAnchor>
  <xdr:twoCellAnchor editAs="oneCell">
    <xdr:from>
      <xdr:col>1</xdr:col>
      <xdr:colOff>124692</xdr:colOff>
      <xdr:row>116</xdr:row>
      <xdr:rowOff>41564</xdr:rowOff>
    </xdr:from>
    <xdr:to>
      <xdr:col>3</xdr:col>
      <xdr:colOff>966135</xdr:colOff>
      <xdr:row>130</xdr:row>
      <xdr:rowOff>68786</xdr:rowOff>
    </xdr:to>
    <xdr:pic>
      <xdr:nvPicPr>
        <xdr:cNvPr id="10" name="Imagem 9">
          <a:extLst>
            <a:ext uri="{FF2B5EF4-FFF2-40B4-BE49-F238E27FC236}">
              <a16:creationId xmlns:a16="http://schemas.microsoft.com/office/drawing/2014/main" id="{23BC63AA-E8CC-4690-AAFE-C7149C59D646}"/>
            </a:ext>
          </a:extLst>
        </xdr:cNvPr>
        <xdr:cNvPicPr>
          <a:picLocks noChangeAspect="1"/>
        </xdr:cNvPicPr>
      </xdr:nvPicPr>
      <xdr:blipFill>
        <a:blip xmlns:r="http://schemas.openxmlformats.org/officeDocument/2006/relationships" r:embed="rId6"/>
        <a:stretch>
          <a:fillRect/>
        </a:stretch>
      </xdr:blipFill>
      <xdr:spPr>
        <a:xfrm>
          <a:off x="877167" y="14199524"/>
          <a:ext cx="5299143" cy="2294172"/>
        </a:xfrm>
        <a:prstGeom prst="rect">
          <a:avLst/>
        </a:prstGeom>
      </xdr:spPr>
    </xdr:pic>
    <xdr:clientData/>
  </xdr:twoCellAnchor>
  <xdr:twoCellAnchor>
    <xdr:from>
      <xdr:col>3</xdr:col>
      <xdr:colOff>1524002</xdr:colOff>
      <xdr:row>118</xdr:row>
      <xdr:rowOff>124690</xdr:rowOff>
    </xdr:from>
    <xdr:to>
      <xdr:col>4</xdr:col>
      <xdr:colOff>3311239</xdr:colOff>
      <xdr:row>137</xdr:row>
      <xdr:rowOff>27708</xdr:rowOff>
    </xdr:to>
    <xdr:sp macro="" textlink="">
      <xdr:nvSpPr>
        <xdr:cNvPr id="11" name="CaixaDeTexto 10">
          <a:extLst>
            <a:ext uri="{FF2B5EF4-FFF2-40B4-BE49-F238E27FC236}">
              <a16:creationId xmlns:a16="http://schemas.microsoft.com/office/drawing/2014/main" id="{599FC1F6-9FC0-4176-B448-E939EA9EDB25}"/>
            </a:ext>
          </a:extLst>
        </xdr:cNvPr>
        <xdr:cNvSpPr txBox="1"/>
      </xdr:nvSpPr>
      <xdr:spPr>
        <a:xfrm>
          <a:off x="6736082" y="14600785"/>
          <a:ext cx="4042757" cy="2947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Projeto da cisterna. </a:t>
          </a:r>
          <a:br>
            <a:rPr lang="pt-BR" sz="1100"/>
          </a:br>
          <a:r>
            <a:rPr lang="pt-BR" sz="1100"/>
            <a:t>As vigas</a:t>
          </a:r>
          <a:r>
            <a:rPr lang="pt-BR" sz="1100" baseline="0"/>
            <a:t> (paredes) já possuem informaçao de aço/concreto/forma no detalhamento. Portanto adicionei direto na aba de cálculo e na de resumo. </a:t>
          </a:r>
          <a:br>
            <a:rPr lang="pt-BR" sz="1100" baseline="0"/>
          </a:br>
          <a:r>
            <a:rPr lang="pt-BR" sz="1100" baseline="0"/>
            <a:t>As lajes de fundo e o alçapao, só possuem a informação de armadura. Entao calculei o concreto e a forma nessa aba aqui. </a:t>
          </a:r>
          <a:br>
            <a:rPr lang="pt-BR" sz="1100" baseline="0"/>
          </a:br>
          <a:r>
            <a:rPr lang="pt-BR" sz="1100" baseline="0"/>
            <a:t>Também usei essa aba para calcular escavaçao, apiloamento, lastro e demais itens de movimentação de de terra, apenas para a laje de fundo. </a:t>
          </a:r>
        </a:p>
        <a:p>
          <a:r>
            <a:rPr lang="pt-BR" sz="1100" baseline="0"/>
            <a:t>A área para escavação fiz direto pelo arquivo dwg, considerando um afastamento de 1,20m. </a:t>
          </a:r>
          <a:br>
            <a:rPr lang="pt-BR" sz="1100" baseline="0"/>
          </a:br>
          <a:endParaRPr lang="pt-BR" sz="1100" baseline="0"/>
        </a:p>
        <a:p>
          <a:r>
            <a:rPr lang="pt-BR" sz="1100" baseline="0"/>
            <a:t>A área da laje de cobertura é menor pois tem o rasgo do alçapão.</a:t>
          </a:r>
        </a:p>
        <a:p>
          <a:endParaRPr lang="pt-BR" sz="1100" baseline="0"/>
        </a:p>
        <a:p>
          <a:r>
            <a:rPr lang="pt-BR" sz="1100" baseline="0"/>
            <a:t>Na área da impermeabilização da laje de fundo considerei apenas a impermeabilização das paredes externas, portantanto, peguei o perímetro externo e multipliquei pela a altura.</a:t>
          </a:r>
          <a:endParaRPr lang="pt-BR" sz="1100"/>
        </a:p>
      </xdr:txBody>
    </xdr:sp>
    <xdr:clientData/>
  </xdr:twoCellAnchor>
  <xdr:twoCellAnchor>
    <xdr:from>
      <xdr:col>1</xdr:col>
      <xdr:colOff>983674</xdr:colOff>
      <xdr:row>131</xdr:row>
      <xdr:rowOff>110837</xdr:rowOff>
    </xdr:from>
    <xdr:to>
      <xdr:col>3</xdr:col>
      <xdr:colOff>512620</xdr:colOff>
      <xdr:row>136</xdr:row>
      <xdr:rowOff>124691</xdr:rowOff>
    </xdr:to>
    <xdr:sp macro="" textlink="">
      <xdr:nvSpPr>
        <xdr:cNvPr id="12" name="CaixaDeTexto 11">
          <a:extLst>
            <a:ext uri="{FF2B5EF4-FFF2-40B4-BE49-F238E27FC236}">
              <a16:creationId xmlns:a16="http://schemas.microsoft.com/office/drawing/2014/main" id="{D7870980-4420-46B9-8BBD-B91759344F48}"/>
            </a:ext>
          </a:extLst>
        </xdr:cNvPr>
        <xdr:cNvSpPr txBox="1"/>
      </xdr:nvSpPr>
      <xdr:spPr>
        <a:xfrm>
          <a:off x="1739959" y="16669097"/>
          <a:ext cx="3988551" cy="812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Na</a:t>
          </a:r>
          <a:r>
            <a:rPr lang="pt-BR" sz="1100" baseline="0"/>
            <a:t> coluna da área externa, o valor que coloquei é referente a área da laje (que fica internamente às vigas). </a:t>
          </a:r>
          <a:br>
            <a:rPr lang="pt-BR" sz="1100" baseline="0"/>
          </a:br>
          <a:r>
            <a:rPr lang="pt-BR" sz="1100" baseline="0"/>
            <a:t>Já no item de reaterro, oo valor de 34m² é referente à área externa dessa cisterna.</a:t>
          </a:r>
        </a:p>
        <a:p>
          <a:endParaRPr lang="pt-BR" sz="1100"/>
        </a:p>
      </xdr:txBody>
    </xdr:sp>
    <xdr:clientData/>
  </xdr:twoCellAnchor>
  <xdr:twoCellAnchor editAs="oneCell">
    <xdr:from>
      <xdr:col>6</xdr:col>
      <xdr:colOff>969819</xdr:colOff>
      <xdr:row>108</xdr:row>
      <xdr:rowOff>138545</xdr:rowOff>
    </xdr:from>
    <xdr:to>
      <xdr:col>13</xdr:col>
      <xdr:colOff>31140</xdr:colOff>
      <xdr:row>120</xdr:row>
      <xdr:rowOff>54373</xdr:rowOff>
    </xdr:to>
    <xdr:pic>
      <xdr:nvPicPr>
        <xdr:cNvPr id="13" name="Imagem 12">
          <a:extLst>
            <a:ext uri="{FF2B5EF4-FFF2-40B4-BE49-F238E27FC236}">
              <a16:creationId xmlns:a16="http://schemas.microsoft.com/office/drawing/2014/main" id="{844D8BE6-348D-4240-A3A3-3C68486A7CF0}"/>
            </a:ext>
          </a:extLst>
        </xdr:cNvPr>
        <xdr:cNvPicPr>
          <a:picLocks noChangeAspect="1"/>
        </xdr:cNvPicPr>
      </xdr:nvPicPr>
      <xdr:blipFill>
        <a:blip xmlns:r="http://schemas.openxmlformats.org/officeDocument/2006/relationships" r:embed="rId7"/>
        <a:stretch>
          <a:fillRect/>
        </a:stretch>
      </xdr:blipFill>
      <xdr:spPr>
        <a:xfrm>
          <a:off x="13036089" y="13018250"/>
          <a:ext cx="5424021" cy="1858928"/>
        </a:xfrm>
        <a:prstGeom prst="rect">
          <a:avLst/>
        </a:prstGeom>
      </xdr:spPr>
    </xdr:pic>
    <xdr:clientData/>
  </xdr:twoCellAnchor>
  <xdr:twoCellAnchor editAs="oneCell">
    <xdr:from>
      <xdr:col>6</xdr:col>
      <xdr:colOff>706582</xdr:colOff>
      <xdr:row>121</xdr:row>
      <xdr:rowOff>1</xdr:rowOff>
    </xdr:from>
    <xdr:to>
      <xdr:col>12</xdr:col>
      <xdr:colOff>599344</xdr:colOff>
      <xdr:row>144</xdr:row>
      <xdr:rowOff>28393</xdr:rowOff>
    </xdr:to>
    <xdr:pic>
      <xdr:nvPicPr>
        <xdr:cNvPr id="14" name="Imagem 13">
          <a:extLst>
            <a:ext uri="{FF2B5EF4-FFF2-40B4-BE49-F238E27FC236}">
              <a16:creationId xmlns:a16="http://schemas.microsoft.com/office/drawing/2014/main" id="{63946D42-BE5F-48F6-9B08-C20B138A72A7}"/>
            </a:ext>
          </a:extLst>
        </xdr:cNvPr>
        <xdr:cNvPicPr>
          <a:picLocks noChangeAspect="1"/>
        </xdr:cNvPicPr>
      </xdr:nvPicPr>
      <xdr:blipFill>
        <a:blip xmlns:r="http://schemas.openxmlformats.org/officeDocument/2006/relationships" r:embed="rId8"/>
        <a:stretch>
          <a:fillRect/>
        </a:stretch>
      </xdr:blipFill>
      <xdr:spPr>
        <a:xfrm>
          <a:off x="12772852" y="14958061"/>
          <a:ext cx="5388687" cy="375266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3C7C-C833-4142-BB69-B4A8D3C72026}">
  <sheetPr>
    <tabColor rgb="FFFFFF00"/>
    <outlinePr summaryBelow="0"/>
    <pageSetUpPr fitToPage="1"/>
  </sheetPr>
  <dimension ref="A1:AL96"/>
  <sheetViews>
    <sheetView showGridLines="0" zoomScale="85" zoomScaleNormal="85" zoomScaleSheetLayoutView="70" workbookViewId="0">
      <pane xSplit="17" ySplit="6" topLeftCell="R7" activePane="bottomRight" state="frozen"/>
      <selection activeCell="C1" sqref="C1:C3"/>
      <selection pane="topRight" activeCell="C1" sqref="C1:C3"/>
      <selection pane="bottomLeft" activeCell="C1" sqref="C1:C3"/>
      <selection pane="bottomRight" activeCell="E8" sqref="E8"/>
    </sheetView>
  </sheetViews>
  <sheetFormatPr defaultRowHeight="12.75" outlineLevelRow="1" x14ac:dyDescent="0.2"/>
  <cols>
    <col min="1" max="1" width="11.28515625" style="247" bestFit="1" customWidth="1"/>
    <col min="2" max="2" width="21.140625" style="247" bestFit="1" customWidth="1"/>
    <col min="3" max="3" width="45.7109375" style="247" bestFit="1" customWidth="1"/>
    <col min="4" max="4" width="34.28515625" style="443" customWidth="1"/>
    <col min="5" max="5" width="49.28515625" style="270" customWidth="1"/>
    <col min="6" max="6" width="19.140625" style="737" bestFit="1" customWidth="1"/>
    <col min="7" max="7" width="14.7109375" style="737" customWidth="1"/>
    <col min="8" max="8" width="14.28515625" style="737" customWidth="1"/>
    <col min="9" max="9" width="9.5703125" style="737" bestFit="1" customWidth="1"/>
    <col min="10" max="10" width="15.85546875" style="737" customWidth="1"/>
    <col min="11" max="11" width="11.42578125" style="737" customWidth="1"/>
    <col min="12" max="12" width="16.5703125" style="737" bestFit="1" customWidth="1"/>
    <col min="13" max="13" width="13" style="737" customWidth="1"/>
    <col min="14" max="18" width="11.42578125" style="737" customWidth="1"/>
    <col min="19" max="19" width="8.7109375" style="247" bestFit="1" customWidth="1"/>
    <col min="20" max="20" width="12.28515625" style="247" customWidth="1"/>
    <col min="21" max="21" width="14.7109375" style="247" bestFit="1" customWidth="1"/>
    <col min="22" max="25" width="11.42578125" style="247" customWidth="1"/>
    <col min="26" max="26" width="10.28515625" style="247" customWidth="1"/>
    <col min="27" max="29" width="9.5703125" style="247" bestFit="1" customWidth="1"/>
    <col min="30" max="30" width="10.5703125" style="247" bestFit="1" customWidth="1"/>
    <col min="31" max="34" width="9.140625" style="247"/>
    <col min="35" max="35" width="33.85546875" style="247" customWidth="1"/>
    <col min="36" max="38" width="9.140625" style="247"/>
    <col min="259" max="259" width="18.7109375" customWidth="1"/>
    <col min="260" max="260" width="25.140625" customWidth="1"/>
    <col min="261" max="263" width="7.5703125" customWidth="1"/>
    <col min="264" max="266" width="6.7109375" customWidth="1"/>
    <col min="267" max="270" width="7.5703125" customWidth="1"/>
    <col min="271" max="271" width="8.140625" customWidth="1"/>
    <col min="272" max="272" width="8.42578125" customWidth="1"/>
    <col min="273" max="273" width="9.28515625" customWidth="1"/>
    <col min="274" max="274" width="8.42578125" customWidth="1"/>
    <col min="275" max="275" width="11.28515625" customWidth="1"/>
    <col min="276" max="276" width="9.28515625" customWidth="1"/>
    <col min="515" max="515" width="18.7109375" customWidth="1"/>
    <col min="516" max="516" width="25.140625" customWidth="1"/>
    <col min="517" max="519" width="7.5703125" customWidth="1"/>
    <col min="520" max="522" width="6.7109375" customWidth="1"/>
    <col min="523" max="526" width="7.5703125" customWidth="1"/>
    <col min="527" max="527" width="8.140625" customWidth="1"/>
    <col min="528" max="528" width="8.42578125" customWidth="1"/>
    <col min="529" max="529" width="9.28515625" customWidth="1"/>
    <col min="530" max="530" width="8.42578125" customWidth="1"/>
    <col min="531" max="531" width="11.28515625" customWidth="1"/>
    <col min="532" max="532" width="9.28515625" customWidth="1"/>
    <col min="771" max="771" width="18.7109375" customWidth="1"/>
    <col min="772" max="772" width="25.140625" customWidth="1"/>
    <col min="773" max="775" width="7.5703125" customWidth="1"/>
    <col min="776" max="778" width="6.7109375" customWidth="1"/>
    <col min="779" max="782" width="7.5703125" customWidth="1"/>
    <col min="783" max="783" width="8.140625" customWidth="1"/>
    <col min="784" max="784" width="8.42578125" customWidth="1"/>
    <col min="785" max="785" width="9.28515625" customWidth="1"/>
    <col min="786" max="786" width="8.42578125" customWidth="1"/>
    <col min="787" max="787" width="11.28515625" customWidth="1"/>
    <col min="788" max="788" width="9.28515625" customWidth="1"/>
    <col min="1027" max="1027" width="18.7109375" customWidth="1"/>
    <col min="1028" max="1028" width="25.140625" customWidth="1"/>
    <col min="1029" max="1031" width="7.5703125" customWidth="1"/>
    <col min="1032" max="1034" width="6.7109375" customWidth="1"/>
    <col min="1035" max="1038" width="7.5703125" customWidth="1"/>
    <col min="1039" max="1039" width="8.140625" customWidth="1"/>
    <col min="1040" max="1040" width="8.42578125" customWidth="1"/>
    <col min="1041" max="1041" width="9.28515625" customWidth="1"/>
    <col min="1042" max="1042" width="8.42578125" customWidth="1"/>
    <col min="1043" max="1043" width="11.28515625" customWidth="1"/>
    <col min="1044" max="1044" width="9.28515625" customWidth="1"/>
    <col min="1283" max="1283" width="18.7109375" customWidth="1"/>
    <col min="1284" max="1284" width="25.140625" customWidth="1"/>
    <col min="1285" max="1287" width="7.5703125" customWidth="1"/>
    <col min="1288" max="1290" width="6.7109375" customWidth="1"/>
    <col min="1291" max="1294" width="7.5703125" customWidth="1"/>
    <col min="1295" max="1295" width="8.140625" customWidth="1"/>
    <col min="1296" max="1296" width="8.42578125" customWidth="1"/>
    <col min="1297" max="1297" width="9.28515625" customWidth="1"/>
    <col min="1298" max="1298" width="8.42578125" customWidth="1"/>
    <col min="1299" max="1299" width="11.28515625" customWidth="1"/>
    <col min="1300" max="1300" width="9.28515625" customWidth="1"/>
    <col min="1539" max="1539" width="18.7109375" customWidth="1"/>
    <col min="1540" max="1540" width="25.140625" customWidth="1"/>
    <col min="1541" max="1543" width="7.5703125" customWidth="1"/>
    <col min="1544" max="1546" width="6.7109375" customWidth="1"/>
    <col min="1547" max="1550" width="7.5703125" customWidth="1"/>
    <col min="1551" max="1551" width="8.140625" customWidth="1"/>
    <col min="1552" max="1552" width="8.42578125" customWidth="1"/>
    <col min="1553" max="1553" width="9.28515625" customWidth="1"/>
    <col min="1554" max="1554" width="8.42578125" customWidth="1"/>
    <col min="1555" max="1555" width="11.28515625" customWidth="1"/>
    <col min="1556" max="1556" width="9.28515625" customWidth="1"/>
    <col min="1795" max="1795" width="18.7109375" customWidth="1"/>
    <col min="1796" max="1796" width="25.140625" customWidth="1"/>
    <col min="1797" max="1799" width="7.5703125" customWidth="1"/>
    <col min="1800" max="1802" width="6.7109375" customWidth="1"/>
    <col min="1803" max="1806" width="7.5703125" customWidth="1"/>
    <col min="1807" max="1807" width="8.140625" customWidth="1"/>
    <col min="1808" max="1808" width="8.42578125" customWidth="1"/>
    <col min="1809" max="1809" width="9.28515625" customWidth="1"/>
    <col min="1810" max="1810" width="8.42578125" customWidth="1"/>
    <col min="1811" max="1811" width="11.28515625" customWidth="1"/>
    <col min="1812" max="1812" width="9.28515625" customWidth="1"/>
    <col min="2051" max="2051" width="18.7109375" customWidth="1"/>
    <col min="2052" max="2052" width="25.140625" customWidth="1"/>
    <col min="2053" max="2055" width="7.5703125" customWidth="1"/>
    <col min="2056" max="2058" width="6.7109375" customWidth="1"/>
    <col min="2059" max="2062" width="7.5703125" customWidth="1"/>
    <col min="2063" max="2063" width="8.140625" customWidth="1"/>
    <col min="2064" max="2064" width="8.42578125" customWidth="1"/>
    <col min="2065" max="2065" width="9.28515625" customWidth="1"/>
    <col min="2066" max="2066" width="8.42578125" customWidth="1"/>
    <col min="2067" max="2067" width="11.28515625" customWidth="1"/>
    <col min="2068" max="2068" width="9.28515625" customWidth="1"/>
    <col min="2307" max="2307" width="18.7109375" customWidth="1"/>
    <col min="2308" max="2308" width="25.140625" customWidth="1"/>
    <col min="2309" max="2311" width="7.5703125" customWidth="1"/>
    <col min="2312" max="2314" width="6.7109375" customWidth="1"/>
    <col min="2315" max="2318" width="7.5703125" customWidth="1"/>
    <col min="2319" max="2319" width="8.140625" customWidth="1"/>
    <col min="2320" max="2320" width="8.42578125" customWidth="1"/>
    <col min="2321" max="2321" width="9.28515625" customWidth="1"/>
    <col min="2322" max="2322" width="8.42578125" customWidth="1"/>
    <col min="2323" max="2323" width="11.28515625" customWidth="1"/>
    <col min="2324" max="2324" width="9.28515625" customWidth="1"/>
    <col min="2563" max="2563" width="18.7109375" customWidth="1"/>
    <col min="2564" max="2564" width="25.140625" customWidth="1"/>
    <col min="2565" max="2567" width="7.5703125" customWidth="1"/>
    <col min="2568" max="2570" width="6.7109375" customWidth="1"/>
    <col min="2571" max="2574" width="7.5703125" customWidth="1"/>
    <col min="2575" max="2575" width="8.140625" customWidth="1"/>
    <col min="2576" max="2576" width="8.42578125" customWidth="1"/>
    <col min="2577" max="2577" width="9.28515625" customWidth="1"/>
    <col min="2578" max="2578" width="8.42578125" customWidth="1"/>
    <col min="2579" max="2579" width="11.28515625" customWidth="1"/>
    <col min="2580" max="2580" width="9.28515625" customWidth="1"/>
    <col min="2819" max="2819" width="18.7109375" customWidth="1"/>
    <col min="2820" max="2820" width="25.140625" customWidth="1"/>
    <col min="2821" max="2823" width="7.5703125" customWidth="1"/>
    <col min="2824" max="2826" width="6.7109375" customWidth="1"/>
    <col min="2827" max="2830" width="7.5703125" customWidth="1"/>
    <col min="2831" max="2831" width="8.140625" customWidth="1"/>
    <col min="2832" max="2832" width="8.42578125" customWidth="1"/>
    <col min="2833" max="2833" width="9.28515625" customWidth="1"/>
    <col min="2834" max="2834" width="8.42578125" customWidth="1"/>
    <col min="2835" max="2835" width="11.28515625" customWidth="1"/>
    <col min="2836" max="2836" width="9.28515625" customWidth="1"/>
    <col min="3075" max="3075" width="18.7109375" customWidth="1"/>
    <col min="3076" max="3076" width="25.140625" customWidth="1"/>
    <col min="3077" max="3079" width="7.5703125" customWidth="1"/>
    <col min="3080" max="3082" width="6.7109375" customWidth="1"/>
    <col min="3083" max="3086" width="7.5703125" customWidth="1"/>
    <col min="3087" max="3087" width="8.140625" customWidth="1"/>
    <col min="3088" max="3088" width="8.42578125" customWidth="1"/>
    <col min="3089" max="3089" width="9.28515625" customWidth="1"/>
    <col min="3090" max="3090" width="8.42578125" customWidth="1"/>
    <col min="3091" max="3091" width="11.28515625" customWidth="1"/>
    <col min="3092" max="3092" width="9.28515625" customWidth="1"/>
    <col min="3331" max="3331" width="18.7109375" customWidth="1"/>
    <col min="3332" max="3332" width="25.140625" customWidth="1"/>
    <col min="3333" max="3335" width="7.5703125" customWidth="1"/>
    <col min="3336" max="3338" width="6.7109375" customWidth="1"/>
    <col min="3339" max="3342" width="7.5703125" customWidth="1"/>
    <col min="3343" max="3343" width="8.140625" customWidth="1"/>
    <col min="3344" max="3344" width="8.42578125" customWidth="1"/>
    <col min="3345" max="3345" width="9.28515625" customWidth="1"/>
    <col min="3346" max="3346" width="8.42578125" customWidth="1"/>
    <col min="3347" max="3347" width="11.28515625" customWidth="1"/>
    <col min="3348" max="3348" width="9.28515625" customWidth="1"/>
    <col min="3587" max="3587" width="18.7109375" customWidth="1"/>
    <col min="3588" max="3588" width="25.140625" customWidth="1"/>
    <col min="3589" max="3591" width="7.5703125" customWidth="1"/>
    <col min="3592" max="3594" width="6.7109375" customWidth="1"/>
    <col min="3595" max="3598" width="7.5703125" customWidth="1"/>
    <col min="3599" max="3599" width="8.140625" customWidth="1"/>
    <col min="3600" max="3600" width="8.42578125" customWidth="1"/>
    <col min="3601" max="3601" width="9.28515625" customWidth="1"/>
    <col min="3602" max="3602" width="8.42578125" customWidth="1"/>
    <col min="3603" max="3603" width="11.28515625" customWidth="1"/>
    <col min="3604" max="3604" width="9.28515625" customWidth="1"/>
    <col min="3843" max="3843" width="18.7109375" customWidth="1"/>
    <col min="3844" max="3844" width="25.140625" customWidth="1"/>
    <col min="3845" max="3847" width="7.5703125" customWidth="1"/>
    <col min="3848" max="3850" width="6.7109375" customWidth="1"/>
    <col min="3851" max="3854" width="7.5703125" customWidth="1"/>
    <col min="3855" max="3855" width="8.140625" customWidth="1"/>
    <col min="3856" max="3856" width="8.42578125" customWidth="1"/>
    <col min="3857" max="3857" width="9.28515625" customWidth="1"/>
    <col min="3858" max="3858" width="8.42578125" customWidth="1"/>
    <col min="3859" max="3859" width="11.28515625" customWidth="1"/>
    <col min="3860" max="3860" width="9.28515625" customWidth="1"/>
    <col min="4099" max="4099" width="18.7109375" customWidth="1"/>
    <col min="4100" max="4100" width="25.140625" customWidth="1"/>
    <col min="4101" max="4103" width="7.5703125" customWidth="1"/>
    <col min="4104" max="4106" width="6.7109375" customWidth="1"/>
    <col min="4107" max="4110" width="7.5703125" customWidth="1"/>
    <col min="4111" max="4111" width="8.140625" customWidth="1"/>
    <col min="4112" max="4112" width="8.42578125" customWidth="1"/>
    <col min="4113" max="4113" width="9.28515625" customWidth="1"/>
    <col min="4114" max="4114" width="8.42578125" customWidth="1"/>
    <col min="4115" max="4115" width="11.28515625" customWidth="1"/>
    <col min="4116" max="4116" width="9.28515625" customWidth="1"/>
    <col min="4355" max="4355" width="18.7109375" customWidth="1"/>
    <col min="4356" max="4356" width="25.140625" customWidth="1"/>
    <col min="4357" max="4359" width="7.5703125" customWidth="1"/>
    <col min="4360" max="4362" width="6.7109375" customWidth="1"/>
    <col min="4363" max="4366" width="7.5703125" customWidth="1"/>
    <col min="4367" max="4367" width="8.140625" customWidth="1"/>
    <col min="4368" max="4368" width="8.42578125" customWidth="1"/>
    <col min="4369" max="4369" width="9.28515625" customWidth="1"/>
    <col min="4370" max="4370" width="8.42578125" customWidth="1"/>
    <col min="4371" max="4371" width="11.28515625" customWidth="1"/>
    <col min="4372" max="4372" width="9.28515625" customWidth="1"/>
    <col min="4611" max="4611" width="18.7109375" customWidth="1"/>
    <col min="4612" max="4612" width="25.140625" customWidth="1"/>
    <col min="4613" max="4615" width="7.5703125" customWidth="1"/>
    <col min="4616" max="4618" width="6.7109375" customWidth="1"/>
    <col min="4619" max="4622" width="7.5703125" customWidth="1"/>
    <col min="4623" max="4623" width="8.140625" customWidth="1"/>
    <col min="4624" max="4624" width="8.42578125" customWidth="1"/>
    <col min="4625" max="4625" width="9.28515625" customWidth="1"/>
    <col min="4626" max="4626" width="8.42578125" customWidth="1"/>
    <col min="4627" max="4627" width="11.28515625" customWidth="1"/>
    <col min="4628" max="4628" width="9.28515625" customWidth="1"/>
    <col min="4867" max="4867" width="18.7109375" customWidth="1"/>
    <col min="4868" max="4868" width="25.140625" customWidth="1"/>
    <col min="4869" max="4871" width="7.5703125" customWidth="1"/>
    <col min="4872" max="4874" width="6.7109375" customWidth="1"/>
    <col min="4875" max="4878" width="7.5703125" customWidth="1"/>
    <col min="4879" max="4879" width="8.140625" customWidth="1"/>
    <col min="4880" max="4880" width="8.42578125" customWidth="1"/>
    <col min="4881" max="4881" width="9.28515625" customWidth="1"/>
    <col min="4882" max="4882" width="8.42578125" customWidth="1"/>
    <col min="4883" max="4883" width="11.28515625" customWidth="1"/>
    <col min="4884" max="4884" width="9.28515625" customWidth="1"/>
    <col min="5123" max="5123" width="18.7109375" customWidth="1"/>
    <col min="5124" max="5124" width="25.140625" customWidth="1"/>
    <col min="5125" max="5127" width="7.5703125" customWidth="1"/>
    <col min="5128" max="5130" width="6.7109375" customWidth="1"/>
    <col min="5131" max="5134" width="7.5703125" customWidth="1"/>
    <col min="5135" max="5135" width="8.140625" customWidth="1"/>
    <col min="5136" max="5136" width="8.42578125" customWidth="1"/>
    <col min="5137" max="5137" width="9.28515625" customWidth="1"/>
    <col min="5138" max="5138" width="8.42578125" customWidth="1"/>
    <col min="5139" max="5139" width="11.28515625" customWidth="1"/>
    <col min="5140" max="5140" width="9.28515625" customWidth="1"/>
    <col min="5379" max="5379" width="18.7109375" customWidth="1"/>
    <col min="5380" max="5380" width="25.140625" customWidth="1"/>
    <col min="5381" max="5383" width="7.5703125" customWidth="1"/>
    <col min="5384" max="5386" width="6.7109375" customWidth="1"/>
    <col min="5387" max="5390" width="7.5703125" customWidth="1"/>
    <col min="5391" max="5391" width="8.140625" customWidth="1"/>
    <col min="5392" max="5392" width="8.42578125" customWidth="1"/>
    <col min="5393" max="5393" width="9.28515625" customWidth="1"/>
    <col min="5394" max="5394" width="8.42578125" customWidth="1"/>
    <col min="5395" max="5395" width="11.28515625" customWidth="1"/>
    <col min="5396" max="5396" width="9.28515625" customWidth="1"/>
    <col min="5635" max="5635" width="18.7109375" customWidth="1"/>
    <col min="5636" max="5636" width="25.140625" customWidth="1"/>
    <col min="5637" max="5639" width="7.5703125" customWidth="1"/>
    <col min="5640" max="5642" width="6.7109375" customWidth="1"/>
    <col min="5643" max="5646" width="7.5703125" customWidth="1"/>
    <col min="5647" max="5647" width="8.140625" customWidth="1"/>
    <col min="5648" max="5648" width="8.42578125" customWidth="1"/>
    <col min="5649" max="5649" width="9.28515625" customWidth="1"/>
    <col min="5650" max="5650" width="8.42578125" customWidth="1"/>
    <col min="5651" max="5651" width="11.28515625" customWidth="1"/>
    <col min="5652" max="5652" width="9.28515625" customWidth="1"/>
    <col min="5891" max="5891" width="18.7109375" customWidth="1"/>
    <col min="5892" max="5892" width="25.140625" customWidth="1"/>
    <col min="5893" max="5895" width="7.5703125" customWidth="1"/>
    <col min="5896" max="5898" width="6.7109375" customWidth="1"/>
    <col min="5899" max="5902" width="7.5703125" customWidth="1"/>
    <col min="5903" max="5903" width="8.140625" customWidth="1"/>
    <col min="5904" max="5904" width="8.42578125" customWidth="1"/>
    <col min="5905" max="5905" width="9.28515625" customWidth="1"/>
    <col min="5906" max="5906" width="8.42578125" customWidth="1"/>
    <col min="5907" max="5907" width="11.28515625" customWidth="1"/>
    <col min="5908" max="5908" width="9.28515625" customWidth="1"/>
    <col min="6147" max="6147" width="18.7109375" customWidth="1"/>
    <col min="6148" max="6148" width="25.140625" customWidth="1"/>
    <col min="6149" max="6151" width="7.5703125" customWidth="1"/>
    <col min="6152" max="6154" width="6.7109375" customWidth="1"/>
    <col min="6155" max="6158" width="7.5703125" customWidth="1"/>
    <col min="6159" max="6159" width="8.140625" customWidth="1"/>
    <col min="6160" max="6160" width="8.42578125" customWidth="1"/>
    <col min="6161" max="6161" width="9.28515625" customWidth="1"/>
    <col min="6162" max="6162" width="8.42578125" customWidth="1"/>
    <col min="6163" max="6163" width="11.28515625" customWidth="1"/>
    <col min="6164" max="6164" width="9.28515625" customWidth="1"/>
    <col min="6403" max="6403" width="18.7109375" customWidth="1"/>
    <col min="6404" max="6404" width="25.140625" customWidth="1"/>
    <col min="6405" max="6407" width="7.5703125" customWidth="1"/>
    <col min="6408" max="6410" width="6.7109375" customWidth="1"/>
    <col min="6411" max="6414" width="7.5703125" customWidth="1"/>
    <col min="6415" max="6415" width="8.140625" customWidth="1"/>
    <col min="6416" max="6416" width="8.42578125" customWidth="1"/>
    <col min="6417" max="6417" width="9.28515625" customWidth="1"/>
    <col min="6418" max="6418" width="8.42578125" customWidth="1"/>
    <col min="6419" max="6419" width="11.28515625" customWidth="1"/>
    <col min="6420" max="6420" width="9.28515625" customWidth="1"/>
    <col min="6659" max="6659" width="18.7109375" customWidth="1"/>
    <col min="6660" max="6660" width="25.140625" customWidth="1"/>
    <col min="6661" max="6663" width="7.5703125" customWidth="1"/>
    <col min="6664" max="6666" width="6.7109375" customWidth="1"/>
    <col min="6667" max="6670" width="7.5703125" customWidth="1"/>
    <col min="6671" max="6671" width="8.140625" customWidth="1"/>
    <col min="6672" max="6672" width="8.42578125" customWidth="1"/>
    <col min="6673" max="6673" width="9.28515625" customWidth="1"/>
    <col min="6674" max="6674" width="8.42578125" customWidth="1"/>
    <col min="6675" max="6675" width="11.28515625" customWidth="1"/>
    <col min="6676" max="6676" width="9.28515625" customWidth="1"/>
    <col min="6915" max="6915" width="18.7109375" customWidth="1"/>
    <col min="6916" max="6916" width="25.140625" customWidth="1"/>
    <col min="6917" max="6919" width="7.5703125" customWidth="1"/>
    <col min="6920" max="6922" width="6.7109375" customWidth="1"/>
    <col min="6923" max="6926" width="7.5703125" customWidth="1"/>
    <col min="6927" max="6927" width="8.140625" customWidth="1"/>
    <col min="6928" max="6928" width="8.42578125" customWidth="1"/>
    <col min="6929" max="6929" width="9.28515625" customWidth="1"/>
    <col min="6930" max="6930" width="8.42578125" customWidth="1"/>
    <col min="6931" max="6931" width="11.28515625" customWidth="1"/>
    <col min="6932" max="6932" width="9.28515625" customWidth="1"/>
    <col min="7171" max="7171" width="18.7109375" customWidth="1"/>
    <col min="7172" max="7172" width="25.140625" customWidth="1"/>
    <col min="7173" max="7175" width="7.5703125" customWidth="1"/>
    <col min="7176" max="7178" width="6.7109375" customWidth="1"/>
    <col min="7179" max="7182" width="7.5703125" customWidth="1"/>
    <col min="7183" max="7183" width="8.140625" customWidth="1"/>
    <col min="7184" max="7184" width="8.42578125" customWidth="1"/>
    <col min="7185" max="7185" width="9.28515625" customWidth="1"/>
    <col min="7186" max="7186" width="8.42578125" customWidth="1"/>
    <col min="7187" max="7187" width="11.28515625" customWidth="1"/>
    <col min="7188" max="7188" width="9.28515625" customWidth="1"/>
    <col min="7427" max="7427" width="18.7109375" customWidth="1"/>
    <col min="7428" max="7428" width="25.140625" customWidth="1"/>
    <col min="7429" max="7431" width="7.5703125" customWidth="1"/>
    <col min="7432" max="7434" width="6.7109375" customWidth="1"/>
    <col min="7435" max="7438" width="7.5703125" customWidth="1"/>
    <col min="7439" max="7439" width="8.140625" customWidth="1"/>
    <col min="7440" max="7440" width="8.42578125" customWidth="1"/>
    <col min="7441" max="7441" width="9.28515625" customWidth="1"/>
    <col min="7442" max="7442" width="8.42578125" customWidth="1"/>
    <col min="7443" max="7443" width="11.28515625" customWidth="1"/>
    <col min="7444" max="7444" width="9.28515625" customWidth="1"/>
    <col min="7683" max="7683" width="18.7109375" customWidth="1"/>
    <col min="7684" max="7684" width="25.140625" customWidth="1"/>
    <col min="7685" max="7687" width="7.5703125" customWidth="1"/>
    <col min="7688" max="7690" width="6.7109375" customWidth="1"/>
    <col min="7691" max="7694" width="7.5703125" customWidth="1"/>
    <col min="7695" max="7695" width="8.140625" customWidth="1"/>
    <col min="7696" max="7696" width="8.42578125" customWidth="1"/>
    <col min="7697" max="7697" width="9.28515625" customWidth="1"/>
    <col min="7698" max="7698" width="8.42578125" customWidth="1"/>
    <col min="7699" max="7699" width="11.28515625" customWidth="1"/>
    <col min="7700" max="7700" width="9.28515625" customWidth="1"/>
    <col min="7939" max="7939" width="18.7109375" customWidth="1"/>
    <col min="7940" max="7940" width="25.140625" customWidth="1"/>
    <col min="7941" max="7943" width="7.5703125" customWidth="1"/>
    <col min="7944" max="7946" width="6.7109375" customWidth="1"/>
    <col min="7947" max="7950" width="7.5703125" customWidth="1"/>
    <col min="7951" max="7951" width="8.140625" customWidth="1"/>
    <col min="7952" max="7952" width="8.42578125" customWidth="1"/>
    <col min="7953" max="7953" width="9.28515625" customWidth="1"/>
    <col min="7954" max="7954" width="8.42578125" customWidth="1"/>
    <col min="7955" max="7955" width="11.28515625" customWidth="1"/>
    <col min="7956" max="7956" width="9.28515625" customWidth="1"/>
    <col min="8195" max="8195" width="18.7109375" customWidth="1"/>
    <col min="8196" max="8196" width="25.140625" customWidth="1"/>
    <col min="8197" max="8199" width="7.5703125" customWidth="1"/>
    <col min="8200" max="8202" width="6.7109375" customWidth="1"/>
    <col min="8203" max="8206" width="7.5703125" customWidth="1"/>
    <col min="8207" max="8207" width="8.140625" customWidth="1"/>
    <col min="8208" max="8208" width="8.42578125" customWidth="1"/>
    <col min="8209" max="8209" width="9.28515625" customWidth="1"/>
    <col min="8210" max="8210" width="8.42578125" customWidth="1"/>
    <col min="8211" max="8211" width="11.28515625" customWidth="1"/>
    <col min="8212" max="8212" width="9.28515625" customWidth="1"/>
    <col min="8451" max="8451" width="18.7109375" customWidth="1"/>
    <col min="8452" max="8452" width="25.140625" customWidth="1"/>
    <col min="8453" max="8455" width="7.5703125" customWidth="1"/>
    <col min="8456" max="8458" width="6.7109375" customWidth="1"/>
    <col min="8459" max="8462" width="7.5703125" customWidth="1"/>
    <col min="8463" max="8463" width="8.140625" customWidth="1"/>
    <col min="8464" max="8464" width="8.42578125" customWidth="1"/>
    <col min="8465" max="8465" width="9.28515625" customWidth="1"/>
    <col min="8466" max="8466" width="8.42578125" customWidth="1"/>
    <col min="8467" max="8467" width="11.28515625" customWidth="1"/>
    <col min="8468" max="8468" width="9.28515625" customWidth="1"/>
    <col min="8707" max="8707" width="18.7109375" customWidth="1"/>
    <col min="8708" max="8708" width="25.140625" customWidth="1"/>
    <col min="8709" max="8711" width="7.5703125" customWidth="1"/>
    <col min="8712" max="8714" width="6.7109375" customWidth="1"/>
    <col min="8715" max="8718" width="7.5703125" customWidth="1"/>
    <col min="8719" max="8719" width="8.140625" customWidth="1"/>
    <col min="8720" max="8720" width="8.42578125" customWidth="1"/>
    <col min="8721" max="8721" width="9.28515625" customWidth="1"/>
    <col min="8722" max="8722" width="8.42578125" customWidth="1"/>
    <col min="8723" max="8723" width="11.28515625" customWidth="1"/>
    <col min="8724" max="8724" width="9.28515625" customWidth="1"/>
    <col min="8963" max="8963" width="18.7109375" customWidth="1"/>
    <col min="8964" max="8964" width="25.140625" customWidth="1"/>
    <col min="8965" max="8967" width="7.5703125" customWidth="1"/>
    <col min="8968" max="8970" width="6.7109375" customWidth="1"/>
    <col min="8971" max="8974" width="7.5703125" customWidth="1"/>
    <col min="8975" max="8975" width="8.140625" customWidth="1"/>
    <col min="8976" max="8976" width="8.42578125" customWidth="1"/>
    <col min="8977" max="8977" width="9.28515625" customWidth="1"/>
    <col min="8978" max="8978" width="8.42578125" customWidth="1"/>
    <col min="8979" max="8979" width="11.28515625" customWidth="1"/>
    <col min="8980" max="8980" width="9.28515625" customWidth="1"/>
    <col min="9219" max="9219" width="18.7109375" customWidth="1"/>
    <col min="9220" max="9220" width="25.140625" customWidth="1"/>
    <col min="9221" max="9223" width="7.5703125" customWidth="1"/>
    <col min="9224" max="9226" width="6.7109375" customWidth="1"/>
    <col min="9227" max="9230" width="7.5703125" customWidth="1"/>
    <col min="9231" max="9231" width="8.140625" customWidth="1"/>
    <col min="9232" max="9232" width="8.42578125" customWidth="1"/>
    <col min="9233" max="9233" width="9.28515625" customWidth="1"/>
    <col min="9234" max="9234" width="8.42578125" customWidth="1"/>
    <col min="9235" max="9235" width="11.28515625" customWidth="1"/>
    <col min="9236" max="9236" width="9.28515625" customWidth="1"/>
    <col min="9475" max="9475" width="18.7109375" customWidth="1"/>
    <col min="9476" max="9476" width="25.140625" customWidth="1"/>
    <col min="9477" max="9479" width="7.5703125" customWidth="1"/>
    <col min="9480" max="9482" width="6.7109375" customWidth="1"/>
    <col min="9483" max="9486" width="7.5703125" customWidth="1"/>
    <col min="9487" max="9487" width="8.140625" customWidth="1"/>
    <col min="9488" max="9488" width="8.42578125" customWidth="1"/>
    <col min="9489" max="9489" width="9.28515625" customWidth="1"/>
    <col min="9490" max="9490" width="8.42578125" customWidth="1"/>
    <col min="9491" max="9491" width="11.28515625" customWidth="1"/>
    <col min="9492" max="9492" width="9.28515625" customWidth="1"/>
    <col min="9731" max="9731" width="18.7109375" customWidth="1"/>
    <col min="9732" max="9732" width="25.140625" customWidth="1"/>
    <col min="9733" max="9735" width="7.5703125" customWidth="1"/>
    <col min="9736" max="9738" width="6.7109375" customWidth="1"/>
    <col min="9739" max="9742" width="7.5703125" customWidth="1"/>
    <col min="9743" max="9743" width="8.140625" customWidth="1"/>
    <col min="9744" max="9744" width="8.42578125" customWidth="1"/>
    <col min="9745" max="9745" width="9.28515625" customWidth="1"/>
    <col min="9746" max="9746" width="8.42578125" customWidth="1"/>
    <col min="9747" max="9747" width="11.28515625" customWidth="1"/>
    <col min="9748" max="9748" width="9.28515625" customWidth="1"/>
    <col min="9987" max="9987" width="18.7109375" customWidth="1"/>
    <col min="9988" max="9988" width="25.140625" customWidth="1"/>
    <col min="9989" max="9991" width="7.5703125" customWidth="1"/>
    <col min="9992" max="9994" width="6.7109375" customWidth="1"/>
    <col min="9995" max="9998" width="7.5703125" customWidth="1"/>
    <col min="9999" max="9999" width="8.140625" customWidth="1"/>
    <col min="10000" max="10000" width="8.42578125" customWidth="1"/>
    <col min="10001" max="10001" width="9.28515625" customWidth="1"/>
    <col min="10002" max="10002" width="8.42578125" customWidth="1"/>
    <col min="10003" max="10003" width="11.28515625" customWidth="1"/>
    <col min="10004" max="10004" width="9.28515625" customWidth="1"/>
    <col min="10243" max="10243" width="18.7109375" customWidth="1"/>
    <col min="10244" max="10244" width="25.140625" customWidth="1"/>
    <col min="10245" max="10247" width="7.5703125" customWidth="1"/>
    <col min="10248" max="10250" width="6.7109375" customWidth="1"/>
    <col min="10251" max="10254" width="7.5703125" customWidth="1"/>
    <col min="10255" max="10255" width="8.140625" customWidth="1"/>
    <col min="10256" max="10256" width="8.42578125" customWidth="1"/>
    <col min="10257" max="10257" width="9.28515625" customWidth="1"/>
    <col min="10258" max="10258" width="8.42578125" customWidth="1"/>
    <col min="10259" max="10259" width="11.28515625" customWidth="1"/>
    <col min="10260" max="10260" width="9.28515625" customWidth="1"/>
    <col min="10499" max="10499" width="18.7109375" customWidth="1"/>
    <col min="10500" max="10500" width="25.140625" customWidth="1"/>
    <col min="10501" max="10503" width="7.5703125" customWidth="1"/>
    <col min="10504" max="10506" width="6.7109375" customWidth="1"/>
    <col min="10507" max="10510" width="7.5703125" customWidth="1"/>
    <col min="10511" max="10511" width="8.140625" customWidth="1"/>
    <col min="10512" max="10512" width="8.42578125" customWidth="1"/>
    <col min="10513" max="10513" width="9.28515625" customWidth="1"/>
    <col min="10514" max="10514" width="8.42578125" customWidth="1"/>
    <col min="10515" max="10515" width="11.28515625" customWidth="1"/>
    <col min="10516" max="10516" width="9.28515625" customWidth="1"/>
    <col min="10755" max="10755" width="18.7109375" customWidth="1"/>
    <col min="10756" max="10756" width="25.140625" customWidth="1"/>
    <col min="10757" max="10759" width="7.5703125" customWidth="1"/>
    <col min="10760" max="10762" width="6.7109375" customWidth="1"/>
    <col min="10763" max="10766" width="7.5703125" customWidth="1"/>
    <col min="10767" max="10767" width="8.140625" customWidth="1"/>
    <col min="10768" max="10768" width="8.42578125" customWidth="1"/>
    <col min="10769" max="10769" width="9.28515625" customWidth="1"/>
    <col min="10770" max="10770" width="8.42578125" customWidth="1"/>
    <col min="10771" max="10771" width="11.28515625" customWidth="1"/>
    <col min="10772" max="10772" width="9.28515625" customWidth="1"/>
    <col min="11011" max="11011" width="18.7109375" customWidth="1"/>
    <col min="11012" max="11012" width="25.140625" customWidth="1"/>
    <col min="11013" max="11015" width="7.5703125" customWidth="1"/>
    <col min="11016" max="11018" width="6.7109375" customWidth="1"/>
    <col min="11019" max="11022" width="7.5703125" customWidth="1"/>
    <col min="11023" max="11023" width="8.140625" customWidth="1"/>
    <col min="11024" max="11024" width="8.42578125" customWidth="1"/>
    <col min="11025" max="11025" width="9.28515625" customWidth="1"/>
    <col min="11026" max="11026" width="8.42578125" customWidth="1"/>
    <col min="11027" max="11027" width="11.28515625" customWidth="1"/>
    <col min="11028" max="11028" width="9.28515625" customWidth="1"/>
    <col min="11267" max="11267" width="18.7109375" customWidth="1"/>
    <col min="11268" max="11268" width="25.140625" customWidth="1"/>
    <col min="11269" max="11271" width="7.5703125" customWidth="1"/>
    <col min="11272" max="11274" width="6.7109375" customWidth="1"/>
    <col min="11275" max="11278" width="7.5703125" customWidth="1"/>
    <col min="11279" max="11279" width="8.140625" customWidth="1"/>
    <col min="11280" max="11280" width="8.42578125" customWidth="1"/>
    <col min="11281" max="11281" width="9.28515625" customWidth="1"/>
    <col min="11282" max="11282" width="8.42578125" customWidth="1"/>
    <col min="11283" max="11283" width="11.28515625" customWidth="1"/>
    <col min="11284" max="11284" width="9.28515625" customWidth="1"/>
    <col min="11523" max="11523" width="18.7109375" customWidth="1"/>
    <col min="11524" max="11524" width="25.140625" customWidth="1"/>
    <col min="11525" max="11527" width="7.5703125" customWidth="1"/>
    <col min="11528" max="11530" width="6.7109375" customWidth="1"/>
    <col min="11531" max="11534" width="7.5703125" customWidth="1"/>
    <col min="11535" max="11535" width="8.140625" customWidth="1"/>
    <col min="11536" max="11536" width="8.42578125" customWidth="1"/>
    <col min="11537" max="11537" width="9.28515625" customWidth="1"/>
    <col min="11538" max="11538" width="8.42578125" customWidth="1"/>
    <col min="11539" max="11539" width="11.28515625" customWidth="1"/>
    <col min="11540" max="11540" width="9.28515625" customWidth="1"/>
    <col min="11779" max="11779" width="18.7109375" customWidth="1"/>
    <col min="11780" max="11780" width="25.140625" customWidth="1"/>
    <col min="11781" max="11783" width="7.5703125" customWidth="1"/>
    <col min="11784" max="11786" width="6.7109375" customWidth="1"/>
    <col min="11787" max="11790" width="7.5703125" customWidth="1"/>
    <col min="11791" max="11791" width="8.140625" customWidth="1"/>
    <col min="11792" max="11792" width="8.42578125" customWidth="1"/>
    <col min="11793" max="11793" width="9.28515625" customWidth="1"/>
    <col min="11794" max="11794" width="8.42578125" customWidth="1"/>
    <col min="11795" max="11795" width="11.28515625" customWidth="1"/>
    <col min="11796" max="11796" width="9.28515625" customWidth="1"/>
    <col min="12035" max="12035" width="18.7109375" customWidth="1"/>
    <col min="12036" max="12036" width="25.140625" customWidth="1"/>
    <col min="12037" max="12039" width="7.5703125" customWidth="1"/>
    <col min="12040" max="12042" width="6.7109375" customWidth="1"/>
    <col min="12043" max="12046" width="7.5703125" customWidth="1"/>
    <col min="12047" max="12047" width="8.140625" customWidth="1"/>
    <col min="12048" max="12048" width="8.42578125" customWidth="1"/>
    <col min="12049" max="12049" width="9.28515625" customWidth="1"/>
    <col min="12050" max="12050" width="8.42578125" customWidth="1"/>
    <col min="12051" max="12051" width="11.28515625" customWidth="1"/>
    <col min="12052" max="12052" width="9.28515625" customWidth="1"/>
    <col min="12291" max="12291" width="18.7109375" customWidth="1"/>
    <col min="12292" max="12292" width="25.140625" customWidth="1"/>
    <col min="12293" max="12295" width="7.5703125" customWidth="1"/>
    <col min="12296" max="12298" width="6.7109375" customWidth="1"/>
    <col min="12299" max="12302" width="7.5703125" customWidth="1"/>
    <col min="12303" max="12303" width="8.140625" customWidth="1"/>
    <col min="12304" max="12304" width="8.42578125" customWidth="1"/>
    <col min="12305" max="12305" width="9.28515625" customWidth="1"/>
    <col min="12306" max="12306" width="8.42578125" customWidth="1"/>
    <col min="12307" max="12307" width="11.28515625" customWidth="1"/>
    <col min="12308" max="12308" width="9.28515625" customWidth="1"/>
    <col min="12547" max="12547" width="18.7109375" customWidth="1"/>
    <col min="12548" max="12548" width="25.140625" customWidth="1"/>
    <col min="12549" max="12551" width="7.5703125" customWidth="1"/>
    <col min="12552" max="12554" width="6.7109375" customWidth="1"/>
    <col min="12555" max="12558" width="7.5703125" customWidth="1"/>
    <col min="12559" max="12559" width="8.140625" customWidth="1"/>
    <col min="12560" max="12560" width="8.42578125" customWidth="1"/>
    <col min="12561" max="12561" width="9.28515625" customWidth="1"/>
    <col min="12562" max="12562" width="8.42578125" customWidth="1"/>
    <col min="12563" max="12563" width="11.28515625" customWidth="1"/>
    <col min="12564" max="12564" width="9.28515625" customWidth="1"/>
    <col min="12803" max="12803" width="18.7109375" customWidth="1"/>
    <col min="12804" max="12804" width="25.140625" customWidth="1"/>
    <col min="12805" max="12807" width="7.5703125" customWidth="1"/>
    <col min="12808" max="12810" width="6.7109375" customWidth="1"/>
    <col min="12811" max="12814" width="7.5703125" customWidth="1"/>
    <col min="12815" max="12815" width="8.140625" customWidth="1"/>
    <col min="12816" max="12816" width="8.42578125" customWidth="1"/>
    <col min="12817" max="12817" width="9.28515625" customWidth="1"/>
    <col min="12818" max="12818" width="8.42578125" customWidth="1"/>
    <col min="12819" max="12819" width="11.28515625" customWidth="1"/>
    <col min="12820" max="12820" width="9.28515625" customWidth="1"/>
    <col min="13059" max="13059" width="18.7109375" customWidth="1"/>
    <col min="13060" max="13060" width="25.140625" customWidth="1"/>
    <col min="13061" max="13063" width="7.5703125" customWidth="1"/>
    <col min="13064" max="13066" width="6.7109375" customWidth="1"/>
    <col min="13067" max="13070" width="7.5703125" customWidth="1"/>
    <col min="13071" max="13071" width="8.140625" customWidth="1"/>
    <col min="13072" max="13072" width="8.42578125" customWidth="1"/>
    <col min="13073" max="13073" width="9.28515625" customWidth="1"/>
    <col min="13074" max="13074" width="8.42578125" customWidth="1"/>
    <col min="13075" max="13075" width="11.28515625" customWidth="1"/>
    <col min="13076" max="13076" width="9.28515625" customWidth="1"/>
    <col min="13315" max="13315" width="18.7109375" customWidth="1"/>
    <col min="13316" max="13316" width="25.140625" customWidth="1"/>
    <col min="13317" max="13319" width="7.5703125" customWidth="1"/>
    <col min="13320" max="13322" width="6.7109375" customWidth="1"/>
    <col min="13323" max="13326" width="7.5703125" customWidth="1"/>
    <col min="13327" max="13327" width="8.140625" customWidth="1"/>
    <col min="13328" max="13328" width="8.42578125" customWidth="1"/>
    <col min="13329" max="13329" width="9.28515625" customWidth="1"/>
    <col min="13330" max="13330" width="8.42578125" customWidth="1"/>
    <col min="13331" max="13331" width="11.28515625" customWidth="1"/>
    <col min="13332" max="13332" width="9.28515625" customWidth="1"/>
    <col min="13571" max="13571" width="18.7109375" customWidth="1"/>
    <col min="13572" max="13572" width="25.140625" customWidth="1"/>
    <col min="13573" max="13575" width="7.5703125" customWidth="1"/>
    <col min="13576" max="13578" width="6.7109375" customWidth="1"/>
    <col min="13579" max="13582" width="7.5703125" customWidth="1"/>
    <col min="13583" max="13583" width="8.140625" customWidth="1"/>
    <col min="13584" max="13584" width="8.42578125" customWidth="1"/>
    <col min="13585" max="13585" width="9.28515625" customWidth="1"/>
    <col min="13586" max="13586" width="8.42578125" customWidth="1"/>
    <col min="13587" max="13587" width="11.28515625" customWidth="1"/>
    <col min="13588" max="13588" width="9.28515625" customWidth="1"/>
    <col min="13827" max="13827" width="18.7109375" customWidth="1"/>
    <col min="13828" max="13828" width="25.140625" customWidth="1"/>
    <col min="13829" max="13831" width="7.5703125" customWidth="1"/>
    <col min="13832" max="13834" width="6.7109375" customWidth="1"/>
    <col min="13835" max="13838" width="7.5703125" customWidth="1"/>
    <col min="13839" max="13839" width="8.140625" customWidth="1"/>
    <col min="13840" max="13840" width="8.42578125" customWidth="1"/>
    <col min="13841" max="13841" width="9.28515625" customWidth="1"/>
    <col min="13842" max="13842" width="8.42578125" customWidth="1"/>
    <col min="13843" max="13843" width="11.28515625" customWidth="1"/>
    <col min="13844" max="13844" width="9.28515625" customWidth="1"/>
    <col min="14083" max="14083" width="18.7109375" customWidth="1"/>
    <col min="14084" max="14084" width="25.140625" customWidth="1"/>
    <col min="14085" max="14087" width="7.5703125" customWidth="1"/>
    <col min="14088" max="14090" width="6.7109375" customWidth="1"/>
    <col min="14091" max="14094" width="7.5703125" customWidth="1"/>
    <col min="14095" max="14095" width="8.140625" customWidth="1"/>
    <col min="14096" max="14096" width="8.42578125" customWidth="1"/>
    <col min="14097" max="14097" width="9.28515625" customWidth="1"/>
    <col min="14098" max="14098" width="8.42578125" customWidth="1"/>
    <col min="14099" max="14099" width="11.28515625" customWidth="1"/>
    <col min="14100" max="14100" width="9.28515625" customWidth="1"/>
    <col min="14339" max="14339" width="18.7109375" customWidth="1"/>
    <col min="14340" max="14340" width="25.140625" customWidth="1"/>
    <col min="14341" max="14343" width="7.5703125" customWidth="1"/>
    <col min="14344" max="14346" width="6.7109375" customWidth="1"/>
    <col min="14347" max="14350" width="7.5703125" customWidth="1"/>
    <col min="14351" max="14351" width="8.140625" customWidth="1"/>
    <col min="14352" max="14352" width="8.42578125" customWidth="1"/>
    <col min="14353" max="14353" width="9.28515625" customWidth="1"/>
    <col min="14354" max="14354" width="8.42578125" customWidth="1"/>
    <col min="14355" max="14355" width="11.28515625" customWidth="1"/>
    <col min="14356" max="14356" width="9.28515625" customWidth="1"/>
    <col min="14595" max="14595" width="18.7109375" customWidth="1"/>
    <col min="14596" max="14596" width="25.140625" customWidth="1"/>
    <col min="14597" max="14599" width="7.5703125" customWidth="1"/>
    <col min="14600" max="14602" width="6.7109375" customWidth="1"/>
    <col min="14603" max="14606" width="7.5703125" customWidth="1"/>
    <col min="14607" max="14607" width="8.140625" customWidth="1"/>
    <col min="14608" max="14608" width="8.42578125" customWidth="1"/>
    <col min="14609" max="14609" width="9.28515625" customWidth="1"/>
    <col min="14610" max="14610" width="8.42578125" customWidth="1"/>
    <col min="14611" max="14611" width="11.28515625" customWidth="1"/>
    <col min="14612" max="14612" width="9.28515625" customWidth="1"/>
    <col min="14851" max="14851" width="18.7109375" customWidth="1"/>
    <col min="14852" max="14852" width="25.140625" customWidth="1"/>
    <col min="14853" max="14855" width="7.5703125" customWidth="1"/>
    <col min="14856" max="14858" width="6.7109375" customWidth="1"/>
    <col min="14859" max="14862" width="7.5703125" customWidth="1"/>
    <col min="14863" max="14863" width="8.140625" customWidth="1"/>
    <col min="14864" max="14864" width="8.42578125" customWidth="1"/>
    <col min="14865" max="14865" width="9.28515625" customWidth="1"/>
    <col min="14866" max="14866" width="8.42578125" customWidth="1"/>
    <col min="14867" max="14867" width="11.28515625" customWidth="1"/>
    <col min="14868" max="14868" width="9.28515625" customWidth="1"/>
    <col min="15107" max="15107" width="18.7109375" customWidth="1"/>
    <col min="15108" max="15108" width="25.140625" customWidth="1"/>
    <col min="15109" max="15111" width="7.5703125" customWidth="1"/>
    <col min="15112" max="15114" width="6.7109375" customWidth="1"/>
    <col min="15115" max="15118" width="7.5703125" customWidth="1"/>
    <col min="15119" max="15119" width="8.140625" customWidth="1"/>
    <col min="15120" max="15120" width="8.42578125" customWidth="1"/>
    <col min="15121" max="15121" width="9.28515625" customWidth="1"/>
    <col min="15122" max="15122" width="8.42578125" customWidth="1"/>
    <col min="15123" max="15123" width="11.28515625" customWidth="1"/>
    <col min="15124" max="15124" width="9.28515625" customWidth="1"/>
    <col min="15363" max="15363" width="18.7109375" customWidth="1"/>
    <col min="15364" max="15364" width="25.140625" customWidth="1"/>
    <col min="15365" max="15367" width="7.5703125" customWidth="1"/>
    <col min="15368" max="15370" width="6.7109375" customWidth="1"/>
    <col min="15371" max="15374" width="7.5703125" customWidth="1"/>
    <col min="15375" max="15375" width="8.140625" customWidth="1"/>
    <col min="15376" max="15376" width="8.42578125" customWidth="1"/>
    <col min="15377" max="15377" width="9.28515625" customWidth="1"/>
    <col min="15378" max="15378" width="8.42578125" customWidth="1"/>
    <col min="15379" max="15379" width="11.28515625" customWidth="1"/>
    <col min="15380" max="15380" width="9.28515625" customWidth="1"/>
    <col min="15619" max="15619" width="18.7109375" customWidth="1"/>
    <col min="15620" max="15620" width="25.140625" customWidth="1"/>
    <col min="15621" max="15623" width="7.5703125" customWidth="1"/>
    <col min="15624" max="15626" width="6.7109375" customWidth="1"/>
    <col min="15627" max="15630" width="7.5703125" customWidth="1"/>
    <col min="15631" max="15631" width="8.140625" customWidth="1"/>
    <col min="15632" max="15632" width="8.42578125" customWidth="1"/>
    <col min="15633" max="15633" width="9.28515625" customWidth="1"/>
    <col min="15634" max="15634" width="8.42578125" customWidth="1"/>
    <col min="15635" max="15635" width="11.28515625" customWidth="1"/>
    <col min="15636" max="15636" width="9.28515625" customWidth="1"/>
    <col min="15875" max="15875" width="18.7109375" customWidth="1"/>
    <col min="15876" max="15876" width="25.140625" customWidth="1"/>
    <col min="15877" max="15879" width="7.5703125" customWidth="1"/>
    <col min="15880" max="15882" width="6.7109375" customWidth="1"/>
    <col min="15883" max="15886" width="7.5703125" customWidth="1"/>
    <col min="15887" max="15887" width="8.140625" customWidth="1"/>
    <col min="15888" max="15888" width="8.42578125" customWidth="1"/>
    <col min="15889" max="15889" width="9.28515625" customWidth="1"/>
    <col min="15890" max="15890" width="8.42578125" customWidth="1"/>
    <col min="15891" max="15891" width="11.28515625" customWidth="1"/>
    <col min="15892" max="15892" width="9.28515625" customWidth="1"/>
    <col min="16131" max="16131" width="18.7109375" customWidth="1"/>
    <col min="16132" max="16132" width="25.140625" customWidth="1"/>
    <col min="16133" max="16135" width="7.5703125" customWidth="1"/>
    <col min="16136" max="16138" width="6.7109375" customWidth="1"/>
    <col min="16139" max="16142" width="7.5703125" customWidth="1"/>
    <col min="16143" max="16143" width="8.140625" customWidth="1"/>
    <col min="16144" max="16144" width="8.42578125" customWidth="1"/>
    <col min="16145" max="16145" width="9.28515625" customWidth="1"/>
    <col min="16146" max="16146" width="8.42578125" customWidth="1"/>
    <col min="16147" max="16147" width="11.28515625" customWidth="1"/>
    <col min="16148" max="16148" width="9.28515625" customWidth="1"/>
  </cols>
  <sheetData>
    <row r="1" spans="1:38" ht="15" customHeight="1" x14ac:dyDescent="0.2">
      <c r="A1" s="238"/>
      <c r="B1" s="416" t="s">
        <v>2230</v>
      </c>
      <c r="C1" s="78" t="str">
        <f>CAPA!C2</f>
        <v>Elizabeth II Royal Home</v>
      </c>
      <c r="D1" s="417"/>
      <c r="E1" s="570"/>
      <c r="F1" s="694"/>
      <c r="G1" s="694"/>
      <c r="H1" s="694"/>
      <c r="I1" s="694"/>
      <c r="J1" s="694"/>
      <c r="K1" s="695"/>
      <c r="L1" s="695"/>
      <c r="M1" s="695"/>
      <c r="N1" s="695"/>
      <c r="O1" s="695"/>
      <c r="P1" s="695"/>
      <c r="Q1" s="695"/>
      <c r="R1" s="695"/>
      <c r="S1" s="418"/>
      <c r="T1" s="418"/>
      <c r="U1" s="418"/>
      <c r="V1" s="418"/>
      <c r="W1" s="418"/>
      <c r="X1" s="418"/>
      <c r="Y1" s="418"/>
      <c r="Z1" s="418"/>
      <c r="AA1" s="418"/>
      <c r="AB1" s="418"/>
      <c r="AC1" s="418"/>
      <c r="AD1" s="418"/>
      <c r="AE1" s="418"/>
      <c r="AF1" s="418"/>
      <c r="AG1" s="418"/>
      <c r="AH1" s="418"/>
      <c r="AI1" s="418"/>
      <c r="AJ1"/>
      <c r="AK1"/>
      <c r="AL1"/>
    </row>
    <row r="2" spans="1:38" ht="15" customHeight="1" x14ac:dyDescent="0.2">
      <c r="A2" s="241"/>
      <c r="B2" s="419" t="s">
        <v>2231</v>
      </c>
      <c r="C2" s="77" t="str">
        <f>CAPA!C3</f>
        <v>Gessele</v>
      </c>
      <c r="D2" s="420"/>
      <c r="E2" s="696"/>
      <c r="F2" s="697"/>
      <c r="G2" s="697"/>
      <c r="H2" s="697"/>
      <c r="I2" s="697"/>
      <c r="J2" s="697"/>
      <c r="K2" s="694"/>
      <c r="L2" s="694"/>
      <c r="M2" s="694"/>
      <c r="N2" s="694"/>
      <c r="O2" s="694"/>
      <c r="P2" s="694"/>
      <c r="Q2" s="694"/>
      <c r="R2" s="694"/>
      <c r="S2" s="421"/>
      <c r="T2" s="421"/>
      <c r="U2" s="421"/>
      <c r="V2" s="421"/>
      <c r="W2" s="421"/>
      <c r="X2" s="421"/>
      <c r="Y2" s="421"/>
      <c r="Z2" s="421"/>
      <c r="AA2" s="421"/>
      <c r="AB2" s="421"/>
      <c r="AC2" s="421"/>
      <c r="AD2" s="421"/>
      <c r="AE2" s="421"/>
      <c r="AF2" s="421"/>
      <c r="AG2" s="421"/>
      <c r="AH2" s="421"/>
      <c r="AI2" s="421"/>
      <c r="AJ2"/>
      <c r="AK2"/>
      <c r="AL2"/>
    </row>
    <row r="3" spans="1:38" ht="15" customHeight="1" thickBot="1" x14ac:dyDescent="0.25">
      <c r="A3" s="422"/>
      <c r="B3" s="416" t="s">
        <v>2232</v>
      </c>
      <c r="C3" s="286" t="str">
        <f>CAPA!C4</f>
        <v xml:space="preserve">R00 </v>
      </c>
      <c r="D3" s="417"/>
      <c r="E3" s="570"/>
      <c r="F3" s="694"/>
      <c r="G3" s="694"/>
      <c r="H3" s="694"/>
      <c r="I3" s="694"/>
      <c r="J3" s="694"/>
      <c r="K3" s="694"/>
      <c r="L3" s="694"/>
      <c r="M3" s="694"/>
      <c r="N3" s="694"/>
      <c r="O3" s="694"/>
      <c r="P3" s="698"/>
      <c r="Q3" s="698"/>
      <c r="R3" s="698"/>
      <c r="S3" s="421"/>
      <c r="T3" s="421"/>
      <c r="U3" s="421"/>
      <c r="V3" s="421"/>
      <c r="W3" s="421"/>
      <c r="X3" s="423"/>
      <c r="Y3" s="424"/>
      <c r="Z3" s="424"/>
      <c r="AA3" s="424"/>
      <c r="AB3" s="424"/>
      <c r="AC3" s="424"/>
      <c r="AD3" s="424"/>
      <c r="AE3" s="424"/>
      <c r="AF3" s="424"/>
      <c r="AG3" s="424"/>
      <c r="AH3" s="424"/>
      <c r="AI3" s="424"/>
      <c r="AJ3"/>
      <c r="AK3"/>
      <c r="AL3"/>
    </row>
    <row r="4" spans="1:38" x14ac:dyDescent="0.2">
      <c r="A4" s="425"/>
      <c r="B4" s="425"/>
      <c r="C4" s="425"/>
      <c r="D4" s="426"/>
      <c r="E4" s="699"/>
      <c r="F4" s="700"/>
      <c r="G4" s="700"/>
      <c r="H4" s="700"/>
      <c r="I4" s="700"/>
      <c r="J4" s="700"/>
      <c r="K4" s="700"/>
      <c r="L4" s="700"/>
      <c r="M4" s="700"/>
      <c r="N4" s="700"/>
      <c r="O4" s="700"/>
      <c r="P4" s="700"/>
      <c r="Q4" s="700"/>
      <c r="R4" s="700"/>
      <c r="S4" s="425"/>
      <c r="T4" s="425"/>
      <c r="AJ4"/>
      <c r="AK4"/>
      <c r="AL4"/>
    </row>
    <row r="5" spans="1:38" ht="25.5" x14ac:dyDescent="0.2">
      <c r="A5" s="427" t="s">
        <v>2274</v>
      </c>
      <c r="B5" s="340" t="s">
        <v>6</v>
      </c>
      <c r="C5" s="340" t="s">
        <v>6</v>
      </c>
      <c r="D5" s="340" t="s">
        <v>6</v>
      </c>
      <c r="E5" s="341" t="s">
        <v>2275</v>
      </c>
      <c r="F5" s="701" t="s">
        <v>2402</v>
      </c>
      <c r="G5" s="701" t="s">
        <v>62</v>
      </c>
      <c r="H5" s="702" t="s">
        <v>2276</v>
      </c>
      <c r="I5" s="702" t="s">
        <v>2276</v>
      </c>
      <c r="J5" s="703" t="s">
        <v>2277</v>
      </c>
      <c r="K5" s="703" t="s">
        <v>2277</v>
      </c>
      <c r="L5" s="703" t="s">
        <v>2277</v>
      </c>
      <c r="M5" s="703" t="s">
        <v>2278</v>
      </c>
      <c r="N5" s="703" t="s">
        <v>2278</v>
      </c>
      <c r="O5" s="703" t="s">
        <v>2278</v>
      </c>
      <c r="P5" s="704" t="s">
        <v>1588</v>
      </c>
      <c r="Q5" s="705" t="s">
        <v>2279</v>
      </c>
      <c r="R5" s="701" t="s">
        <v>16</v>
      </c>
      <c r="S5" s="428" t="s">
        <v>2280</v>
      </c>
      <c r="T5" s="429" t="s">
        <v>3398</v>
      </c>
      <c r="U5" s="430" t="s">
        <v>2281</v>
      </c>
      <c r="V5" s="430" t="s">
        <v>2282</v>
      </c>
      <c r="W5" s="430" t="s">
        <v>2283</v>
      </c>
      <c r="X5" s="430" t="s">
        <v>2284</v>
      </c>
      <c r="Y5" s="431" t="s">
        <v>2285</v>
      </c>
      <c r="Z5" s="432" t="s">
        <v>2403</v>
      </c>
      <c r="AA5" s="433" t="s">
        <v>2404</v>
      </c>
      <c r="AB5" s="434" t="s">
        <v>1094</v>
      </c>
      <c r="AC5" s="434" t="s">
        <v>2405</v>
      </c>
      <c r="AD5" s="430" t="s">
        <v>2286</v>
      </c>
      <c r="AE5" s="430" t="s">
        <v>2287</v>
      </c>
      <c r="AF5" s="430" t="s">
        <v>2288</v>
      </c>
      <c r="AG5" s="430" t="s">
        <v>14</v>
      </c>
      <c r="AH5" s="430" t="s">
        <v>59</v>
      </c>
      <c r="AI5" s="1707" t="s">
        <v>2289</v>
      </c>
      <c r="AJ5"/>
      <c r="AK5"/>
      <c r="AL5"/>
    </row>
    <row r="6" spans="1:38" ht="12.75" customHeight="1" thickBot="1" x14ac:dyDescent="0.25">
      <c r="A6" s="435"/>
      <c r="B6" s="436"/>
      <c r="C6" s="436"/>
      <c r="D6" s="436"/>
      <c r="E6" s="706"/>
      <c r="F6" s="701"/>
      <c r="G6" s="701" t="s">
        <v>2290</v>
      </c>
      <c r="H6" s="707" t="s">
        <v>2291</v>
      </c>
      <c r="I6" s="707" t="s">
        <v>2292</v>
      </c>
      <c r="J6" s="701" t="s">
        <v>2293</v>
      </c>
      <c r="K6" s="701" t="s">
        <v>2294</v>
      </c>
      <c r="L6" s="701" t="s">
        <v>2295</v>
      </c>
      <c r="M6" s="701" t="s">
        <v>2296</v>
      </c>
      <c r="N6" s="701" t="s">
        <v>2297</v>
      </c>
      <c r="O6" s="701" t="s">
        <v>2298</v>
      </c>
      <c r="P6" s="707" t="s">
        <v>2300</v>
      </c>
      <c r="Q6" s="701" t="s">
        <v>2293</v>
      </c>
      <c r="R6" s="701" t="s">
        <v>2299</v>
      </c>
      <c r="S6" s="437" t="s">
        <v>788</v>
      </c>
      <c r="T6" s="437" t="s">
        <v>788</v>
      </c>
      <c r="U6" s="437" t="s">
        <v>1248</v>
      </c>
      <c r="V6" s="437" t="s">
        <v>642</v>
      </c>
      <c r="W6" s="437" t="s">
        <v>1248</v>
      </c>
      <c r="X6" s="437" t="s">
        <v>1248</v>
      </c>
      <c r="Y6" s="438" t="s">
        <v>2301</v>
      </c>
      <c r="Z6" s="439" t="s">
        <v>1248</v>
      </c>
      <c r="AA6" s="439" t="s">
        <v>1248</v>
      </c>
      <c r="AB6" s="439" t="s">
        <v>642</v>
      </c>
      <c r="AC6" s="439" t="s">
        <v>1248</v>
      </c>
      <c r="AD6" s="437" t="s">
        <v>642</v>
      </c>
      <c r="AE6" s="437" t="s">
        <v>642</v>
      </c>
      <c r="AF6" s="437" t="s">
        <v>642</v>
      </c>
      <c r="AG6" s="437" t="s">
        <v>1248</v>
      </c>
      <c r="AH6" s="440"/>
      <c r="AI6" s="441"/>
      <c r="AJ6"/>
      <c r="AK6"/>
      <c r="AL6"/>
    </row>
    <row r="7" spans="1:38" ht="22.15" customHeight="1" x14ac:dyDescent="0.2">
      <c r="A7" s="243" t="s">
        <v>2406</v>
      </c>
      <c r="B7" s="244" t="s">
        <v>230</v>
      </c>
      <c r="C7" s="244" t="s">
        <v>2302</v>
      </c>
      <c r="D7" s="244"/>
      <c r="E7" s="245"/>
      <c r="F7" s="708"/>
      <c r="G7" s="708"/>
      <c r="H7" s="708"/>
      <c r="I7" s="708"/>
      <c r="J7" s="708"/>
      <c r="K7" s="708"/>
      <c r="L7" s="708"/>
      <c r="M7" s="708"/>
      <c r="N7" s="708"/>
      <c r="O7" s="708"/>
      <c r="P7" s="708"/>
      <c r="Q7" s="708"/>
      <c r="R7" s="708"/>
      <c r="S7" s="245"/>
      <c r="T7" s="245"/>
      <c r="U7" s="245"/>
      <c r="V7" s="245"/>
      <c r="W7" s="245"/>
      <c r="X7" s="245"/>
      <c r="Y7" s="245"/>
      <c r="Z7" s="245"/>
      <c r="AA7" s="245"/>
      <c r="AB7" s="245"/>
      <c r="AC7" s="245"/>
      <c r="AD7" s="245"/>
      <c r="AE7" s="246"/>
      <c r="AF7" s="246"/>
      <c r="AG7" s="246"/>
      <c r="AH7" s="246"/>
      <c r="AI7" s="246"/>
      <c r="AJ7"/>
      <c r="AK7"/>
      <c r="AL7"/>
    </row>
    <row r="8" spans="1:38" ht="15" customHeight="1" outlineLevel="1" x14ac:dyDescent="0.2">
      <c r="A8" s="249" t="str">
        <f>A7</f>
        <v>TORRE 1</v>
      </c>
      <c r="B8" s="250" t="str">
        <f>B7</f>
        <v>FUNDAÇÃO RASA</v>
      </c>
      <c r="C8" s="250" t="str">
        <f>C7</f>
        <v>BLOCOS QUADRADOS RETANGULARES</v>
      </c>
      <c r="D8" s="250"/>
      <c r="E8" s="709" t="s">
        <v>3399</v>
      </c>
      <c r="F8" s="710"/>
      <c r="G8" s="711">
        <v>7</v>
      </c>
      <c r="H8" s="712">
        <v>1</v>
      </c>
      <c r="I8" s="710"/>
      <c r="J8" s="712">
        <v>1</v>
      </c>
      <c r="K8" s="710"/>
      <c r="L8" s="713"/>
      <c r="M8" s="714">
        <v>1.1000000000000001</v>
      </c>
      <c r="N8" s="710"/>
      <c r="O8" s="715"/>
      <c r="P8" s="715"/>
      <c r="Q8" s="713"/>
      <c r="R8" s="715"/>
      <c r="S8" s="252">
        <f t="shared" ref="S8:S22" si="0">IF(M8&lt;=1,0.6,1.2)</f>
        <v>1.2</v>
      </c>
      <c r="T8" s="253">
        <v>0.85</v>
      </c>
      <c r="U8" s="252">
        <f>(H8+S8)*(T8+Y8)*(J8+S8)*G8</f>
        <v>32.186</v>
      </c>
      <c r="V8" s="252">
        <f t="shared" ref="V8:V22" si="1">(H8)*(J8)*G8</f>
        <v>7</v>
      </c>
      <c r="W8" s="252">
        <f t="shared" ref="W8:W22" si="2">+U8-AG8</f>
        <v>24.485999999999997</v>
      </c>
      <c r="X8" s="252">
        <f>(U8-W8)*1.3</f>
        <v>10.010000000000003</v>
      </c>
      <c r="Y8" s="254">
        <v>0.1</v>
      </c>
      <c r="Z8" s="255">
        <f>V8*$Y$8</f>
        <v>0.70000000000000007</v>
      </c>
      <c r="AA8" s="255">
        <f t="shared" ref="AA8:AA22" si="3">V8*$Y$8</f>
        <v>0.70000000000000007</v>
      </c>
      <c r="AB8" s="251"/>
      <c r="AC8" s="251"/>
      <c r="AD8" s="253">
        <f t="shared" ref="AD8:AD22" si="4">(2*H8+J8*2)*M8*G8</f>
        <v>30.800000000000004</v>
      </c>
      <c r="AE8" s="253">
        <f>(V8/G8+((H8+J8)*M8)*2)*G8</f>
        <v>37.800000000000004</v>
      </c>
      <c r="AF8" s="251"/>
      <c r="AG8" s="253">
        <f t="shared" ref="AG8:AG22" si="5">H8*M8*J8*G8</f>
        <v>7.7000000000000011</v>
      </c>
      <c r="AH8" s="716">
        <v>50</v>
      </c>
      <c r="AI8" s="256"/>
      <c r="AJ8"/>
      <c r="AK8"/>
      <c r="AL8"/>
    </row>
    <row r="9" spans="1:38" ht="15" customHeight="1" outlineLevel="1" x14ac:dyDescent="0.2">
      <c r="A9" s="717" t="str">
        <f t="shared" ref="A9:C21" si="6">A8</f>
        <v>TORRE 1</v>
      </c>
      <c r="B9" s="257" t="str">
        <f t="shared" si="6"/>
        <v>FUNDAÇÃO RASA</v>
      </c>
      <c r="C9" s="257" t="str">
        <f t="shared" si="6"/>
        <v>BLOCOS QUADRADOS RETANGULARES</v>
      </c>
      <c r="D9" s="257"/>
      <c r="E9" s="718" t="s">
        <v>3400</v>
      </c>
      <c r="F9" s="710"/>
      <c r="G9" s="719">
        <v>3</v>
      </c>
      <c r="H9" s="714">
        <v>1</v>
      </c>
      <c r="I9" s="710"/>
      <c r="J9" s="714">
        <v>1</v>
      </c>
      <c r="K9" s="710"/>
      <c r="L9" s="713"/>
      <c r="M9" s="714">
        <v>1.1000000000000001</v>
      </c>
      <c r="N9" s="710"/>
      <c r="O9" s="715"/>
      <c r="P9" s="715"/>
      <c r="Q9" s="713"/>
      <c r="R9" s="715"/>
      <c r="S9" s="253">
        <f t="shared" si="0"/>
        <v>1.2</v>
      </c>
      <c r="T9" s="258">
        <v>1.1499999999999999</v>
      </c>
      <c r="U9" s="252">
        <f t="shared" ref="U9:U22" si="7">(H9+S9)*(T9+Y9)*(J9+S9)*G9</f>
        <v>18.150000000000002</v>
      </c>
      <c r="V9" s="253">
        <f t="shared" si="1"/>
        <v>3</v>
      </c>
      <c r="W9" s="253">
        <f t="shared" si="2"/>
        <v>14.850000000000001</v>
      </c>
      <c r="X9" s="253">
        <f t="shared" ref="X9:X22" si="8">(U9-W9)*1.3</f>
        <v>4.2900000000000009</v>
      </c>
      <c r="Y9" s="259">
        <v>0.1</v>
      </c>
      <c r="Z9" s="255">
        <f t="shared" ref="Z9:Z22" si="9">V9*$Y$8</f>
        <v>0.30000000000000004</v>
      </c>
      <c r="AA9" s="255">
        <f t="shared" si="3"/>
        <v>0.30000000000000004</v>
      </c>
      <c r="AB9" s="251"/>
      <c r="AC9" s="251"/>
      <c r="AD9" s="258">
        <f t="shared" si="4"/>
        <v>13.200000000000001</v>
      </c>
      <c r="AE9" s="253">
        <f>(V9/G9+((H9+J9)*M9)*2)*G9</f>
        <v>16.200000000000003</v>
      </c>
      <c r="AF9" s="251"/>
      <c r="AG9" s="258">
        <f t="shared" si="5"/>
        <v>3.3000000000000003</v>
      </c>
      <c r="AH9" s="716">
        <v>50</v>
      </c>
      <c r="AI9" s="256"/>
      <c r="AJ9"/>
      <c r="AK9"/>
      <c r="AL9"/>
    </row>
    <row r="10" spans="1:38" ht="15" customHeight="1" outlineLevel="1" x14ac:dyDescent="0.2">
      <c r="A10" s="717" t="str">
        <f t="shared" si="6"/>
        <v>TORRE 1</v>
      </c>
      <c r="B10" s="250" t="str">
        <f t="shared" si="6"/>
        <v>FUNDAÇÃO RASA</v>
      </c>
      <c r="C10" s="250" t="str">
        <f t="shared" si="6"/>
        <v>BLOCOS QUADRADOS RETANGULARES</v>
      </c>
      <c r="D10" s="250"/>
      <c r="E10" s="709" t="s">
        <v>3401</v>
      </c>
      <c r="F10" s="710"/>
      <c r="G10" s="719">
        <v>1</v>
      </c>
      <c r="H10" s="714">
        <v>1</v>
      </c>
      <c r="I10" s="710"/>
      <c r="J10" s="714">
        <v>1</v>
      </c>
      <c r="K10" s="710"/>
      <c r="L10" s="713"/>
      <c r="M10" s="714">
        <v>1.1000000000000001</v>
      </c>
      <c r="N10" s="710"/>
      <c r="O10" s="715"/>
      <c r="P10" s="715"/>
      <c r="Q10" s="713"/>
      <c r="R10" s="715"/>
      <c r="S10" s="260">
        <f t="shared" si="0"/>
        <v>1.2</v>
      </c>
      <c r="T10" s="252">
        <v>1.65</v>
      </c>
      <c r="U10" s="252">
        <f t="shared" si="7"/>
        <v>8.4700000000000024</v>
      </c>
      <c r="V10" s="258">
        <f t="shared" si="1"/>
        <v>1</v>
      </c>
      <c r="W10" s="258">
        <f t="shared" si="2"/>
        <v>7.3700000000000028</v>
      </c>
      <c r="X10" s="258">
        <f t="shared" si="8"/>
        <v>1.4299999999999995</v>
      </c>
      <c r="Y10" s="259">
        <v>0.1</v>
      </c>
      <c r="Z10" s="255">
        <f t="shared" si="9"/>
        <v>0.1</v>
      </c>
      <c r="AA10" s="255">
        <f t="shared" si="3"/>
        <v>0.1</v>
      </c>
      <c r="AB10" s="251"/>
      <c r="AC10" s="251"/>
      <c r="AD10" s="258">
        <f t="shared" si="4"/>
        <v>4.4000000000000004</v>
      </c>
      <c r="AE10" s="258">
        <f t="shared" ref="AE10:AE22" si="10">(V10/G10+((H10+J10)*M10)*2)*G10</f>
        <v>5.4</v>
      </c>
      <c r="AF10" s="251"/>
      <c r="AG10" s="258">
        <f t="shared" si="5"/>
        <v>1.1000000000000001</v>
      </c>
      <c r="AH10" s="716">
        <v>50</v>
      </c>
      <c r="AI10" s="256"/>
      <c r="AJ10"/>
      <c r="AK10"/>
      <c r="AL10"/>
    </row>
    <row r="11" spans="1:38" ht="15" customHeight="1" outlineLevel="1" x14ac:dyDescent="0.2">
      <c r="A11" s="717" t="str">
        <f t="shared" si="6"/>
        <v>TORRE 1</v>
      </c>
      <c r="B11" s="257" t="str">
        <f t="shared" si="6"/>
        <v>FUNDAÇÃO RASA</v>
      </c>
      <c r="C11" s="257" t="str">
        <f t="shared" si="6"/>
        <v>BLOCOS QUADRADOS RETANGULARES</v>
      </c>
      <c r="D11" s="257"/>
      <c r="E11" s="718" t="s">
        <v>3402</v>
      </c>
      <c r="F11" s="710"/>
      <c r="G11" s="719">
        <v>10</v>
      </c>
      <c r="H11" s="714">
        <v>1</v>
      </c>
      <c r="I11" s="710"/>
      <c r="J11" s="714">
        <v>1</v>
      </c>
      <c r="K11" s="710"/>
      <c r="L11" s="713"/>
      <c r="M11" s="714">
        <v>1.1000000000000001</v>
      </c>
      <c r="N11" s="710"/>
      <c r="O11" s="715"/>
      <c r="P11" s="715"/>
      <c r="Q11" s="713"/>
      <c r="R11" s="715"/>
      <c r="S11" s="260">
        <f t="shared" si="0"/>
        <v>1.2</v>
      </c>
      <c r="T11" s="252">
        <v>1.68</v>
      </c>
      <c r="U11" s="252">
        <f t="shared" si="7"/>
        <v>86.152000000000015</v>
      </c>
      <c r="V11" s="258">
        <f t="shared" si="1"/>
        <v>10</v>
      </c>
      <c r="W11" s="258">
        <f t="shared" si="2"/>
        <v>75.152000000000015</v>
      </c>
      <c r="X11" s="258">
        <f t="shared" si="8"/>
        <v>14.3</v>
      </c>
      <c r="Y11" s="259">
        <v>0.1</v>
      </c>
      <c r="Z11" s="255">
        <f t="shared" si="9"/>
        <v>1</v>
      </c>
      <c r="AA11" s="255">
        <f t="shared" si="3"/>
        <v>1</v>
      </c>
      <c r="AB11" s="251"/>
      <c r="AC11" s="251"/>
      <c r="AD11" s="258">
        <f t="shared" si="4"/>
        <v>44</v>
      </c>
      <c r="AE11" s="258">
        <f t="shared" si="10"/>
        <v>54</v>
      </c>
      <c r="AF11" s="251"/>
      <c r="AG11" s="258">
        <f t="shared" si="5"/>
        <v>11</v>
      </c>
      <c r="AH11" s="716">
        <v>50</v>
      </c>
      <c r="AI11" s="256"/>
      <c r="AJ11"/>
      <c r="AK11"/>
      <c r="AL11"/>
    </row>
    <row r="12" spans="1:38" ht="15" customHeight="1" outlineLevel="1" x14ac:dyDescent="0.2">
      <c r="A12" s="717" t="str">
        <f t="shared" si="6"/>
        <v>TORRE 1</v>
      </c>
      <c r="B12" s="257" t="str">
        <f t="shared" si="6"/>
        <v>FUNDAÇÃO RASA</v>
      </c>
      <c r="C12" s="257" t="str">
        <f t="shared" si="6"/>
        <v>BLOCOS QUADRADOS RETANGULARES</v>
      </c>
      <c r="D12" s="257"/>
      <c r="E12" s="718" t="s">
        <v>3403</v>
      </c>
      <c r="F12" s="710"/>
      <c r="G12" s="719">
        <v>1</v>
      </c>
      <c r="H12" s="714">
        <v>2.4</v>
      </c>
      <c r="I12" s="710"/>
      <c r="J12" s="714">
        <v>3.9</v>
      </c>
      <c r="K12" s="710"/>
      <c r="L12" s="713"/>
      <c r="M12" s="714">
        <v>1.7</v>
      </c>
      <c r="N12" s="710"/>
      <c r="O12" s="715"/>
      <c r="P12" s="715"/>
      <c r="Q12" s="713"/>
      <c r="R12" s="715"/>
      <c r="S12" s="253">
        <f t="shared" si="0"/>
        <v>1.2</v>
      </c>
      <c r="T12" s="258">
        <v>2.58</v>
      </c>
      <c r="U12" s="252">
        <f t="shared" si="7"/>
        <v>49.204799999999992</v>
      </c>
      <c r="V12" s="253">
        <f t="shared" si="1"/>
        <v>9.36</v>
      </c>
      <c r="W12" s="253">
        <f t="shared" si="2"/>
        <v>33.292799999999993</v>
      </c>
      <c r="X12" s="253">
        <f t="shared" si="8"/>
        <v>20.685600000000001</v>
      </c>
      <c r="Y12" s="259">
        <v>0.1</v>
      </c>
      <c r="Z12" s="255">
        <f t="shared" si="9"/>
        <v>0.93599999999999994</v>
      </c>
      <c r="AA12" s="255">
        <f t="shared" si="3"/>
        <v>0.93599999999999994</v>
      </c>
      <c r="AB12" s="251"/>
      <c r="AC12" s="251"/>
      <c r="AD12" s="258">
        <f t="shared" si="4"/>
        <v>21.419999999999998</v>
      </c>
      <c r="AE12" s="258">
        <f t="shared" si="10"/>
        <v>30.779999999999998</v>
      </c>
      <c r="AF12" s="251"/>
      <c r="AG12" s="258">
        <f t="shared" si="5"/>
        <v>15.911999999999999</v>
      </c>
      <c r="AH12" s="716">
        <v>50</v>
      </c>
      <c r="AI12" s="256"/>
      <c r="AJ12"/>
      <c r="AK12"/>
      <c r="AL12"/>
    </row>
    <row r="13" spans="1:38" ht="15" customHeight="1" outlineLevel="1" x14ac:dyDescent="0.2">
      <c r="A13" s="717" t="str">
        <f t="shared" si="6"/>
        <v>TORRE 1</v>
      </c>
      <c r="B13" s="250" t="str">
        <f t="shared" si="6"/>
        <v>FUNDAÇÃO RASA</v>
      </c>
      <c r="C13" s="250" t="str">
        <f t="shared" si="6"/>
        <v>BLOCOS QUADRADOS RETANGULARES</v>
      </c>
      <c r="D13" s="250"/>
      <c r="E13" s="709" t="s">
        <v>3404</v>
      </c>
      <c r="F13" s="710"/>
      <c r="G13" s="711">
        <v>2</v>
      </c>
      <c r="H13" s="712">
        <v>2.7</v>
      </c>
      <c r="I13" s="710"/>
      <c r="J13" s="712">
        <v>0.9</v>
      </c>
      <c r="K13" s="710"/>
      <c r="L13" s="713"/>
      <c r="M13" s="712">
        <v>1.1000000000000001</v>
      </c>
      <c r="N13" s="710"/>
      <c r="O13" s="715"/>
      <c r="P13" s="715"/>
      <c r="Q13" s="713"/>
      <c r="R13" s="715"/>
      <c r="S13" s="260">
        <f t="shared" si="0"/>
        <v>1.2</v>
      </c>
      <c r="T13" s="252">
        <v>1.68</v>
      </c>
      <c r="U13" s="252">
        <f t="shared" si="7"/>
        <v>29.156400000000005</v>
      </c>
      <c r="V13" s="258">
        <f t="shared" si="1"/>
        <v>4.8600000000000003</v>
      </c>
      <c r="W13" s="258">
        <f t="shared" si="2"/>
        <v>23.810400000000005</v>
      </c>
      <c r="X13" s="258">
        <f t="shared" si="8"/>
        <v>6.9498000000000006</v>
      </c>
      <c r="Y13" s="259">
        <v>0.1</v>
      </c>
      <c r="Z13" s="255">
        <f t="shared" si="9"/>
        <v>0.48600000000000004</v>
      </c>
      <c r="AA13" s="255">
        <f t="shared" si="3"/>
        <v>0.48600000000000004</v>
      </c>
      <c r="AB13" s="251"/>
      <c r="AC13" s="251"/>
      <c r="AD13" s="258">
        <f t="shared" si="4"/>
        <v>15.840000000000002</v>
      </c>
      <c r="AE13" s="258">
        <f t="shared" si="10"/>
        <v>20.700000000000003</v>
      </c>
      <c r="AF13" s="251"/>
      <c r="AG13" s="258">
        <f t="shared" si="5"/>
        <v>5.346000000000001</v>
      </c>
      <c r="AH13" s="716">
        <v>50</v>
      </c>
      <c r="AI13" s="256"/>
      <c r="AJ13"/>
      <c r="AK13"/>
      <c r="AL13"/>
    </row>
    <row r="14" spans="1:38" ht="15" customHeight="1" outlineLevel="1" x14ac:dyDescent="0.2">
      <c r="A14" s="717" t="str">
        <f t="shared" si="6"/>
        <v>TORRE 1</v>
      </c>
      <c r="B14" s="257" t="str">
        <f t="shared" si="6"/>
        <v>FUNDAÇÃO RASA</v>
      </c>
      <c r="C14" s="257" t="str">
        <f t="shared" si="6"/>
        <v>BLOCOS QUADRADOS RETANGULARES</v>
      </c>
      <c r="D14" s="257"/>
      <c r="E14" s="718" t="s">
        <v>3405</v>
      </c>
      <c r="F14" s="710"/>
      <c r="G14" s="719">
        <v>1</v>
      </c>
      <c r="H14" s="714">
        <v>3.02</v>
      </c>
      <c r="I14" s="710"/>
      <c r="J14" s="714">
        <v>3.02</v>
      </c>
      <c r="K14" s="710"/>
      <c r="L14" s="713"/>
      <c r="M14" s="714">
        <v>1.65</v>
      </c>
      <c r="N14" s="710"/>
      <c r="O14" s="715"/>
      <c r="P14" s="715"/>
      <c r="Q14" s="713"/>
      <c r="R14" s="715"/>
      <c r="S14" s="260">
        <f t="shared" si="0"/>
        <v>1.2</v>
      </c>
      <c r="T14" s="252">
        <v>2.5299999999999998</v>
      </c>
      <c r="U14" s="252">
        <f t="shared" si="7"/>
        <v>46.836091999999994</v>
      </c>
      <c r="V14" s="258">
        <f t="shared" si="1"/>
        <v>9.1204000000000001</v>
      </c>
      <c r="W14" s="258">
        <f t="shared" si="2"/>
        <v>31.787431999999995</v>
      </c>
      <c r="X14" s="258">
        <f t="shared" si="8"/>
        <v>19.563257999999998</v>
      </c>
      <c r="Y14" s="259">
        <v>0.1</v>
      </c>
      <c r="Z14" s="255">
        <f t="shared" si="9"/>
        <v>0.91204000000000007</v>
      </c>
      <c r="AA14" s="255">
        <f t="shared" si="3"/>
        <v>0.91204000000000007</v>
      </c>
      <c r="AB14" s="251"/>
      <c r="AC14" s="251"/>
      <c r="AD14" s="258">
        <f t="shared" si="4"/>
        <v>19.931999999999999</v>
      </c>
      <c r="AE14" s="258">
        <f t="shared" si="10"/>
        <v>29.052399999999999</v>
      </c>
      <c r="AF14" s="251"/>
      <c r="AG14" s="258">
        <f t="shared" si="5"/>
        <v>15.048659999999998</v>
      </c>
      <c r="AH14" s="716">
        <v>50</v>
      </c>
      <c r="AI14" s="256"/>
      <c r="AJ14"/>
      <c r="AK14"/>
      <c r="AL14"/>
    </row>
    <row r="15" spans="1:38" ht="15" customHeight="1" outlineLevel="1" x14ac:dyDescent="0.2">
      <c r="A15" s="717" t="str">
        <f>A11</f>
        <v>TORRE 1</v>
      </c>
      <c r="B15" s="257" t="str">
        <f>B11</f>
        <v>FUNDAÇÃO RASA</v>
      </c>
      <c r="C15" s="257" t="str">
        <f>C11</f>
        <v>BLOCOS QUADRADOS RETANGULARES</v>
      </c>
      <c r="D15" s="257"/>
      <c r="E15" s="718" t="s">
        <v>3406</v>
      </c>
      <c r="F15" s="710"/>
      <c r="G15" s="719">
        <v>1</v>
      </c>
      <c r="H15" s="714">
        <v>3.9</v>
      </c>
      <c r="I15" s="710"/>
      <c r="J15" s="714">
        <v>3.5</v>
      </c>
      <c r="K15" s="710"/>
      <c r="L15" s="713"/>
      <c r="M15" s="714">
        <v>1.6</v>
      </c>
      <c r="N15" s="710"/>
      <c r="O15" s="715"/>
      <c r="P15" s="715"/>
      <c r="Q15" s="713"/>
      <c r="R15" s="715"/>
      <c r="S15" s="260">
        <f t="shared" si="0"/>
        <v>1.2</v>
      </c>
      <c r="T15" s="252">
        <v>2.4500000000000002</v>
      </c>
      <c r="U15" s="252">
        <f t="shared" si="7"/>
        <v>61.123500000000007</v>
      </c>
      <c r="V15" s="258">
        <f t="shared" si="1"/>
        <v>13.65</v>
      </c>
      <c r="W15" s="258">
        <f t="shared" si="2"/>
        <v>39.283500000000004</v>
      </c>
      <c r="X15" s="258">
        <f t="shared" si="8"/>
        <v>28.392000000000007</v>
      </c>
      <c r="Y15" s="259">
        <v>0.1</v>
      </c>
      <c r="Z15" s="255">
        <f t="shared" si="9"/>
        <v>1.3650000000000002</v>
      </c>
      <c r="AA15" s="255">
        <f t="shared" si="3"/>
        <v>1.3650000000000002</v>
      </c>
      <c r="AB15" s="251"/>
      <c r="AC15" s="251"/>
      <c r="AD15" s="258">
        <f t="shared" si="4"/>
        <v>23.680000000000003</v>
      </c>
      <c r="AE15" s="258">
        <f t="shared" si="10"/>
        <v>37.330000000000005</v>
      </c>
      <c r="AF15" s="251"/>
      <c r="AG15" s="258">
        <f t="shared" si="5"/>
        <v>21.84</v>
      </c>
      <c r="AH15" s="716">
        <v>50</v>
      </c>
      <c r="AI15" s="256"/>
      <c r="AJ15"/>
      <c r="AK15"/>
      <c r="AL15"/>
    </row>
    <row r="16" spans="1:38" ht="15" customHeight="1" outlineLevel="1" x14ac:dyDescent="0.2">
      <c r="A16" s="717" t="str">
        <f t="shared" si="6"/>
        <v>TORRE 1</v>
      </c>
      <c r="B16" s="257" t="str">
        <f t="shared" si="6"/>
        <v>FUNDAÇÃO RASA</v>
      </c>
      <c r="C16" s="257" t="str">
        <f t="shared" si="6"/>
        <v>BLOCOS QUADRADOS RETANGULARES</v>
      </c>
      <c r="D16" s="257"/>
      <c r="E16" s="718" t="s">
        <v>3407</v>
      </c>
      <c r="F16" s="710"/>
      <c r="G16" s="719">
        <v>1</v>
      </c>
      <c r="H16" s="714">
        <v>3.9</v>
      </c>
      <c r="I16" s="710"/>
      <c r="J16" s="714">
        <v>3.9</v>
      </c>
      <c r="K16" s="710"/>
      <c r="L16" s="713"/>
      <c r="M16" s="714">
        <v>1.65</v>
      </c>
      <c r="N16" s="710"/>
      <c r="O16" s="715"/>
      <c r="P16" s="715"/>
      <c r="Q16" s="713"/>
      <c r="R16" s="715"/>
      <c r="S16" s="260">
        <f t="shared" si="0"/>
        <v>1.2</v>
      </c>
      <c r="T16" s="252">
        <v>2.23</v>
      </c>
      <c r="U16" s="252">
        <f t="shared" si="7"/>
        <v>60.60329999999999</v>
      </c>
      <c r="V16" s="258">
        <f t="shared" si="1"/>
        <v>15.209999999999999</v>
      </c>
      <c r="W16" s="258">
        <f t="shared" si="2"/>
        <v>35.506799999999991</v>
      </c>
      <c r="X16" s="258">
        <f t="shared" si="8"/>
        <v>32.625450000000001</v>
      </c>
      <c r="Y16" s="259">
        <v>0.1</v>
      </c>
      <c r="Z16" s="255">
        <f t="shared" si="9"/>
        <v>1.5209999999999999</v>
      </c>
      <c r="AA16" s="255">
        <f t="shared" si="3"/>
        <v>1.5209999999999999</v>
      </c>
      <c r="AB16" s="251"/>
      <c r="AC16" s="251"/>
      <c r="AD16" s="258">
        <f t="shared" si="4"/>
        <v>25.74</v>
      </c>
      <c r="AE16" s="258">
        <f t="shared" si="10"/>
        <v>40.949999999999996</v>
      </c>
      <c r="AF16" s="251"/>
      <c r="AG16" s="258">
        <f t="shared" si="5"/>
        <v>25.096499999999999</v>
      </c>
      <c r="AH16" s="716">
        <v>50</v>
      </c>
      <c r="AI16" s="256"/>
      <c r="AJ16"/>
      <c r="AK16"/>
      <c r="AL16"/>
    </row>
    <row r="17" spans="1:38" ht="15" customHeight="1" outlineLevel="1" x14ac:dyDescent="0.2">
      <c r="A17" s="717" t="str">
        <f t="shared" si="6"/>
        <v>TORRE 1</v>
      </c>
      <c r="B17" s="250" t="str">
        <f t="shared" si="6"/>
        <v>FUNDAÇÃO RASA</v>
      </c>
      <c r="C17" s="250" t="str">
        <f t="shared" si="6"/>
        <v>BLOCOS QUADRADOS RETANGULARES</v>
      </c>
      <c r="D17" s="250"/>
      <c r="E17" s="709" t="s">
        <v>3408</v>
      </c>
      <c r="F17" s="710"/>
      <c r="G17" s="719">
        <v>1</v>
      </c>
      <c r="H17" s="712">
        <v>3.9</v>
      </c>
      <c r="I17" s="710"/>
      <c r="J17" s="712">
        <v>3.9</v>
      </c>
      <c r="K17" s="710"/>
      <c r="L17" s="713"/>
      <c r="M17" s="712">
        <v>1.65</v>
      </c>
      <c r="N17" s="710"/>
      <c r="O17" s="715"/>
      <c r="P17" s="715"/>
      <c r="Q17" s="713"/>
      <c r="R17" s="715"/>
      <c r="S17" s="260">
        <f t="shared" si="0"/>
        <v>1.2</v>
      </c>
      <c r="T17" s="252">
        <v>2.48</v>
      </c>
      <c r="U17" s="252">
        <f t="shared" si="7"/>
        <v>67.105799999999988</v>
      </c>
      <c r="V17" s="258">
        <f t="shared" si="1"/>
        <v>15.209999999999999</v>
      </c>
      <c r="W17" s="258">
        <f t="shared" si="2"/>
        <v>42.009299999999989</v>
      </c>
      <c r="X17" s="258">
        <f t="shared" si="8"/>
        <v>32.625450000000001</v>
      </c>
      <c r="Y17" s="259">
        <v>0.1</v>
      </c>
      <c r="Z17" s="255">
        <f t="shared" si="9"/>
        <v>1.5209999999999999</v>
      </c>
      <c r="AA17" s="255">
        <f t="shared" si="3"/>
        <v>1.5209999999999999</v>
      </c>
      <c r="AB17" s="251"/>
      <c r="AC17" s="251"/>
      <c r="AD17" s="258">
        <f t="shared" si="4"/>
        <v>25.74</v>
      </c>
      <c r="AE17" s="258">
        <f t="shared" si="10"/>
        <v>40.949999999999996</v>
      </c>
      <c r="AF17" s="251"/>
      <c r="AG17" s="258">
        <f t="shared" si="5"/>
        <v>25.096499999999999</v>
      </c>
      <c r="AH17" s="716">
        <v>50</v>
      </c>
      <c r="AI17" s="256"/>
      <c r="AJ17"/>
      <c r="AK17"/>
      <c r="AL17"/>
    </row>
    <row r="18" spans="1:38" ht="15" customHeight="1" outlineLevel="1" x14ac:dyDescent="0.2">
      <c r="A18" s="717" t="str">
        <f t="shared" si="6"/>
        <v>TORRE 1</v>
      </c>
      <c r="B18" s="257" t="str">
        <f t="shared" si="6"/>
        <v>FUNDAÇÃO RASA</v>
      </c>
      <c r="C18" s="257" t="str">
        <f t="shared" si="6"/>
        <v>BLOCOS QUADRADOS RETANGULARES</v>
      </c>
      <c r="D18" s="257"/>
      <c r="E18" s="718" t="s">
        <v>3409</v>
      </c>
      <c r="F18" s="710"/>
      <c r="G18" s="719">
        <v>1</v>
      </c>
      <c r="H18" s="714">
        <v>3.9</v>
      </c>
      <c r="I18" s="710"/>
      <c r="J18" s="714">
        <v>6.4</v>
      </c>
      <c r="K18" s="710"/>
      <c r="L18" s="713"/>
      <c r="M18" s="714">
        <v>2</v>
      </c>
      <c r="N18" s="710"/>
      <c r="O18" s="715"/>
      <c r="P18" s="715"/>
      <c r="Q18" s="713"/>
      <c r="R18" s="715"/>
      <c r="S18" s="260">
        <f t="shared" si="0"/>
        <v>1.2</v>
      </c>
      <c r="T18" s="252">
        <v>1.75</v>
      </c>
      <c r="U18" s="252">
        <f t="shared" si="7"/>
        <v>71.706000000000003</v>
      </c>
      <c r="V18" s="258">
        <f t="shared" si="1"/>
        <v>24.96</v>
      </c>
      <c r="W18" s="258">
        <f t="shared" si="2"/>
        <v>21.786000000000001</v>
      </c>
      <c r="X18" s="258">
        <f t="shared" si="8"/>
        <v>64.896000000000001</v>
      </c>
      <c r="Y18" s="259">
        <v>0.1</v>
      </c>
      <c r="Z18" s="255">
        <f t="shared" si="9"/>
        <v>2.4960000000000004</v>
      </c>
      <c r="AA18" s="255">
        <f t="shared" si="3"/>
        <v>2.4960000000000004</v>
      </c>
      <c r="AB18" s="251"/>
      <c r="AC18" s="251"/>
      <c r="AD18" s="258">
        <f t="shared" si="4"/>
        <v>41.2</v>
      </c>
      <c r="AE18" s="258">
        <f t="shared" si="10"/>
        <v>66.16</v>
      </c>
      <c r="AF18" s="251"/>
      <c r="AG18" s="258">
        <f t="shared" si="5"/>
        <v>49.92</v>
      </c>
      <c r="AH18" s="716">
        <v>50</v>
      </c>
      <c r="AI18" s="256"/>
      <c r="AJ18"/>
      <c r="AK18"/>
      <c r="AL18"/>
    </row>
    <row r="19" spans="1:38" ht="15" customHeight="1" outlineLevel="1" x14ac:dyDescent="0.2">
      <c r="A19" s="717" t="str">
        <f t="shared" si="6"/>
        <v>TORRE 1</v>
      </c>
      <c r="B19" s="257" t="str">
        <f t="shared" si="6"/>
        <v>FUNDAÇÃO RASA</v>
      </c>
      <c r="C19" s="257" t="str">
        <f t="shared" si="6"/>
        <v>BLOCOS QUADRADOS RETANGULARES</v>
      </c>
      <c r="D19" s="257"/>
      <c r="E19" s="718" t="s">
        <v>3409</v>
      </c>
      <c r="F19" s="710"/>
      <c r="G19" s="719">
        <v>1</v>
      </c>
      <c r="H19" s="714">
        <v>5.4</v>
      </c>
      <c r="I19" s="710"/>
      <c r="J19" s="714">
        <v>2.4</v>
      </c>
      <c r="K19" s="710"/>
      <c r="L19" s="713"/>
      <c r="M19" s="714">
        <v>1.7</v>
      </c>
      <c r="N19" s="710"/>
      <c r="O19" s="715"/>
      <c r="P19" s="715"/>
      <c r="Q19" s="713"/>
      <c r="R19" s="715"/>
      <c r="S19" s="253">
        <f t="shared" si="0"/>
        <v>1.2</v>
      </c>
      <c r="T19" s="258">
        <v>2.25</v>
      </c>
      <c r="U19" s="252">
        <f t="shared" si="7"/>
        <v>55.835999999999999</v>
      </c>
      <c r="V19" s="253">
        <f t="shared" si="1"/>
        <v>12.96</v>
      </c>
      <c r="W19" s="253">
        <f t="shared" si="2"/>
        <v>33.804000000000002</v>
      </c>
      <c r="X19" s="253">
        <f t="shared" si="8"/>
        <v>28.641599999999997</v>
      </c>
      <c r="Y19" s="259">
        <v>0.1</v>
      </c>
      <c r="Z19" s="255">
        <f t="shared" si="9"/>
        <v>1.2960000000000003</v>
      </c>
      <c r="AA19" s="255">
        <f t="shared" si="3"/>
        <v>1.2960000000000003</v>
      </c>
      <c r="AB19" s="251"/>
      <c r="AC19" s="251"/>
      <c r="AD19" s="258">
        <f t="shared" si="4"/>
        <v>26.520000000000003</v>
      </c>
      <c r="AE19" s="258">
        <f t="shared" si="10"/>
        <v>39.480000000000004</v>
      </c>
      <c r="AF19" s="251"/>
      <c r="AG19" s="258">
        <f t="shared" si="5"/>
        <v>22.032</v>
      </c>
      <c r="AH19" s="716">
        <v>50</v>
      </c>
      <c r="AI19" s="256"/>
      <c r="AJ19"/>
      <c r="AK19"/>
      <c r="AL19"/>
    </row>
    <row r="20" spans="1:38" ht="15" customHeight="1" outlineLevel="1" x14ac:dyDescent="0.2">
      <c r="A20" s="717" t="str">
        <f t="shared" si="6"/>
        <v>TORRE 1</v>
      </c>
      <c r="B20" s="250" t="str">
        <f t="shared" si="6"/>
        <v>FUNDAÇÃO RASA</v>
      </c>
      <c r="C20" s="250" t="str">
        <f t="shared" si="6"/>
        <v>BLOCOS QUADRADOS RETANGULARES</v>
      </c>
      <c r="D20" s="250"/>
      <c r="E20" s="709" t="s">
        <v>3410</v>
      </c>
      <c r="F20" s="710"/>
      <c r="G20" s="719">
        <v>1</v>
      </c>
      <c r="H20" s="712">
        <v>6.9</v>
      </c>
      <c r="I20" s="710"/>
      <c r="J20" s="712">
        <v>2.4</v>
      </c>
      <c r="K20" s="710"/>
      <c r="L20" s="713"/>
      <c r="M20" s="712">
        <v>1.9</v>
      </c>
      <c r="N20" s="710"/>
      <c r="O20" s="715"/>
      <c r="P20" s="715"/>
      <c r="Q20" s="713"/>
      <c r="R20" s="715"/>
      <c r="S20" s="260">
        <f t="shared" si="0"/>
        <v>1.2</v>
      </c>
      <c r="T20" s="252">
        <v>1.65</v>
      </c>
      <c r="U20" s="252">
        <f t="shared" si="7"/>
        <v>51.029999999999994</v>
      </c>
      <c r="V20" s="258">
        <f t="shared" si="1"/>
        <v>16.559999999999999</v>
      </c>
      <c r="W20" s="258">
        <f t="shared" si="2"/>
        <v>19.565999999999995</v>
      </c>
      <c r="X20" s="258">
        <f t="shared" si="8"/>
        <v>40.903199999999998</v>
      </c>
      <c r="Y20" s="259">
        <v>0.1</v>
      </c>
      <c r="Z20" s="255">
        <f t="shared" si="9"/>
        <v>1.6559999999999999</v>
      </c>
      <c r="AA20" s="255">
        <f t="shared" si="3"/>
        <v>1.6559999999999999</v>
      </c>
      <c r="AB20" s="251"/>
      <c r="AC20" s="251"/>
      <c r="AD20" s="258">
        <f t="shared" si="4"/>
        <v>35.340000000000003</v>
      </c>
      <c r="AE20" s="258">
        <f t="shared" si="10"/>
        <v>51.900000000000006</v>
      </c>
      <c r="AF20" s="251"/>
      <c r="AG20" s="258">
        <f t="shared" si="5"/>
        <v>31.463999999999999</v>
      </c>
      <c r="AH20" s="716">
        <v>50</v>
      </c>
      <c r="AI20" s="256"/>
      <c r="AJ20"/>
      <c r="AK20"/>
      <c r="AL20"/>
    </row>
    <row r="21" spans="1:38" ht="15" customHeight="1" outlineLevel="1" x14ac:dyDescent="0.2">
      <c r="A21" s="717" t="str">
        <f t="shared" si="6"/>
        <v>TORRE 1</v>
      </c>
      <c r="B21" s="257" t="str">
        <f t="shared" si="6"/>
        <v>FUNDAÇÃO RASA</v>
      </c>
      <c r="C21" s="257" t="str">
        <f t="shared" si="6"/>
        <v>BLOCOS QUADRADOS RETANGULARES</v>
      </c>
      <c r="D21" s="257"/>
      <c r="E21" s="718" t="s">
        <v>3411</v>
      </c>
      <c r="F21" s="710"/>
      <c r="G21" s="719">
        <v>1</v>
      </c>
      <c r="H21" s="714">
        <v>6.9</v>
      </c>
      <c r="I21" s="710"/>
      <c r="J21" s="714">
        <v>2.4</v>
      </c>
      <c r="K21" s="710"/>
      <c r="L21" s="713"/>
      <c r="M21" s="714">
        <v>1.9</v>
      </c>
      <c r="N21" s="710"/>
      <c r="O21" s="715"/>
      <c r="P21" s="715"/>
      <c r="Q21" s="713"/>
      <c r="R21" s="715"/>
      <c r="S21" s="260">
        <f t="shared" si="0"/>
        <v>1.2</v>
      </c>
      <c r="T21" s="252">
        <v>1.65</v>
      </c>
      <c r="U21" s="252">
        <f t="shared" si="7"/>
        <v>51.029999999999994</v>
      </c>
      <c r="V21" s="258">
        <f t="shared" si="1"/>
        <v>16.559999999999999</v>
      </c>
      <c r="W21" s="258">
        <f t="shared" si="2"/>
        <v>19.565999999999995</v>
      </c>
      <c r="X21" s="258">
        <f t="shared" si="8"/>
        <v>40.903199999999998</v>
      </c>
      <c r="Y21" s="259">
        <v>0.1</v>
      </c>
      <c r="Z21" s="255">
        <f t="shared" si="9"/>
        <v>1.6559999999999999</v>
      </c>
      <c r="AA21" s="255">
        <f t="shared" si="3"/>
        <v>1.6559999999999999</v>
      </c>
      <c r="AB21" s="251"/>
      <c r="AC21" s="251"/>
      <c r="AD21" s="258">
        <f t="shared" si="4"/>
        <v>35.340000000000003</v>
      </c>
      <c r="AE21" s="258">
        <f t="shared" si="10"/>
        <v>51.900000000000006</v>
      </c>
      <c r="AF21" s="251"/>
      <c r="AG21" s="258">
        <f t="shared" si="5"/>
        <v>31.463999999999999</v>
      </c>
      <c r="AH21" s="716">
        <v>50</v>
      </c>
      <c r="AI21" s="256"/>
      <c r="AJ21"/>
      <c r="AK21"/>
      <c r="AL21"/>
    </row>
    <row r="22" spans="1:38" ht="15" customHeight="1" outlineLevel="1" thickBot="1" x14ac:dyDescent="0.25">
      <c r="A22" s="717" t="str">
        <f>A18</f>
        <v>TORRE 1</v>
      </c>
      <c r="B22" s="257" t="str">
        <f>B18</f>
        <v>FUNDAÇÃO RASA</v>
      </c>
      <c r="C22" s="257" t="str">
        <f>C18</f>
        <v>BLOCOS QUADRADOS RETANGULARES</v>
      </c>
      <c r="D22" s="257"/>
      <c r="E22" s="718" t="s">
        <v>3412</v>
      </c>
      <c r="F22" s="710"/>
      <c r="G22" s="719">
        <v>1</v>
      </c>
      <c r="H22" s="714">
        <v>12.9</v>
      </c>
      <c r="I22" s="710"/>
      <c r="J22" s="714">
        <v>11.29</v>
      </c>
      <c r="K22" s="710"/>
      <c r="L22" s="713"/>
      <c r="M22" s="714">
        <v>2.2999999999999998</v>
      </c>
      <c r="N22" s="710"/>
      <c r="O22" s="715"/>
      <c r="P22" s="715"/>
      <c r="Q22" s="713"/>
      <c r="R22" s="715"/>
      <c r="S22" s="260">
        <f t="shared" si="0"/>
        <v>1.2</v>
      </c>
      <c r="T22" s="252">
        <v>4.13</v>
      </c>
      <c r="U22" s="252">
        <f t="shared" si="7"/>
        <v>744.94106999999985</v>
      </c>
      <c r="V22" s="258">
        <f t="shared" si="1"/>
        <v>145.64099999999999</v>
      </c>
      <c r="W22" s="258">
        <f t="shared" si="2"/>
        <v>409.96676999999988</v>
      </c>
      <c r="X22" s="258">
        <f t="shared" si="8"/>
        <v>435.46659</v>
      </c>
      <c r="Y22" s="259">
        <v>0.1</v>
      </c>
      <c r="Z22" s="255">
        <f t="shared" si="9"/>
        <v>14.5641</v>
      </c>
      <c r="AA22" s="255">
        <f t="shared" si="3"/>
        <v>14.5641</v>
      </c>
      <c r="AB22" s="251"/>
      <c r="AC22" s="251"/>
      <c r="AD22" s="258">
        <f t="shared" si="4"/>
        <v>111.27399999999999</v>
      </c>
      <c r="AE22" s="258">
        <f t="shared" si="10"/>
        <v>256.91499999999996</v>
      </c>
      <c r="AF22" s="251"/>
      <c r="AG22" s="258">
        <f t="shared" si="5"/>
        <v>334.97429999999997</v>
      </c>
      <c r="AH22" s="716">
        <v>50</v>
      </c>
      <c r="AI22" s="256"/>
      <c r="AJ22"/>
      <c r="AK22"/>
      <c r="AL22"/>
    </row>
    <row r="23" spans="1:38" ht="5.25" customHeight="1" thickTop="1" x14ac:dyDescent="0.2">
      <c r="A23" s="261"/>
      <c r="B23" s="262"/>
      <c r="C23" s="262"/>
      <c r="D23" s="262"/>
      <c r="E23" s="261"/>
      <c r="F23" s="720"/>
      <c r="G23" s="720"/>
      <c r="H23" s="720"/>
      <c r="I23" s="720"/>
      <c r="J23" s="720"/>
      <c r="K23" s="720"/>
      <c r="L23" s="720"/>
      <c r="M23" s="720"/>
      <c r="N23" s="720"/>
      <c r="O23" s="720"/>
      <c r="P23" s="720"/>
      <c r="Q23" s="720"/>
      <c r="R23" s="720"/>
      <c r="S23" s="261"/>
      <c r="T23" s="261"/>
      <c r="U23" s="261"/>
      <c r="V23" s="261"/>
      <c r="W23" s="261"/>
      <c r="X23" s="261"/>
      <c r="Y23" s="263"/>
      <c r="Z23" s="263"/>
      <c r="AA23" s="263"/>
      <c r="AB23" s="263"/>
      <c r="AC23" s="263"/>
      <c r="AD23" s="263"/>
      <c r="AE23" s="263"/>
      <c r="AF23" s="263"/>
      <c r="AG23" s="263"/>
      <c r="AH23" s="263"/>
      <c r="AI23" s="263"/>
      <c r="AJ23"/>
      <c r="AK23"/>
      <c r="AL23"/>
    </row>
    <row r="24" spans="1:38" ht="22.15" customHeight="1" x14ac:dyDescent="0.2">
      <c r="A24" s="264" t="str">
        <f>A7</f>
        <v>TORRE 1</v>
      </c>
      <c r="B24" s="265" t="str">
        <f>B7</f>
        <v>FUNDAÇÃO RASA</v>
      </c>
      <c r="C24" s="265" t="s">
        <v>3413</v>
      </c>
      <c r="D24" s="265"/>
      <c r="E24" s="266"/>
      <c r="F24" s="721"/>
      <c r="G24" s="721"/>
      <c r="H24" s="721"/>
      <c r="I24" s="721"/>
      <c r="J24" s="721"/>
      <c r="K24" s="721"/>
      <c r="L24" s="721"/>
      <c r="M24" s="721"/>
      <c r="N24" s="721"/>
      <c r="O24" s="721"/>
      <c r="P24" s="721"/>
      <c r="Q24" s="721"/>
      <c r="R24" s="721"/>
      <c r="S24" s="266"/>
      <c r="T24" s="266"/>
      <c r="U24" s="266"/>
      <c r="V24" s="266"/>
      <c r="W24" s="266"/>
      <c r="X24" s="266"/>
      <c r="Y24" s="266"/>
      <c r="Z24" s="266"/>
      <c r="AA24" s="266"/>
      <c r="AB24" s="266"/>
      <c r="AC24" s="266"/>
      <c r="AD24" s="266"/>
      <c r="AE24" s="267"/>
      <c r="AF24" s="267"/>
      <c r="AG24" s="267"/>
      <c r="AH24" s="267"/>
      <c r="AI24" s="267"/>
      <c r="AJ24"/>
      <c r="AK24"/>
      <c r="AL24"/>
    </row>
    <row r="25" spans="1:38" outlineLevel="1" x14ac:dyDescent="0.2">
      <c r="A25" s="268" t="str">
        <f t="shared" ref="A25:C26" si="11">A24</f>
        <v>TORRE 1</v>
      </c>
      <c r="B25" s="268" t="str">
        <f t="shared" si="11"/>
        <v>FUNDAÇÃO RASA</v>
      </c>
      <c r="C25" s="268" t="str">
        <f t="shared" si="11"/>
        <v>BLOCOS HEXAGONAIS</v>
      </c>
      <c r="D25" s="257"/>
      <c r="E25" s="722" t="s">
        <v>3414</v>
      </c>
      <c r="F25" s="710"/>
      <c r="G25" s="723">
        <v>1</v>
      </c>
      <c r="H25" s="724" t="s">
        <v>2005</v>
      </c>
      <c r="I25" s="724" t="s">
        <v>2005</v>
      </c>
      <c r="J25" s="724" t="s">
        <v>2005</v>
      </c>
      <c r="K25" s="724" t="s">
        <v>2005</v>
      </c>
      <c r="L25" s="724" t="s">
        <v>2005</v>
      </c>
      <c r="M25" s="725">
        <v>1.8</v>
      </c>
      <c r="N25" s="710"/>
      <c r="O25" s="715"/>
      <c r="P25" s="715"/>
      <c r="Q25" s="713"/>
      <c r="R25" s="715"/>
      <c r="S25" s="258">
        <v>0.6</v>
      </c>
      <c r="T25" s="252">
        <v>2.38</v>
      </c>
      <c r="U25" s="252">
        <f>38.97*T25*G25</f>
        <v>92.748599999999996</v>
      </c>
      <c r="V25" s="258">
        <f>15.84</f>
        <v>15.84</v>
      </c>
      <c r="W25" s="258">
        <f>U25-AG25</f>
        <v>64.236599999999996</v>
      </c>
      <c r="X25" s="258">
        <f>(U25-W25)*1.3</f>
        <v>37.065600000000003</v>
      </c>
      <c r="Y25" s="259">
        <v>0.1</v>
      </c>
      <c r="Z25" s="258">
        <f>V25*$Y$8</f>
        <v>1.5840000000000001</v>
      </c>
      <c r="AA25" s="258">
        <f>V25*Y25</f>
        <v>1.5840000000000001</v>
      </c>
      <c r="AB25" s="269"/>
      <c r="AC25" s="269"/>
      <c r="AD25" s="258">
        <f>15.12*M25*G25</f>
        <v>27.215999999999998</v>
      </c>
      <c r="AE25" s="258">
        <f>(V25/G25+15.12*M25)*G25</f>
        <v>43.055999999999997</v>
      </c>
      <c r="AF25" s="269"/>
      <c r="AG25" s="258">
        <f>15.84*M25*G25</f>
        <v>28.512</v>
      </c>
      <c r="AH25" s="716">
        <v>50</v>
      </c>
      <c r="AI25" s="270"/>
      <c r="AJ25"/>
      <c r="AK25"/>
      <c r="AL25"/>
    </row>
    <row r="26" spans="1:38" ht="13.5" outlineLevel="1" thickBot="1" x14ac:dyDescent="0.25">
      <c r="A26" s="268" t="str">
        <f t="shared" si="11"/>
        <v>TORRE 1</v>
      </c>
      <c r="B26" s="268" t="str">
        <f t="shared" si="11"/>
        <v>FUNDAÇÃO RASA</v>
      </c>
      <c r="C26" s="268" t="str">
        <f t="shared" si="11"/>
        <v>BLOCOS HEXAGONAIS</v>
      </c>
      <c r="D26" s="250"/>
      <c r="E26" s="722" t="s">
        <v>3415</v>
      </c>
      <c r="F26" s="710"/>
      <c r="G26" s="723">
        <v>1</v>
      </c>
      <c r="H26" s="724" t="s">
        <v>2005</v>
      </c>
      <c r="I26" s="724" t="s">
        <v>2005</v>
      </c>
      <c r="J26" s="724" t="s">
        <v>2005</v>
      </c>
      <c r="K26" s="724" t="s">
        <v>2005</v>
      </c>
      <c r="L26" s="724" t="s">
        <v>2005</v>
      </c>
      <c r="M26" s="725">
        <v>1.8</v>
      </c>
      <c r="N26" s="710"/>
      <c r="O26" s="715"/>
      <c r="P26" s="715"/>
      <c r="Q26" s="713"/>
      <c r="R26" s="715"/>
      <c r="S26" s="258">
        <v>0.6</v>
      </c>
      <c r="T26" s="252">
        <v>3.63</v>
      </c>
      <c r="U26" s="252">
        <f>38.97*T26*G26</f>
        <v>141.46109999999999</v>
      </c>
      <c r="V26" s="255">
        <v>15.84</v>
      </c>
      <c r="W26" s="255">
        <f>U26-AG26</f>
        <v>112.94909999999999</v>
      </c>
      <c r="X26" s="255">
        <f>(U26-W26)*1.3</f>
        <v>37.065600000000003</v>
      </c>
      <c r="Y26" s="259">
        <v>0.1</v>
      </c>
      <c r="Z26" s="255">
        <f>V26*$Y$8</f>
        <v>1.5840000000000001</v>
      </c>
      <c r="AA26" s="255">
        <f>V26*Y26</f>
        <v>1.5840000000000001</v>
      </c>
      <c r="AB26" s="269"/>
      <c r="AC26" s="269"/>
      <c r="AD26" s="258">
        <f>15.12*M26*G26</f>
        <v>27.215999999999998</v>
      </c>
      <c r="AE26" s="258">
        <f>(V26/G26+15.12*M26)*G26</f>
        <v>43.055999999999997</v>
      </c>
      <c r="AF26" s="269"/>
      <c r="AG26" s="258">
        <f>15.84*M26*G26</f>
        <v>28.512</v>
      </c>
      <c r="AH26" s="716">
        <v>50</v>
      </c>
      <c r="AI26" s="270"/>
      <c r="AJ26"/>
      <c r="AK26"/>
      <c r="AL26"/>
    </row>
    <row r="27" spans="1:38" ht="5.25" customHeight="1" thickTop="1" x14ac:dyDescent="0.2">
      <c r="A27" s="261"/>
      <c r="B27" s="262"/>
      <c r="C27" s="262"/>
      <c r="D27" s="262"/>
      <c r="E27" s="261"/>
      <c r="F27" s="720"/>
      <c r="G27" s="720"/>
      <c r="H27" s="720"/>
      <c r="I27" s="720"/>
      <c r="J27" s="720"/>
      <c r="K27" s="720"/>
      <c r="L27" s="720"/>
      <c r="M27" s="720"/>
      <c r="N27" s="720"/>
      <c r="O27" s="720"/>
      <c r="P27" s="720"/>
      <c r="Q27" s="720"/>
      <c r="R27" s="720"/>
      <c r="S27" s="261"/>
      <c r="T27" s="261"/>
      <c r="U27" s="261"/>
      <c r="V27" s="261"/>
      <c r="W27" s="261"/>
      <c r="X27" s="261"/>
      <c r="Y27" s="263"/>
      <c r="Z27" s="263"/>
      <c r="AA27" s="263"/>
      <c r="AB27" s="263"/>
      <c r="AC27" s="263"/>
      <c r="AD27" s="263"/>
      <c r="AE27" s="263"/>
      <c r="AF27" s="263"/>
      <c r="AG27" s="263"/>
      <c r="AH27" s="263"/>
      <c r="AI27" s="263"/>
      <c r="AJ27"/>
      <c r="AK27"/>
      <c r="AL27"/>
    </row>
    <row r="28" spans="1:38" ht="22.15" customHeight="1" x14ac:dyDescent="0.2">
      <c r="A28" s="264" t="str">
        <f>A7</f>
        <v>TORRE 1</v>
      </c>
      <c r="B28" s="265" t="str">
        <f>B7</f>
        <v>FUNDAÇÃO RASA</v>
      </c>
      <c r="C28" s="265" t="s">
        <v>2303</v>
      </c>
      <c r="D28" s="265"/>
      <c r="E28" s="266"/>
      <c r="F28" s="721"/>
      <c r="G28" s="721"/>
      <c r="H28" s="721"/>
      <c r="I28" s="721"/>
      <c r="J28" s="721"/>
      <c r="K28" s="721"/>
      <c r="L28" s="721"/>
      <c r="M28" s="721"/>
      <c r="N28" s="721"/>
      <c r="O28" s="721"/>
      <c r="P28" s="721"/>
      <c r="Q28" s="721"/>
      <c r="R28" s="721"/>
      <c r="S28" s="266"/>
      <c r="T28" s="266"/>
      <c r="U28" s="266"/>
      <c r="V28" s="266"/>
      <c r="W28" s="266"/>
      <c r="X28" s="266"/>
      <c r="Y28" s="266"/>
      <c r="Z28" s="266"/>
      <c r="AA28" s="266"/>
      <c r="AB28" s="266"/>
      <c r="AC28" s="266"/>
      <c r="AD28" s="266"/>
      <c r="AE28" s="267"/>
      <c r="AF28" s="267"/>
      <c r="AG28" s="267"/>
      <c r="AH28" s="267"/>
      <c r="AI28" s="267"/>
      <c r="AJ28"/>
      <c r="AK28"/>
      <c r="AL28"/>
    </row>
    <row r="29" spans="1:38" outlineLevel="1" x14ac:dyDescent="0.2">
      <c r="A29" s="268" t="str">
        <f t="shared" ref="A29:C44" si="12">A28</f>
        <v>TORRE 1</v>
      </c>
      <c r="B29" s="271" t="str">
        <f t="shared" si="12"/>
        <v>FUNDAÇÃO RASA</v>
      </c>
      <c r="C29" s="271" t="str">
        <f t="shared" si="12"/>
        <v>VIGAS  FUNDAÇÃO</v>
      </c>
      <c r="D29" s="271"/>
      <c r="E29" s="726"/>
      <c r="F29" s="727"/>
      <c r="G29" s="728"/>
      <c r="H29" s="729"/>
      <c r="I29" s="727"/>
      <c r="J29" s="730"/>
      <c r="K29" s="727"/>
      <c r="L29" s="727"/>
      <c r="M29" s="729"/>
      <c r="N29" s="727"/>
      <c r="O29" s="727"/>
      <c r="P29" s="727"/>
      <c r="Q29" s="727"/>
      <c r="R29" s="731">
        <v>2</v>
      </c>
      <c r="S29" s="258">
        <f t="shared" ref="S29:S49" si="13">IF(M29&lt;=1,0.6,1.2)</f>
        <v>0.6</v>
      </c>
      <c r="T29" s="258"/>
      <c r="U29" s="258">
        <f t="shared" ref="U29:U49" si="14">((H29+S29)*(M29+T29)*J29)*G29</f>
        <v>0</v>
      </c>
      <c r="V29" s="258">
        <f t="shared" ref="V29:V49" si="15">(H29)*(J29)*G29</f>
        <v>0</v>
      </c>
      <c r="W29" s="258">
        <f t="shared" ref="W29:W49" si="16">U29-AG29</f>
        <v>0</v>
      </c>
      <c r="X29" s="258">
        <f t="shared" ref="X29:X49" si="17">(U29-W29)*1.3</f>
        <v>0</v>
      </c>
      <c r="Y29" s="259">
        <v>0.1</v>
      </c>
      <c r="Z29" s="258">
        <f t="shared" ref="Z29:Z49" si="18">V29*$Y$8</f>
        <v>0</v>
      </c>
      <c r="AA29" s="258">
        <f t="shared" ref="AA29:AA49" si="19">V29*$Y29</f>
        <v>0</v>
      </c>
      <c r="AB29" s="269"/>
      <c r="AC29" s="269"/>
      <c r="AD29" s="258">
        <f t="shared" ref="AD29:AD49" si="20">((J29*M29*R29))*G29</f>
        <v>0</v>
      </c>
      <c r="AE29" s="258">
        <f t="shared" ref="AE29:AE49" si="21">AD29+J29*H29</f>
        <v>0</v>
      </c>
      <c r="AF29" s="269"/>
      <c r="AG29" s="258">
        <f t="shared" ref="AG29:AG49" si="22">H29*M29*J29*G29</f>
        <v>0</v>
      </c>
      <c r="AH29" s="716">
        <v>30</v>
      </c>
      <c r="AI29" s="270"/>
      <c r="AJ29"/>
      <c r="AK29"/>
      <c r="AL29"/>
    </row>
    <row r="30" spans="1:38" outlineLevel="1" x14ac:dyDescent="0.2">
      <c r="A30" s="268" t="str">
        <f t="shared" si="12"/>
        <v>TORRE 1</v>
      </c>
      <c r="B30" s="271" t="str">
        <f t="shared" si="12"/>
        <v>FUNDAÇÃO RASA</v>
      </c>
      <c r="C30" s="271" t="str">
        <f t="shared" si="12"/>
        <v>VIGAS  FUNDAÇÃO</v>
      </c>
      <c r="D30" s="271"/>
      <c r="E30" s="726"/>
      <c r="F30" s="727"/>
      <c r="G30" s="728"/>
      <c r="H30" s="729"/>
      <c r="I30" s="727"/>
      <c r="J30" s="730"/>
      <c r="K30" s="727"/>
      <c r="L30" s="727"/>
      <c r="M30" s="729"/>
      <c r="N30" s="727"/>
      <c r="O30" s="727"/>
      <c r="P30" s="727"/>
      <c r="Q30" s="727"/>
      <c r="R30" s="731">
        <v>2</v>
      </c>
      <c r="S30" s="252">
        <f t="shared" si="13"/>
        <v>0.6</v>
      </c>
      <c r="T30" s="252"/>
      <c r="U30" s="252">
        <f t="shared" si="14"/>
        <v>0</v>
      </c>
      <c r="V30" s="252">
        <f t="shared" si="15"/>
        <v>0</v>
      </c>
      <c r="W30" s="252">
        <f t="shared" si="16"/>
        <v>0</v>
      </c>
      <c r="X30" s="252">
        <f t="shared" si="17"/>
        <v>0</v>
      </c>
      <c r="Y30" s="259">
        <v>0.1</v>
      </c>
      <c r="Z30" s="252">
        <f t="shared" si="18"/>
        <v>0</v>
      </c>
      <c r="AA30" s="252">
        <f t="shared" si="19"/>
        <v>0</v>
      </c>
      <c r="AB30" s="269"/>
      <c r="AC30" s="269"/>
      <c r="AD30" s="252">
        <f t="shared" si="20"/>
        <v>0</v>
      </c>
      <c r="AE30" s="272">
        <f t="shared" si="21"/>
        <v>0</v>
      </c>
      <c r="AF30" s="269"/>
      <c r="AG30" s="252">
        <f t="shared" si="22"/>
        <v>0</v>
      </c>
      <c r="AH30" s="716">
        <v>30</v>
      </c>
      <c r="AI30" s="270"/>
      <c r="AJ30"/>
      <c r="AK30"/>
      <c r="AL30"/>
    </row>
    <row r="31" spans="1:38" outlineLevel="1" x14ac:dyDescent="0.2">
      <c r="A31" s="268" t="str">
        <f t="shared" si="12"/>
        <v>TORRE 1</v>
      </c>
      <c r="B31" s="271" t="str">
        <f t="shared" si="12"/>
        <v>FUNDAÇÃO RASA</v>
      </c>
      <c r="C31" s="271" t="str">
        <f t="shared" si="12"/>
        <v>VIGAS  FUNDAÇÃO</v>
      </c>
      <c r="D31" s="271"/>
      <c r="E31" s="726"/>
      <c r="F31" s="727"/>
      <c r="G31" s="728"/>
      <c r="H31" s="729"/>
      <c r="I31" s="727"/>
      <c r="J31" s="730"/>
      <c r="K31" s="727"/>
      <c r="L31" s="727"/>
      <c r="M31" s="729"/>
      <c r="N31" s="727"/>
      <c r="O31" s="727"/>
      <c r="P31" s="727"/>
      <c r="Q31" s="727"/>
      <c r="R31" s="731">
        <v>2</v>
      </c>
      <c r="S31" s="252">
        <f t="shared" si="13"/>
        <v>0.6</v>
      </c>
      <c r="T31" s="252"/>
      <c r="U31" s="252">
        <f t="shared" si="14"/>
        <v>0</v>
      </c>
      <c r="V31" s="252">
        <f t="shared" si="15"/>
        <v>0</v>
      </c>
      <c r="W31" s="252">
        <f t="shared" si="16"/>
        <v>0</v>
      </c>
      <c r="X31" s="252">
        <f t="shared" si="17"/>
        <v>0</v>
      </c>
      <c r="Y31" s="259">
        <v>0.1</v>
      </c>
      <c r="Z31" s="252">
        <f t="shared" si="18"/>
        <v>0</v>
      </c>
      <c r="AA31" s="252">
        <f t="shared" si="19"/>
        <v>0</v>
      </c>
      <c r="AB31" s="269"/>
      <c r="AC31" s="269"/>
      <c r="AD31" s="252">
        <f t="shared" si="20"/>
        <v>0</v>
      </c>
      <c r="AE31" s="272">
        <f t="shared" si="21"/>
        <v>0</v>
      </c>
      <c r="AF31" s="269"/>
      <c r="AG31" s="252">
        <f t="shared" si="22"/>
        <v>0</v>
      </c>
      <c r="AH31" s="716">
        <v>30</v>
      </c>
      <c r="AI31" s="270"/>
      <c r="AJ31"/>
      <c r="AK31"/>
      <c r="AL31"/>
    </row>
    <row r="32" spans="1:38" outlineLevel="1" x14ac:dyDescent="0.2">
      <c r="A32" s="268" t="str">
        <f t="shared" si="12"/>
        <v>TORRE 1</v>
      </c>
      <c r="B32" s="271" t="str">
        <f t="shared" si="12"/>
        <v>FUNDAÇÃO RASA</v>
      </c>
      <c r="C32" s="271" t="str">
        <f t="shared" si="12"/>
        <v>VIGAS  FUNDAÇÃO</v>
      </c>
      <c r="D32" s="271"/>
      <c r="E32" s="726"/>
      <c r="F32" s="727"/>
      <c r="G32" s="728"/>
      <c r="H32" s="729"/>
      <c r="I32" s="727"/>
      <c r="J32" s="730"/>
      <c r="K32" s="727"/>
      <c r="L32" s="727"/>
      <c r="M32" s="729"/>
      <c r="N32" s="727"/>
      <c r="O32" s="727"/>
      <c r="P32" s="727"/>
      <c r="Q32" s="727"/>
      <c r="R32" s="731">
        <v>2</v>
      </c>
      <c r="S32" s="252">
        <f t="shared" si="13"/>
        <v>0.6</v>
      </c>
      <c r="T32" s="252"/>
      <c r="U32" s="252">
        <f t="shared" si="14"/>
        <v>0</v>
      </c>
      <c r="V32" s="252">
        <f t="shared" si="15"/>
        <v>0</v>
      </c>
      <c r="W32" s="252">
        <f t="shared" si="16"/>
        <v>0</v>
      </c>
      <c r="X32" s="252">
        <f t="shared" si="17"/>
        <v>0</v>
      </c>
      <c r="Y32" s="259">
        <v>0.1</v>
      </c>
      <c r="Z32" s="252">
        <f t="shared" si="18"/>
        <v>0</v>
      </c>
      <c r="AA32" s="252">
        <f t="shared" si="19"/>
        <v>0</v>
      </c>
      <c r="AB32" s="269"/>
      <c r="AC32" s="269"/>
      <c r="AD32" s="252">
        <f t="shared" si="20"/>
        <v>0</v>
      </c>
      <c r="AE32" s="272">
        <f t="shared" si="21"/>
        <v>0</v>
      </c>
      <c r="AF32" s="269"/>
      <c r="AG32" s="252">
        <f t="shared" si="22"/>
        <v>0</v>
      </c>
      <c r="AH32" s="716">
        <v>30</v>
      </c>
      <c r="AI32" s="270"/>
      <c r="AJ32"/>
      <c r="AK32"/>
      <c r="AL32"/>
    </row>
    <row r="33" spans="1:38" outlineLevel="1" x14ac:dyDescent="0.2">
      <c r="A33" s="268" t="str">
        <f t="shared" si="12"/>
        <v>TORRE 1</v>
      </c>
      <c r="B33" s="271" t="str">
        <f t="shared" si="12"/>
        <v>FUNDAÇÃO RASA</v>
      </c>
      <c r="C33" s="271" t="str">
        <f t="shared" si="12"/>
        <v>VIGAS  FUNDAÇÃO</v>
      </c>
      <c r="D33" s="271"/>
      <c r="E33" s="726"/>
      <c r="F33" s="727"/>
      <c r="G33" s="728"/>
      <c r="H33" s="729"/>
      <c r="I33" s="727"/>
      <c r="J33" s="730"/>
      <c r="K33" s="727"/>
      <c r="L33" s="727"/>
      <c r="M33" s="729"/>
      <c r="N33" s="727"/>
      <c r="O33" s="727"/>
      <c r="P33" s="727"/>
      <c r="Q33" s="727"/>
      <c r="R33" s="731">
        <v>2</v>
      </c>
      <c r="S33" s="252">
        <f t="shared" si="13"/>
        <v>0.6</v>
      </c>
      <c r="T33" s="252"/>
      <c r="U33" s="252">
        <f t="shared" si="14"/>
        <v>0</v>
      </c>
      <c r="V33" s="252">
        <f t="shared" si="15"/>
        <v>0</v>
      </c>
      <c r="W33" s="252">
        <f t="shared" si="16"/>
        <v>0</v>
      </c>
      <c r="X33" s="252">
        <f t="shared" si="17"/>
        <v>0</v>
      </c>
      <c r="Y33" s="259">
        <v>0.1</v>
      </c>
      <c r="Z33" s="252">
        <f t="shared" si="18"/>
        <v>0</v>
      </c>
      <c r="AA33" s="252">
        <f t="shared" si="19"/>
        <v>0</v>
      </c>
      <c r="AB33" s="269"/>
      <c r="AC33" s="269"/>
      <c r="AD33" s="252">
        <f t="shared" si="20"/>
        <v>0</v>
      </c>
      <c r="AE33" s="272">
        <f t="shared" si="21"/>
        <v>0</v>
      </c>
      <c r="AF33" s="269"/>
      <c r="AG33" s="252">
        <f t="shared" si="22"/>
        <v>0</v>
      </c>
      <c r="AH33" s="716">
        <v>30</v>
      </c>
      <c r="AI33" s="270"/>
      <c r="AJ33"/>
      <c r="AK33"/>
      <c r="AL33"/>
    </row>
    <row r="34" spans="1:38" outlineLevel="1" x14ac:dyDescent="0.2">
      <c r="A34" s="268" t="str">
        <f t="shared" si="12"/>
        <v>TORRE 1</v>
      </c>
      <c r="B34" s="271" t="str">
        <f t="shared" si="12"/>
        <v>FUNDAÇÃO RASA</v>
      </c>
      <c r="C34" s="271" t="str">
        <f t="shared" si="12"/>
        <v>VIGAS  FUNDAÇÃO</v>
      </c>
      <c r="D34" s="271"/>
      <c r="E34" s="726"/>
      <c r="F34" s="727"/>
      <c r="G34" s="728"/>
      <c r="H34" s="729"/>
      <c r="I34" s="727"/>
      <c r="J34" s="730"/>
      <c r="K34" s="727"/>
      <c r="L34" s="727"/>
      <c r="M34" s="729"/>
      <c r="N34" s="727"/>
      <c r="O34" s="727"/>
      <c r="P34" s="727"/>
      <c r="Q34" s="727"/>
      <c r="R34" s="731">
        <v>2</v>
      </c>
      <c r="S34" s="252">
        <f t="shared" si="13"/>
        <v>0.6</v>
      </c>
      <c r="T34" s="252"/>
      <c r="U34" s="252">
        <f t="shared" si="14"/>
        <v>0</v>
      </c>
      <c r="V34" s="252">
        <f t="shared" si="15"/>
        <v>0</v>
      </c>
      <c r="W34" s="252">
        <f t="shared" si="16"/>
        <v>0</v>
      </c>
      <c r="X34" s="252">
        <f t="shared" si="17"/>
        <v>0</v>
      </c>
      <c r="Y34" s="259">
        <v>0.1</v>
      </c>
      <c r="Z34" s="252">
        <f t="shared" si="18"/>
        <v>0</v>
      </c>
      <c r="AA34" s="252">
        <f t="shared" si="19"/>
        <v>0</v>
      </c>
      <c r="AB34" s="269"/>
      <c r="AC34" s="269"/>
      <c r="AD34" s="252">
        <f t="shared" si="20"/>
        <v>0</v>
      </c>
      <c r="AE34" s="272">
        <f t="shared" si="21"/>
        <v>0</v>
      </c>
      <c r="AF34" s="269"/>
      <c r="AG34" s="252">
        <f t="shared" si="22"/>
        <v>0</v>
      </c>
      <c r="AH34" s="716">
        <v>30</v>
      </c>
      <c r="AI34" s="270"/>
      <c r="AJ34"/>
      <c r="AK34"/>
      <c r="AL34"/>
    </row>
    <row r="35" spans="1:38" outlineLevel="1" x14ac:dyDescent="0.2">
      <c r="A35" s="268" t="str">
        <f t="shared" si="12"/>
        <v>TORRE 1</v>
      </c>
      <c r="B35" s="271" t="str">
        <f t="shared" si="12"/>
        <v>FUNDAÇÃO RASA</v>
      </c>
      <c r="C35" s="271" t="str">
        <f t="shared" si="12"/>
        <v>VIGAS  FUNDAÇÃO</v>
      </c>
      <c r="D35" s="271"/>
      <c r="E35" s="726"/>
      <c r="F35" s="727"/>
      <c r="G35" s="728"/>
      <c r="H35" s="729"/>
      <c r="I35" s="727"/>
      <c r="J35" s="730"/>
      <c r="K35" s="727"/>
      <c r="L35" s="727"/>
      <c r="M35" s="729"/>
      <c r="N35" s="727"/>
      <c r="O35" s="727"/>
      <c r="P35" s="727"/>
      <c r="Q35" s="727"/>
      <c r="R35" s="731">
        <v>2</v>
      </c>
      <c r="S35" s="252">
        <f t="shared" si="13"/>
        <v>0.6</v>
      </c>
      <c r="T35" s="252"/>
      <c r="U35" s="252">
        <f t="shared" si="14"/>
        <v>0</v>
      </c>
      <c r="V35" s="252">
        <f t="shared" si="15"/>
        <v>0</v>
      </c>
      <c r="W35" s="252">
        <f t="shared" si="16"/>
        <v>0</v>
      </c>
      <c r="X35" s="252">
        <f t="shared" si="17"/>
        <v>0</v>
      </c>
      <c r="Y35" s="259">
        <v>0.1</v>
      </c>
      <c r="Z35" s="252">
        <f t="shared" si="18"/>
        <v>0</v>
      </c>
      <c r="AA35" s="252">
        <f t="shared" si="19"/>
        <v>0</v>
      </c>
      <c r="AB35" s="269"/>
      <c r="AC35" s="269"/>
      <c r="AD35" s="252">
        <f t="shared" si="20"/>
        <v>0</v>
      </c>
      <c r="AE35" s="272">
        <f t="shared" si="21"/>
        <v>0</v>
      </c>
      <c r="AF35" s="269"/>
      <c r="AG35" s="252">
        <f t="shared" si="22"/>
        <v>0</v>
      </c>
      <c r="AH35" s="716">
        <v>30</v>
      </c>
      <c r="AI35" s="270"/>
      <c r="AJ35"/>
      <c r="AK35"/>
      <c r="AL35"/>
    </row>
    <row r="36" spans="1:38" outlineLevel="1" x14ac:dyDescent="0.2">
      <c r="A36" s="268" t="str">
        <f t="shared" si="12"/>
        <v>TORRE 1</v>
      </c>
      <c r="B36" s="271" t="str">
        <f t="shared" si="12"/>
        <v>FUNDAÇÃO RASA</v>
      </c>
      <c r="C36" s="271" t="str">
        <f t="shared" si="12"/>
        <v>VIGAS  FUNDAÇÃO</v>
      </c>
      <c r="D36" s="271"/>
      <c r="E36" s="726"/>
      <c r="F36" s="727"/>
      <c r="G36" s="728"/>
      <c r="H36" s="729"/>
      <c r="I36" s="727"/>
      <c r="J36" s="730"/>
      <c r="K36" s="727"/>
      <c r="L36" s="727"/>
      <c r="M36" s="729"/>
      <c r="N36" s="727"/>
      <c r="O36" s="727"/>
      <c r="P36" s="727"/>
      <c r="Q36" s="727"/>
      <c r="R36" s="731">
        <v>2</v>
      </c>
      <c r="S36" s="252">
        <f t="shared" si="13"/>
        <v>0.6</v>
      </c>
      <c r="T36" s="252"/>
      <c r="U36" s="252">
        <f t="shared" si="14"/>
        <v>0</v>
      </c>
      <c r="V36" s="252">
        <f t="shared" si="15"/>
        <v>0</v>
      </c>
      <c r="W36" s="252">
        <f t="shared" si="16"/>
        <v>0</v>
      </c>
      <c r="X36" s="252">
        <f t="shared" si="17"/>
        <v>0</v>
      </c>
      <c r="Y36" s="259">
        <v>0.1</v>
      </c>
      <c r="Z36" s="252">
        <f t="shared" si="18"/>
        <v>0</v>
      </c>
      <c r="AA36" s="252">
        <f t="shared" si="19"/>
        <v>0</v>
      </c>
      <c r="AB36" s="269"/>
      <c r="AC36" s="269"/>
      <c r="AD36" s="252">
        <f t="shared" si="20"/>
        <v>0</v>
      </c>
      <c r="AE36" s="272">
        <f t="shared" si="21"/>
        <v>0</v>
      </c>
      <c r="AF36" s="269"/>
      <c r="AG36" s="252">
        <f t="shared" si="22"/>
        <v>0</v>
      </c>
      <c r="AH36" s="716">
        <v>30</v>
      </c>
      <c r="AI36" s="270"/>
      <c r="AJ36"/>
      <c r="AK36"/>
      <c r="AL36"/>
    </row>
    <row r="37" spans="1:38" outlineLevel="1" x14ac:dyDescent="0.2">
      <c r="A37" s="268" t="str">
        <f t="shared" si="12"/>
        <v>TORRE 1</v>
      </c>
      <c r="B37" s="271" t="str">
        <f t="shared" si="12"/>
        <v>FUNDAÇÃO RASA</v>
      </c>
      <c r="C37" s="271" t="str">
        <f t="shared" si="12"/>
        <v>VIGAS  FUNDAÇÃO</v>
      </c>
      <c r="D37" s="271"/>
      <c r="E37" s="726"/>
      <c r="F37" s="727"/>
      <c r="G37" s="728"/>
      <c r="H37" s="729"/>
      <c r="I37" s="727"/>
      <c r="J37" s="730"/>
      <c r="K37" s="727"/>
      <c r="L37" s="727"/>
      <c r="M37" s="729"/>
      <c r="N37" s="727"/>
      <c r="O37" s="727"/>
      <c r="P37" s="727"/>
      <c r="Q37" s="727"/>
      <c r="R37" s="731">
        <v>2</v>
      </c>
      <c r="S37" s="252">
        <f t="shared" si="13"/>
        <v>0.6</v>
      </c>
      <c r="T37" s="252"/>
      <c r="U37" s="252">
        <f t="shared" si="14"/>
        <v>0</v>
      </c>
      <c r="V37" s="252">
        <f t="shared" si="15"/>
        <v>0</v>
      </c>
      <c r="W37" s="252">
        <f t="shared" si="16"/>
        <v>0</v>
      </c>
      <c r="X37" s="252">
        <f t="shared" si="17"/>
        <v>0</v>
      </c>
      <c r="Y37" s="259">
        <v>0.1</v>
      </c>
      <c r="Z37" s="252">
        <f t="shared" si="18"/>
        <v>0</v>
      </c>
      <c r="AA37" s="252">
        <f t="shared" si="19"/>
        <v>0</v>
      </c>
      <c r="AB37" s="269"/>
      <c r="AC37" s="269"/>
      <c r="AD37" s="252">
        <f t="shared" si="20"/>
        <v>0</v>
      </c>
      <c r="AE37" s="272">
        <f t="shared" si="21"/>
        <v>0</v>
      </c>
      <c r="AF37" s="269"/>
      <c r="AG37" s="252">
        <f t="shared" si="22"/>
        <v>0</v>
      </c>
      <c r="AH37" s="716">
        <v>30</v>
      </c>
      <c r="AI37" s="270"/>
      <c r="AJ37"/>
      <c r="AK37"/>
      <c r="AL37"/>
    </row>
    <row r="38" spans="1:38" outlineLevel="1" x14ac:dyDescent="0.2">
      <c r="A38" s="268" t="str">
        <f t="shared" si="12"/>
        <v>TORRE 1</v>
      </c>
      <c r="B38" s="271" t="str">
        <f t="shared" si="12"/>
        <v>FUNDAÇÃO RASA</v>
      </c>
      <c r="C38" s="271" t="str">
        <f t="shared" si="12"/>
        <v>VIGAS  FUNDAÇÃO</v>
      </c>
      <c r="D38" s="271"/>
      <c r="E38" s="726"/>
      <c r="F38" s="727"/>
      <c r="G38" s="728"/>
      <c r="H38" s="729"/>
      <c r="I38" s="727"/>
      <c r="J38" s="730"/>
      <c r="K38" s="727"/>
      <c r="L38" s="727"/>
      <c r="M38" s="729"/>
      <c r="N38" s="727"/>
      <c r="O38" s="727"/>
      <c r="P38" s="727"/>
      <c r="Q38" s="727"/>
      <c r="R38" s="731">
        <v>2</v>
      </c>
      <c r="S38" s="252">
        <f t="shared" si="13"/>
        <v>0.6</v>
      </c>
      <c r="T38" s="252"/>
      <c r="U38" s="252">
        <f t="shared" si="14"/>
        <v>0</v>
      </c>
      <c r="V38" s="252">
        <f t="shared" si="15"/>
        <v>0</v>
      </c>
      <c r="W38" s="252">
        <f t="shared" si="16"/>
        <v>0</v>
      </c>
      <c r="X38" s="252">
        <f t="shared" si="17"/>
        <v>0</v>
      </c>
      <c r="Y38" s="259">
        <v>0.1</v>
      </c>
      <c r="Z38" s="252">
        <f t="shared" si="18"/>
        <v>0</v>
      </c>
      <c r="AA38" s="252">
        <f t="shared" si="19"/>
        <v>0</v>
      </c>
      <c r="AB38" s="269"/>
      <c r="AC38" s="269"/>
      <c r="AD38" s="252">
        <f t="shared" si="20"/>
        <v>0</v>
      </c>
      <c r="AE38" s="272">
        <f t="shared" si="21"/>
        <v>0</v>
      </c>
      <c r="AF38" s="269"/>
      <c r="AG38" s="252">
        <f t="shared" si="22"/>
        <v>0</v>
      </c>
      <c r="AH38" s="716">
        <v>30</v>
      </c>
      <c r="AI38" s="270"/>
      <c r="AJ38"/>
      <c r="AK38"/>
      <c r="AL38"/>
    </row>
    <row r="39" spans="1:38" outlineLevel="1" x14ac:dyDescent="0.2">
      <c r="A39" s="268" t="str">
        <f t="shared" si="12"/>
        <v>TORRE 1</v>
      </c>
      <c r="B39" s="271" t="str">
        <f t="shared" si="12"/>
        <v>FUNDAÇÃO RASA</v>
      </c>
      <c r="C39" s="271" t="str">
        <f t="shared" si="12"/>
        <v>VIGAS  FUNDAÇÃO</v>
      </c>
      <c r="D39" s="271"/>
      <c r="E39" s="726"/>
      <c r="F39" s="727"/>
      <c r="G39" s="728"/>
      <c r="H39" s="729"/>
      <c r="I39" s="727"/>
      <c r="J39" s="730"/>
      <c r="K39" s="727"/>
      <c r="L39" s="727"/>
      <c r="M39" s="729"/>
      <c r="N39" s="727"/>
      <c r="O39" s="727"/>
      <c r="P39" s="727"/>
      <c r="Q39" s="727"/>
      <c r="R39" s="731">
        <v>2</v>
      </c>
      <c r="S39" s="252">
        <f t="shared" si="13"/>
        <v>0.6</v>
      </c>
      <c r="T39" s="252"/>
      <c r="U39" s="252">
        <f t="shared" si="14"/>
        <v>0</v>
      </c>
      <c r="V39" s="252">
        <f t="shared" si="15"/>
        <v>0</v>
      </c>
      <c r="W39" s="252">
        <f t="shared" si="16"/>
        <v>0</v>
      </c>
      <c r="X39" s="252">
        <f t="shared" si="17"/>
        <v>0</v>
      </c>
      <c r="Y39" s="259">
        <v>0.1</v>
      </c>
      <c r="Z39" s="252">
        <f t="shared" si="18"/>
        <v>0</v>
      </c>
      <c r="AA39" s="252">
        <f t="shared" si="19"/>
        <v>0</v>
      </c>
      <c r="AB39" s="269"/>
      <c r="AC39" s="269"/>
      <c r="AD39" s="252">
        <f t="shared" si="20"/>
        <v>0</v>
      </c>
      <c r="AE39" s="272">
        <f t="shared" si="21"/>
        <v>0</v>
      </c>
      <c r="AF39" s="269"/>
      <c r="AG39" s="252">
        <f t="shared" si="22"/>
        <v>0</v>
      </c>
      <c r="AH39" s="716">
        <v>30</v>
      </c>
      <c r="AI39" s="270"/>
      <c r="AJ39"/>
      <c r="AK39"/>
      <c r="AL39"/>
    </row>
    <row r="40" spans="1:38" outlineLevel="1" x14ac:dyDescent="0.2">
      <c r="A40" s="268" t="str">
        <f t="shared" si="12"/>
        <v>TORRE 1</v>
      </c>
      <c r="B40" s="271" t="str">
        <f t="shared" si="12"/>
        <v>FUNDAÇÃO RASA</v>
      </c>
      <c r="C40" s="271" t="str">
        <f t="shared" si="12"/>
        <v>VIGAS  FUNDAÇÃO</v>
      </c>
      <c r="D40" s="271"/>
      <c r="E40" s="726"/>
      <c r="F40" s="727"/>
      <c r="G40" s="728"/>
      <c r="H40" s="729"/>
      <c r="I40" s="727"/>
      <c r="J40" s="730"/>
      <c r="K40" s="727"/>
      <c r="L40" s="727"/>
      <c r="M40" s="729"/>
      <c r="N40" s="727"/>
      <c r="O40" s="727"/>
      <c r="P40" s="727"/>
      <c r="Q40" s="727"/>
      <c r="R40" s="731">
        <v>2</v>
      </c>
      <c r="S40" s="252">
        <f t="shared" si="13"/>
        <v>0.6</v>
      </c>
      <c r="T40" s="252"/>
      <c r="U40" s="252">
        <f t="shared" si="14"/>
        <v>0</v>
      </c>
      <c r="V40" s="252">
        <f t="shared" si="15"/>
        <v>0</v>
      </c>
      <c r="W40" s="252">
        <f t="shared" si="16"/>
        <v>0</v>
      </c>
      <c r="X40" s="252">
        <f t="shared" si="17"/>
        <v>0</v>
      </c>
      <c r="Y40" s="259">
        <v>0.1</v>
      </c>
      <c r="Z40" s="252">
        <f t="shared" si="18"/>
        <v>0</v>
      </c>
      <c r="AA40" s="252">
        <f t="shared" si="19"/>
        <v>0</v>
      </c>
      <c r="AB40" s="269"/>
      <c r="AC40" s="269"/>
      <c r="AD40" s="252">
        <f t="shared" si="20"/>
        <v>0</v>
      </c>
      <c r="AE40" s="272">
        <f t="shared" si="21"/>
        <v>0</v>
      </c>
      <c r="AF40" s="269"/>
      <c r="AG40" s="252">
        <f t="shared" si="22"/>
        <v>0</v>
      </c>
      <c r="AH40" s="716">
        <v>30</v>
      </c>
      <c r="AI40" s="270"/>
      <c r="AJ40"/>
      <c r="AK40"/>
      <c r="AL40"/>
    </row>
    <row r="41" spans="1:38" outlineLevel="1" x14ac:dyDescent="0.2">
      <c r="A41" s="268" t="str">
        <f t="shared" si="12"/>
        <v>TORRE 1</v>
      </c>
      <c r="B41" s="271" t="str">
        <f t="shared" si="12"/>
        <v>FUNDAÇÃO RASA</v>
      </c>
      <c r="C41" s="271" t="str">
        <f t="shared" si="12"/>
        <v>VIGAS  FUNDAÇÃO</v>
      </c>
      <c r="D41" s="271"/>
      <c r="E41" s="726"/>
      <c r="F41" s="727"/>
      <c r="G41" s="728"/>
      <c r="H41" s="729"/>
      <c r="I41" s="727"/>
      <c r="J41" s="730"/>
      <c r="K41" s="727"/>
      <c r="L41" s="727"/>
      <c r="M41" s="729"/>
      <c r="N41" s="727"/>
      <c r="O41" s="727"/>
      <c r="P41" s="727"/>
      <c r="Q41" s="727"/>
      <c r="R41" s="731">
        <v>2</v>
      </c>
      <c r="S41" s="252">
        <f t="shared" si="13"/>
        <v>0.6</v>
      </c>
      <c r="T41" s="252"/>
      <c r="U41" s="252">
        <f t="shared" si="14"/>
        <v>0</v>
      </c>
      <c r="V41" s="252">
        <f t="shared" si="15"/>
        <v>0</v>
      </c>
      <c r="W41" s="252">
        <f t="shared" si="16"/>
        <v>0</v>
      </c>
      <c r="X41" s="252">
        <f t="shared" si="17"/>
        <v>0</v>
      </c>
      <c r="Y41" s="259">
        <v>0.1</v>
      </c>
      <c r="Z41" s="252">
        <f t="shared" si="18"/>
        <v>0</v>
      </c>
      <c r="AA41" s="252">
        <f t="shared" si="19"/>
        <v>0</v>
      </c>
      <c r="AB41" s="269"/>
      <c r="AC41" s="269"/>
      <c r="AD41" s="252">
        <f t="shared" si="20"/>
        <v>0</v>
      </c>
      <c r="AE41" s="272">
        <f t="shared" si="21"/>
        <v>0</v>
      </c>
      <c r="AF41" s="269"/>
      <c r="AG41" s="252">
        <f t="shared" si="22"/>
        <v>0</v>
      </c>
      <c r="AH41" s="716">
        <v>30</v>
      </c>
      <c r="AI41" s="270"/>
      <c r="AJ41"/>
      <c r="AK41"/>
      <c r="AL41"/>
    </row>
    <row r="42" spans="1:38" outlineLevel="1" x14ac:dyDescent="0.2">
      <c r="A42" s="268" t="str">
        <f t="shared" si="12"/>
        <v>TORRE 1</v>
      </c>
      <c r="B42" s="271" t="str">
        <f t="shared" si="12"/>
        <v>FUNDAÇÃO RASA</v>
      </c>
      <c r="C42" s="271" t="str">
        <f t="shared" si="12"/>
        <v>VIGAS  FUNDAÇÃO</v>
      </c>
      <c r="D42" s="271"/>
      <c r="E42" s="726"/>
      <c r="F42" s="727"/>
      <c r="G42" s="728"/>
      <c r="H42" s="729"/>
      <c r="I42" s="727"/>
      <c r="J42" s="730"/>
      <c r="K42" s="727"/>
      <c r="L42" s="727"/>
      <c r="M42" s="729"/>
      <c r="N42" s="727"/>
      <c r="O42" s="727"/>
      <c r="P42" s="727"/>
      <c r="Q42" s="727"/>
      <c r="R42" s="731">
        <v>2</v>
      </c>
      <c r="S42" s="252">
        <f t="shared" si="13"/>
        <v>0.6</v>
      </c>
      <c r="T42" s="252"/>
      <c r="U42" s="252">
        <f t="shared" si="14"/>
        <v>0</v>
      </c>
      <c r="V42" s="252">
        <f t="shared" si="15"/>
        <v>0</v>
      </c>
      <c r="W42" s="252">
        <f t="shared" si="16"/>
        <v>0</v>
      </c>
      <c r="X42" s="252">
        <f t="shared" si="17"/>
        <v>0</v>
      </c>
      <c r="Y42" s="259">
        <v>0.1</v>
      </c>
      <c r="Z42" s="252">
        <f t="shared" si="18"/>
        <v>0</v>
      </c>
      <c r="AA42" s="252">
        <f t="shared" si="19"/>
        <v>0</v>
      </c>
      <c r="AB42" s="269"/>
      <c r="AC42" s="269"/>
      <c r="AD42" s="252">
        <f t="shared" si="20"/>
        <v>0</v>
      </c>
      <c r="AE42" s="272">
        <f t="shared" si="21"/>
        <v>0</v>
      </c>
      <c r="AF42" s="269"/>
      <c r="AG42" s="252">
        <f t="shared" si="22"/>
        <v>0</v>
      </c>
      <c r="AH42" s="716">
        <v>30</v>
      </c>
      <c r="AI42" s="270"/>
      <c r="AJ42"/>
      <c r="AK42"/>
      <c r="AL42"/>
    </row>
    <row r="43" spans="1:38" outlineLevel="1" x14ac:dyDescent="0.2">
      <c r="A43" s="268" t="str">
        <f t="shared" si="12"/>
        <v>TORRE 1</v>
      </c>
      <c r="B43" s="271" t="str">
        <f t="shared" si="12"/>
        <v>FUNDAÇÃO RASA</v>
      </c>
      <c r="C43" s="271" t="str">
        <f t="shared" si="12"/>
        <v>VIGAS  FUNDAÇÃO</v>
      </c>
      <c r="D43" s="271"/>
      <c r="E43" s="726"/>
      <c r="F43" s="727"/>
      <c r="G43" s="728"/>
      <c r="H43" s="729"/>
      <c r="I43" s="727"/>
      <c r="J43" s="730"/>
      <c r="K43" s="727"/>
      <c r="L43" s="727"/>
      <c r="M43" s="729"/>
      <c r="N43" s="727"/>
      <c r="O43" s="727"/>
      <c r="P43" s="727"/>
      <c r="Q43" s="727"/>
      <c r="R43" s="731">
        <v>2</v>
      </c>
      <c r="S43" s="252">
        <f t="shared" si="13"/>
        <v>0.6</v>
      </c>
      <c r="T43" s="252"/>
      <c r="U43" s="252">
        <f t="shared" si="14"/>
        <v>0</v>
      </c>
      <c r="V43" s="252">
        <f t="shared" si="15"/>
        <v>0</v>
      </c>
      <c r="W43" s="252">
        <f t="shared" si="16"/>
        <v>0</v>
      </c>
      <c r="X43" s="252">
        <f t="shared" si="17"/>
        <v>0</v>
      </c>
      <c r="Y43" s="259">
        <v>0.1</v>
      </c>
      <c r="Z43" s="252">
        <f t="shared" si="18"/>
        <v>0</v>
      </c>
      <c r="AA43" s="252">
        <f t="shared" si="19"/>
        <v>0</v>
      </c>
      <c r="AB43" s="269"/>
      <c r="AC43" s="269"/>
      <c r="AD43" s="252">
        <f t="shared" si="20"/>
        <v>0</v>
      </c>
      <c r="AE43" s="272">
        <f t="shared" si="21"/>
        <v>0</v>
      </c>
      <c r="AF43" s="269"/>
      <c r="AG43" s="252">
        <f t="shared" si="22"/>
        <v>0</v>
      </c>
      <c r="AH43" s="716">
        <v>30</v>
      </c>
      <c r="AI43" s="270"/>
      <c r="AJ43"/>
      <c r="AK43"/>
      <c r="AL43"/>
    </row>
    <row r="44" spans="1:38" outlineLevel="1" x14ac:dyDescent="0.2">
      <c r="A44" s="268" t="str">
        <f t="shared" si="12"/>
        <v>TORRE 1</v>
      </c>
      <c r="B44" s="271" t="str">
        <f t="shared" si="12"/>
        <v>FUNDAÇÃO RASA</v>
      </c>
      <c r="C44" s="271" t="str">
        <f t="shared" si="12"/>
        <v>VIGAS  FUNDAÇÃO</v>
      </c>
      <c r="D44" s="271"/>
      <c r="E44" s="726"/>
      <c r="F44" s="727"/>
      <c r="G44" s="728"/>
      <c r="H44" s="729"/>
      <c r="I44" s="727"/>
      <c r="J44" s="730"/>
      <c r="K44" s="727"/>
      <c r="L44" s="727"/>
      <c r="M44" s="729"/>
      <c r="N44" s="727"/>
      <c r="O44" s="727"/>
      <c r="P44" s="727"/>
      <c r="Q44" s="727"/>
      <c r="R44" s="731">
        <v>2</v>
      </c>
      <c r="S44" s="252">
        <f t="shared" si="13"/>
        <v>0.6</v>
      </c>
      <c r="T44" s="252"/>
      <c r="U44" s="252">
        <f t="shared" si="14"/>
        <v>0</v>
      </c>
      <c r="V44" s="252">
        <f t="shared" si="15"/>
        <v>0</v>
      </c>
      <c r="W44" s="252">
        <f t="shared" si="16"/>
        <v>0</v>
      </c>
      <c r="X44" s="252">
        <f t="shared" si="17"/>
        <v>0</v>
      </c>
      <c r="Y44" s="259">
        <v>0.1</v>
      </c>
      <c r="Z44" s="252">
        <f t="shared" si="18"/>
        <v>0</v>
      </c>
      <c r="AA44" s="252">
        <f t="shared" si="19"/>
        <v>0</v>
      </c>
      <c r="AB44" s="269"/>
      <c r="AC44" s="269"/>
      <c r="AD44" s="252">
        <f t="shared" si="20"/>
        <v>0</v>
      </c>
      <c r="AE44" s="272">
        <f t="shared" si="21"/>
        <v>0</v>
      </c>
      <c r="AF44" s="269"/>
      <c r="AG44" s="252">
        <f t="shared" si="22"/>
        <v>0</v>
      </c>
      <c r="AH44" s="716">
        <v>30</v>
      </c>
      <c r="AI44" s="270"/>
      <c r="AJ44"/>
      <c r="AK44"/>
      <c r="AL44"/>
    </row>
    <row r="45" spans="1:38" outlineLevel="1" x14ac:dyDescent="0.2">
      <c r="A45" s="268" t="str">
        <f t="shared" ref="A45:C49" si="23">A44</f>
        <v>TORRE 1</v>
      </c>
      <c r="B45" s="271" t="str">
        <f t="shared" si="23"/>
        <v>FUNDAÇÃO RASA</v>
      </c>
      <c r="C45" s="271" t="str">
        <f t="shared" si="23"/>
        <v>VIGAS  FUNDAÇÃO</v>
      </c>
      <c r="D45" s="271"/>
      <c r="E45" s="726"/>
      <c r="F45" s="727"/>
      <c r="G45" s="728"/>
      <c r="H45" s="729"/>
      <c r="I45" s="727"/>
      <c r="J45" s="730"/>
      <c r="K45" s="727"/>
      <c r="L45" s="727"/>
      <c r="M45" s="729"/>
      <c r="N45" s="727"/>
      <c r="O45" s="727"/>
      <c r="P45" s="727"/>
      <c r="Q45" s="727"/>
      <c r="R45" s="731">
        <v>2</v>
      </c>
      <c r="S45" s="252">
        <f t="shared" si="13"/>
        <v>0.6</v>
      </c>
      <c r="T45" s="252"/>
      <c r="U45" s="252">
        <f t="shared" si="14"/>
        <v>0</v>
      </c>
      <c r="V45" s="252">
        <f t="shared" si="15"/>
        <v>0</v>
      </c>
      <c r="W45" s="252">
        <f t="shared" si="16"/>
        <v>0</v>
      </c>
      <c r="X45" s="252">
        <f t="shared" si="17"/>
        <v>0</v>
      </c>
      <c r="Y45" s="259">
        <v>0.1</v>
      </c>
      <c r="Z45" s="252">
        <f t="shared" si="18"/>
        <v>0</v>
      </c>
      <c r="AA45" s="252">
        <f t="shared" si="19"/>
        <v>0</v>
      </c>
      <c r="AB45" s="269"/>
      <c r="AC45" s="269"/>
      <c r="AD45" s="252">
        <f t="shared" si="20"/>
        <v>0</v>
      </c>
      <c r="AE45" s="272">
        <f t="shared" si="21"/>
        <v>0</v>
      </c>
      <c r="AF45" s="269"/>
      <c r="AG45" s="252">
        <f t="shared" si="22"/>
        <v>0</v>
      </c>
      <c r="AH45" s="716">
        <v>30</v>
      </c>
      <c r="AI45" s="270"/>
      <c r="AJ45"/>
      <c r="AK45"/>
      <c r="AL45"/>
    </row>
    <row r="46" spans="1:38" outlineLevel="1" x14ac:dyDescent="0.2">
      <c r="A46" s="268" t="str">
        <f t="shared" si="23"/>
        <v>TORRE 1</v>
      </c>
      <c r="B46" s="271" t="str">
        <f t="shared" si="23"/>
        <v>FUNDAÇÃO RASA</v>
      </c>
      <c r="C46" s="271" t="str">
        <f t="shared" si="23"/>
        <v>VIGAS  FUNDAÇÃO</v>
      </c>
      <c r="D46" s="271"/>
      <c r="E46" s="726"/>
      <c r="F46" s="727"/>
      <c r="G46" s="728"/>
      <c r="H46" s="729"/>
      <c r="I46" s="727"/>
      <c r="J46" s="730"/>
      <c r="K46" s="727"/>
      <c r="L46" s="727"/>
      <c r="M46" s="729"/>
      <c r="N46" s="727"/>
      <c r="O46" s="727"/>
      <c r="P46" s="727"/>
      <c r="Q46" s="727"/>
      <c r="R46" s="731">
        <v>2</v>
      </c>
      <c r="S46" s="252">
        <f t="shared" si="13"/>
        <v>0.6</v>
      </c>
      <c r="T46" s="252"/>
      <c r="U46" s="252">
        <f t="shared" si="14"/>
        <v>0</v>
      </c>
      <c r="V46" s="252">
        <f t="shared" si="15"/>
        <v>0</v>
      </c>
      <c r="W46" s="252">
        <f t="shared" si="16"/>
        <v>0</v>
      </c>
      <c r="X46" s="252">
        <f t="shared" si="17"/>
        <v>0</v>
      </c>
      <c r="Y46" s="259">
        <v>0.1</v>
      </c>
      <c r="Z46" s="252">
        <f t="shared" si="18"/>
        <v>0</v>
      </c>
      <c r="AA46" s="252">
        <f t="shared" si="19"/>
        <v>0</v>
      </c>
      <c r="AB46" s="269"/>
      <c r="AC46" s="269"/>
      <c r="AD46" s="252">
        <f t="shared" si="20"/>
        <v>0</v>
      </c>
      <c r="AE46" s="272">
        <f t="shared" si="21"/>
        <v>0</v>
      </c>
      <c r="AF46" s="269"/>
      <c r="AG46" s="252">
        <f t="shared" si="22"/>
        <v>0</v>
      </c>
      <c r="AH46" s="716">
        <v>30</v>
      </c>
      <c r="AI46" s="270"/>
      <c r="AJ46"/>
      <c r="AK46"/>
      <c r="AL46"/>
    </row>
    <row r="47" spans="1:38" outlineLevel="1" x14ac:dyDescent="0.2">
      <c r="A47" s="268" t="str">
        <f t="shared" si="23"/>
        <v>TORRE 1</v>
      </c>
      <c r="B47" s="271" t="str">
        <f t="shared" si="23"/>
        <v>FUNDAÇÃO RASA</v>
      </c>
      <c r="C47" s="271" t="str">
        <f t="shared" si="23"/>
        <v>VIGAS  FUNDAÇÃO</v>
      </c>
      <c r="D47" s="271"/>
      <c r="E47" s="726"/>
      <c r="F47" s="727"/>
      <c r="G47" s="728"/>
      <c r="H47" s="729"/>
      <c r="I47" s="727"/>
      <c r="J47" s="730"/>
      <c r="K47" s="727"/>
      <c r="L47" s="727"/>
      <c r="M47" s="729"/>
      <c r="N47" s="727"/>
      <c r="O47" s="727"/>
      <c r="P47" s="727"/>
      <c r="Q47" s="727"/>
      <c r="R47" s="731">
        <v>2</v>
      </c>
      <c r="S47" s="252">
        <f t="shared" si="13"/>
        <v>0.6</v>
      </c>
      <c r="T47" s="252"/>
      <c r="U47" s="252">
        <f t="shared" si="14"/>
        <v>0</v>
      </c>
      <c r="V47" s="252">
        <f t="shared" si="15"/>
        <v>0</v>
      </c>
      <c r="W47" s="252">
        <f t="shared" si="16"/>
        <v>0</v>
      </c>
      <c r="X47" s="252">
        <f t="shared" si="17"/>
        <v>0</v>
      </c>
      <c r="Y47" s="259">
        <v>0.1</v>
      </c>
      <c r="Z47" s="252">
        <f t="shared" si="18"/>
        <v>0</v>
      </c>
      <c r="AA47" s="252">
        <f t="shared" si="19"/>
        <v>0</v>
      </c>
      <c r="AB47" s="269"/>
      <c r="AC47" s="269"/>
      <c r="AD47" s="252">
        <f t="shared" si="20"/>
        <v>0</v>
      </c>
      <c r="AE47" s="272">
        <f t="shared" si="21"/>
        <v>0</v>
      </c>
      <c r="AF47" s="269"/>
      <c r="AG47" s="252">
        <f t="shared" si="22"/>
        <v>0</v>
      </c>
      <c r="AH47" s="716">
        <v>30</v>
      </c>
      <c r="AI47" s="270"/>
      <c r="AJ47"/>
      <c r="AK47"/>
      <c r="AL47"/>
    </row>
    <row r="48" spans="1:38" outlineLevel="1" x14ac:dyDescent="0.2">
      <c r="A48" s="268" t="str">
        <f t="shared" si="23"/>
        <v>TORRE 1</v>
      </c>
      <c r="B48" s="271" t="str">
        <f t="shared" si="23"/>
        <v>FUNDAÇÃO RASA</v>
      </c>
      <c r="C48" s="271" t="str">
        <f t="shared" si="23"/>
        <v>VIGAS  FUNDAÇÃO</v>
      </c>
      <c r="D48" s="271"/>
      <c r="E48" s="726"/>
      <c r="F48" s="727"/>
      <c r="G48" s="728"/>
      <c r="H48" s="729"/>
      <c r="I48" s="727"/>
      <c r="J48" s="730"/>
      <c r="K48" s="727"/>
      <c r="L48" s="727"/>
      <c r="M48" s="729"/>
      <c r="N48" s="727"/>
      <c r="O48" s="727"/>
      <c r="P48" s="727"/>
      <c r="Q48" s="727"/>
      <c r="R48" s="731">
        <v>2</v>
      </c>
      <c r="S48" s="252">
        <f t="shared" si="13"/>
        <v>0.6</v>
      </c>
      <c r="T48" s="252"/>
      <c r="U48" s="252">
        <f t="shared" si="14"/>
        <v>0</v>
      </c>
      <c r="V48" s="252">
        <f t="shared" si="15"/>
        <v>0</v>
      </c>
      <c r="W48" s="252">
        <f t="shared" si="16"/>
        <v>0</v>
      </c>
      <c r="X48" s="252">
        <f t="shared" si="17"/>
        <v>0</v>
      </c>
      <c r="Y48" s="259">
        <v>0.1</v>
      </c>
      <c r="Z48" s="252">
        <f t="shared" si="18"/>
        <v>0</v>
      </c>
      <c r="AA48" s="252">
        <f t="shared" si="19"/>
        <v>0</v>
      </c>
      <c r="AB48" s="269"/>
      <c r="AC48" s="269"/>
      <c r="AD48" s="252">
        <f t="shared" si="20"/>
        <v>0</v>
      </c>
      <c r="AE48" s="272">
        <f t="shared" si="21"/>
        <v>0</v>
      </c>
      <c r="AF48" s="269"/>
      <c r="AG48" s="252">
        <f t="shared" si="22"/>
        <v>0</v>
      </c>
      <c r="AH48" s="716">
        <v>30</v>
      </c>
      <c r="AI48" s="270"/>
      <c r="AJ48"/>
      <c r="AK48"/>
      <c r="AL48"/>
    </row>
    <row r="49" spans="1:38" ht="13.5" outlineLevel="1" thickBot="1" x14ac:dyDescent="0.25">
      <c r="A49" s="268" t="str">
        <f t="shared" si="23"/>
        <v>TORRE 1</v>
      </c>
      <c r="B49" s="271" t="str">
        <f t="shared" si="23"/>
        <v>FUNDAÇÃO RASA</v>
      </c>
      <c r="C49" s="271" t="str">
        <f t="shared" si="23"/>
        <v>VIGAS  FUNDAÇÃO</v>
      </c>
      <c r="D49" s="271"/>
      <c r="E49" s="726"/>
      <c r="F49" s="727"/>
      <c r="G49" s="732"/>
      <c r="H49" s="729"/>
      <c r="I49" s="727"/>
      <c r="J49" s="730"/>
      <c r="K49" s="727"/>
      <c r="L49" s="727"/>
      <c r="M49" s="729"/>
      <c r="N49" s="727"/>
      <c r="O49" s="727"/>
      <c r="P49" s="727"/>
      <c r="Q49" s="727"/>
      <c r="R49" s="731">
        <v>2</v>
      </c>
      <c r="S49" s="252">
        <f t="shared" si="13"/>
        <v>0.6</v>
      </c>
      <c r="T49" s="252"/>
      <c r="U49" s="252">
        <f t="shared" si="14"/>
        <v>0</v>
      </c>
      <c r="V49" s="252">
        <f t="shared" si="15"/>
        <v>0</v>
      </c>
      <c r="W49" s="252">
        <f t="shared" si="16"/>
        <v>0</v>
      </c>
      <c r="X49" s="252">
        <f t="shared" si="17"/>
        <v>0</v>
      </c>
      <c r="Y49" s="259">
        <v>0.1</v>
      </c>
      <c r="Z49" s="252">
        <f t="shared" si="18"/>
        <v>0</v>
      </c>
      <c r="AA49" s="252">
        <f t="shared" si="19"/>
        <v>0</v>
      </c>
      <c r="AB49" s="269"/>
      <c r="AC49" s="269"/>
      <c r="AD49" s="252">
        <f t="shared" si="20"/>
        <v>0</v>
      </c>
      <c r="AE49" s="272">
        <f t="shared" si="21"/>
        <v>0</v>
      </c>
      <c r="AF49" s="269"/>
      <c r="AG49" s="252">
        <f t="shared" si="22"/>
        <v>0</v>
      </c>
      <c r="AH49" s="716">
        <v>30</v>
      </c>
      <c r="AI49" s="270"/>
      <c r="AJ49"/>
      <c r="AK49"/>
      <c r="AL49"/>
    </row>
    <row r="50" spans="1:38" ht="5.25" customHeight="1" thickTop="1" x14ac:dyDescent="0.2">
      <c r="A50" s="261"/>
      <c r="B50" s="262"/>
      <c r="C50" s="262"/>
      <c r="D50" s="262"/>
      <c r="E50" s="261"/>
      <c r="F50" s="720"/>
      <c r="G50" s="720"/>
      <c r="H50" s="720"/>
      <c r="I50" s="720"/>
      <c r="J50" s="720"/>
      <c r="K50" s="720"/>
      <c r="L50" s="720"/>
      <c r="M50" s="720"/>
      <c r="N50" s="720"/>
      <c r="O50" s="720"/>
      <c r="P50" s="720"/>
      <c r="Q50" s="720"/>
      <c r="R50" s="720"/>
      <c r="S50" s="261"/>
      <c r="T50" s="261"/>
      <c r="U50" s="261"/>
      <c r="V50" s="261"/>
      <c r="W50" s="261"/>
      <c r="X50" s="261"/>
      <c r="Y50" s="263"/>
      <c r="Z50" s="263"/>
      <c r="AA50" s="263"/>
      <c r="AB50" s="263"/>
      <c r="AC50" s="263"/>
      <c r="AD50" s="263"/>
      <c r="AE50" s="263"/>
      <c r="AF50" s="263"/>
      <c r="AG50" s="263"/>
      <c r="AH50" s="263"/>
      <c r="AI50" s="263"/>
      <c r="AJ50"/>
      <c r="AK50"/>
      <c r="AL50"/>
    </row>
    <row r="51" spans="1:38" ht="22.15" customHeight="1" x14ac:dyDescent="0.2">
      <c r="A51" s="264" t="str">
        <f>A7</f>
        <v>TORRE 1</v>
      </c>
      <c r="B51" s="265" t="str">
        <f>B7</f>
        <v>FUNDAÇÃO RASA</v>
      </c>
      <c r="C51" s="265" t="s">
        <v>3416</v>
      </c>
      <c r="D51" s="265"/>
      <c r="E51" s="266"/>
      <c r="F51" s="721"/>
      <c r="G51" s="721"/>
      <c r="H51" s="721"/>
      <c r="I51" s="721"/>
      <c r="J51" s="721"/>
      <c r="K51" s="721"/>
      <c r="L51" s="721"/>
      <c r="M51" s="721"/>
      <c r="N51" s="721"/>
      <c r="O51" s="721"/>
      <c r="P51" s="721"/>
      <c r="Q51" s="721"/>
      <c r="R51" s="721"/>
      <c r="S51" s="266"/>
      <c r="T51" s="266"/>
      <c r="U51" s="266"/>
      <c r="V51" s="266"/>
      <c r="W51" s="266"/>
      <c r="X51" s="266"/>
      <c r="Y51" s="266"/>
      <c r="Z51" s="266"/>
      <c r="AA51" s="266"/>
      <c r="AB51" s="266"/>
      <c r="AC51" s="266"/>
      <c r="AD51" s="266"/>
      <c r="AE51" s="267"/>
      <c r="AF51" s="267"/>
      <c r="AG51" s="267"/>
      <c r="AH51" s="267"/>
      <c r="AI51" s="267"/>
      <c r="AJ51"/>
      <c r="AK51"/>
      <c r="AL51"/>
    </row>
    <row r="52" spans="1:38" outlineLevel="1" x14ac:dyDescent="0.2">
      <c r="A52" s="273" t="str">
        <f t="shared" ref="A52:C64" si="24">A51</f>
        <v>TORRE 1</v>
      </c>
      <c r="B52" s="271" t="str">
        <f t="shared" si="24"/>
        <v>FUNDAÇÃO RASA</v>
      </c>
      <c r="C52" s="271" t="str">
        <f t="shared" si="24"/>
        <v>PILARES  FUNDAÇÃO</v>
      </c>
      <c r="D52" s="271"/>
      <c r="E52" s="726"/>
      <c r="F52" s="727"/>
      <c r="G52" s="728"/>
      <c r="H52" s="729"/>
      <c r="I52" s="727"/>
      <c r="J52" s="730"/>
      <c r="K52" s="727"/>
      <c r="L52" s="727"/>
      <c r="M52" s="729"/>
      <c r="N52" s="727"/>
      <c r="O52" s="727"/>
      <c r="P52" s="727"/>
      <c r="Q52" s="727"/>
      <c r="R52" s="731">
        <v>4</v>
      </c>
      <c r="S52" s="258">
        <f t="shared" ref="S52:S64" si="25">IF(M52&lt;=1,0.6,1.2)</f>
        <v>0.6</v>
      </c>
      <c r="T52" s="258"/>
      <c r="U52" s="258">
        <f t="shared" ref="U52:U64" si="26">((H52+S52)*(M52+T52)*J52)*G52</f>
        <v>0</v>
      </c>
      <c r="V52" s="258">
        <f t="shared" ref="V52:V64" si="27">(H52)*(J52)*G52</f>
        <v>0</v>
      </c>
      <c r="W52" s="258">
        <f t="shared" ref="W52:W64" si="28">U52-AG52</f>
        <v>0</v>
      </c>
      <c r="X52" s="258">
        <f>(U52-W52)*1.3</f>
        <v>0</v>
      </c>
      <c r="Y52" s="259">
        <v>0.1</v>
      </c>
      <c r="Z52" s="258">
        <f t="shared" ref="Z52:Z64" si="29">V52*$Y$8</f>
        <v>0</v>
      </c>
      <c r="AA52" s="258">
        <f t="shared" ref="AA52:AA64" si="30">V52*$Y52</f>
        <v>0</v>
      </c>
      <c r="AB52" s="269"/>
      <c r="AC52" s="269"/>
      <c r="AD52" s="258">
        <f t="shared" ref="AD52:AD64" si="31">((J52*M52*R52))*G52</f>
        <v>0</v>
      </c>
      <c r="AE52" s="258">
        <f t="shared" ref="AE52:AE64" si="32">AD52+J52*H52</f>
        <v>0</v>
      </c>
      <c r="AF52" s="269"/>
      <c r="AG52" s="258">
        <f t="shared" ref="AG52:AG64" si="33">H52*M52*J52*G52</f>
        <v>0</v>
      </c>
      <c r="AH52" s="716">
        <v>30</v>
      </c>
      <c r="AI52" s="270"/>
      <c r="AJ52"/>
      <c r="AK52"/>
      <c r="AL52"/>
    </row>
    <row r="53" spans="1:38" outlineLevel="1" x14ac:dyDescent="0.2">
      <c r="A53" s="273" t="str">
        <f t="shared" si="24"/>
        <v>TORRE 1</v>
      </c>
      <c r="B53" s="271" t="str">
        <f t="shared" si="24"/>
        <v>FUNDAÇÃO RASA</v>
      </c>
      <c r="C53" s="271" t="str">
        <f t="shared" si="24"/>
        <v>PILARES  FUNDAÇÃO</v>
      </c>
      <c r="D53" s="271"/>
      <c r="E53" s="726"/>
      <c r="F53" s="727"/>
      <c r="G53" s="728"/>
      <c r="H53" s="729"/>
      <c r="I53" s="727"/>
      <c r="J53" s="730"/>
      <c r="K53" s="727"/>
      <c r="L53" s="727"/>
      <c r="M53" s="729"/>
      <c r="N53" s="727"/>
      <c r="O53" s="727"/>
      <c r="P53" s="727"/>
      <c r="Q53" s="727"/>
      <c r="R53" s="731">
        <v>4</v>
      </c>
      <c r="S53" s="252">
        <f t="shared" si="25"/>
        <v>0.6</v>
      </c>
      <c r="T53" s="252"/>
      <c r="U53" s="252">
        <f t="shared" si="26"/>
        <v>0</v>
      </c>
      <c r="V53" s="252">
        <f t="shared" si="27"/>
        <v>0</v>
      </c>
      <c r="W53" s="252">
        <f t="shared" si="28"/>
        <v>0</v>
      </c>
      <c r="X53" s="252">
        <f>(U53-W53)*1.3</f>
        <v>0</v>
      </c>
      <c r="Y53" s="259">
        <v>0.1</v>
      </c>
      <c r="Z53" s="252">
        <f t="shared" si="29"/>
        <v>0</v>
      </c>
      <c r="AA53" s="252">
        <f t="shared" si="30"/>
        <v>0</v>
      </c>
      <c r="AB53" s="269"/>
      <c r="AC53" s="269"/>
      <c r="AD53" s="252">
        <f t="shared" si="31"/>
        <v>0</v>
      </c>
      <c r="AE53" s="272">
        <f t="shared" si="32"/>
        <v>0</v>
      </c>
      <c r="AF53" s="269"/>
      <c r="AG53" s="252">
        <f t="shared" si="33"/>
        <v>0</v>
      </c>
      <c r="AH53" s="716">
        <v>30</v>
      </c>
      <c r="AI53" s="270"/>
      <c r="AJ53"/>
      <c r="AK53"/>
      <c r="AL53"/>
    </row>
    <row r="54" spans="1:38" outlineLevel="1" x14ac:dyDescent="0.2">
      <c r="A54" s="273" t="str">
        <f t="shared" si="24"/>
        <v>TORRE 1</v>
      </c>
      <c r="B54" s="271" t="str">
        <f t="shared" si="24"/>
        <v>FUNDAÇÃO RASA</v>
      </c>
      <c r="C54" s="271" t="str">
        <f t="shared" si="24"/>
        <v>PILARES  FUNDAÇÃO</v>
      </c>
      <c r="D54" s="271"/>
      <c r="E54" s="726"/>
      <c r="F54" s="727"/>
      <c r="G54" s="728"/>
      <c r="H54" s="729"/>
      <c r="I54" s="727"/>
      <c r="J54" s="730"/>
      <c r="K54" s="727"/>
      <c r="L54" s="727"/>
      <c r="M54" s="729"/>
      <c r="N54" s="727"/>
      <c r="O54" s="727"/>
      <c r="P54" s="727"/>
      <c r="Q54" s="727"/>
      <c r="R54" s="731">
        <v>4</v>
      </c>
      <c r="S54" s="252">
        <f t="shared" si="25"/>
        <v>0.6</v>
      </c>
      <c r="T54" s="252"/>
      <c r="U54" s="252">
        <f t="shared" si="26"/>
        <v>0</v>
      </c>
      <c r="V54" s="252">
        <f t="shared" si="27"/>
        <v>0</v>
      </c>
      <c r="W54" s="252">
        <f t="shared" si="28"/>
        <v>0</v>
      </c>
      <c r="X54" s="252">
        <f t="shared" ref="X54:X64" si="34">(U54-W54)*1.3</f>
        <v>0</v>
      </c>
      <c r="Y54" s="259">
        <v>0.1</v>
      </c>
      <c r="Z54" s="252">
        <f t="shared" si="29"/>
        <v>0</v>
      </c>
      <c r="AA54" s="252">
        <f t="shared" si="30"/>
        <v>0</v>
      </c>
      <c r="AB54" s="269"/>
      <c r="AC54" s="269"/>
      <c r="AD54" s="252">
        <f t="shared" si="31"/>
        <v>0</v>
      </c>
      <c r="AE54" s="272">
        <f t="shared" si="32"/>
        <v>0</v>
      </c>
      <c r="AF54" s="269"/>
      <c r="AG54" s="252">
        <f t="shared" si="33"/>
        <v>0</v>
      </c>
      <c r="AH54" s="716">
        <v>30</v>
      </c>
      <c r="AI54" s="270"/>
      <c r="AJ54"/>
      <c r="AK54"/>
      <c r="AL54"/>
    </row>
    <row r="55" spans="1:38" outlineLevel="1" x14ac:dyDescent="0.2">
      <c r="A55" s="273" t="str">
        <f t="shared" si="24"/>
        <v>TORRE 1</v>
      </c>
      <c r="B55" s="271" t="str">
        <f t="shared" si="24"/>
        <v>FUNDAÇÃO RASA</v>
      </c>
      <c r="C55" s="271" t="str">
        <f t="shared" si="24"/>
        <v>PILARES  FUNDAÇÃO</v>
      </c>
      <c r="D55" s="271"/>
      <c r="E55" s="726"/>
      <c r="F55" s="727"/>
      <c r="G55" s="728"/>
      <c r="H55" s="729"/>
      <c r="I55" s="727"/>
      <c r="J55" s="730"/>
      <c r="K55" s="727"/>
      <c r="L55" s="727"/>
      <c r="M55" s="729"/>
      <c r="N55" s="727"/>
      <c r="O55" s="727"/>
      <c r="P55" s="727"/>
      <c r="Q55" s="727"/>
      <c r="R55" s="731">
        <v>4</v>
      </c>
      <c r="S55" s="252">
        <f t="shared" si="25"/>
        <v>0.6</v>
      </c>
      <c r="T55" s="252"/>
      <c r="U55" s="252">
        <f t="shared" si="26"/>
        <v>0</v>
      </c>
      <c r="V55" s="252">
        <f t="shared" si="27"/>
        <v>0</v>
      </c>
      <c r="W55" s="252">
        <f t="shared" si="28"/>
        <v>0</v>
      </c>
      <c r="X55" s="252">
        <f t="shared" si="34"/>
        <v>0</v>
      </c>
      <c r="Y55" s="259">
        <v>0.1</v>
      </c>
      <c r="Z55" s="252">
        <f t="shared" si="29"/>
        <v>0</v>
      </c>
      <c r="AA55" s="252">
        <f t="shared" si="30"/>
        <v>0</v>
      </c>
      <c r="AB55" s="269"/>
      <c r="AC55" s="269"/>
      <c r="AD55" s="252">
        <f t="shared" si="31"/>
        <v>0</v>
      </c>
      <c r="AE55" s="272">
        <f t="shared" si="32"/>
        <v>0</v>
      </c>
      <c r="AF55" s="269"/>
      <c r="AG55" s="252">
        <f t="shared" si="33"/>
        <v>0</v>
      </c>
      <c r="AH55" s="716">
        <v>30</v>
      </c>
      <c r="AI55" s="270"/>
      <c r="AJ55"/>
      <c r="AK55"/>
      <c r="AL55"/>
    </row>
    <row r="56" spans="1:38" outlineLevel="1" x14ac:dyDescent="0.2">
      <c r="A56" s="273" t="str">
        <f t="shared" si="24"/>
        <v>TORRE 1</v>
      </c>
      <c r="B56" s="271" t="str">
        <f t="shared" si="24"/>
        <v>FUNDAÇÃO RASA</v>
      </c>
      <c r="C56" s="271" t="str">
        <f t="shared" si="24"/>
        <v>PILARES  FUNDAÇÃO</v>
      </c>
      <c r="D56" s="271"/>
      <c r="E56" s="726"/>
      <c r="F56" s="727"/>
      <c r="G56" s="728"/>
      <c r="H56" s="729"/>
      <c r="I56" s="727"/>
      <c r="J56" s="730"/>
      <c r="K56" s="727"/>
      <c r="L56" s="727"/>
      <c r="M56" s="729"/>
      <c r="N56" s="727"/>
      <c r="O56" s="727"/>
      <c r="P56" s="727"/>
      <c r="Q56" s="727"/>
      <c r="R56" s="731">
        <v>4</v>
      </c>
      <c r="S56" s="252">
        <f t="shared" si="25"/>
        <v>0.6</v>
      </c>
      <c r="T56" s="252"/>
      <c r="U56" s="252">
        <f t="shared" si="26"/>
        <v>0</v>
      </c>
      <c r="V56" s="252">
        <f t="shared" si="27"/>
        <v>0</v>
      </c>
      <c r="W56" s="252">
        <f t="shared" si="28"/>
        <v>0</v>
      </c>
      <c r="X56" s="252">
        <f t="shared" si="34"/>
        <v>0</v>
      </c>
      <c r="Y56" s="259">
        <v>0.1</v>
      </c>
      <c r="Z56" s="252">
        <f t="shared" si="29"/>
        <v>0</v>
      </c>
      <c r="AA56" s="252">
        <f t="shared" si="30"/>
        <v>0</v>
      </c>
      <c r="AB56" s="269"/>
      <c r="AC56" s="269"/>
      <c r="AD56" s="252">
        <f t="shared" si="31"/>
        <v>0</v>
      </c>
      <c r="AE56" s="272">
        <f t="shared" si="32"/>
        <v>0</v>
      </c>
      <c r="AF56" s="269"/>
      <c r="AG56" s="252">
        <f t="shared" si="33"/>
        <v>0</v>
      </c>
      <c r="AH56" s="716">
        <v>30</v>
      </c>
      <c r="AI56" s="270"/>
      <c r="AJ56"/>
      <c r="AK56"/>
      <c r="AL56"/>
    </row>
    <row r="57" spans="1:38" outlineLevel="1" x14ac:dyDescent="0.2">
      <c r="A57" s="273" t="str">
        <f t="shared" si="24"/>
        <v>TORRE 1</v>
      </c>
      <c r="B57" s="271" t="str">
        <f t="shared" si="24"/>
        <v>FUNDAÇÃO RASA</v>
      </c>
      <c r="C57" s="271" t="str">
        <f t="shared" si="24"/>
        <v>PILARES  FUNDAÇÃO</v>
      </c>
      <c r="D57" s="271"/>
      <c r="E57" s="726"/>
      <c r="F57" s="727"/>
      <c r="G57" s="728"/>
      <c r="H57" s="729"/>
      <c r="I57" s="727"/>
      <c r="J57" s="730"/>
      <c r="K57" s="727"/>
      <c r="L57" s="727"/>
      <c r="M57" s="729"/>
      <c r="N57" s="727"/>
      <c r="O57" s="727"/>
      <c r="P57" s="727"/>
      <c r="Q57" s="727"/>
      <c r="R57" s="731">
        <v>4</v>
      </c>
      <c r="S57" s="252">
        <f t="shared" si="25"/>
        <v>0.6</v>
      </c>
      <c r="T57" s="252"/>
      <c r="U57" s="252">
        <f t="shared" si="26"/>
        <v>0</v>
      </c>
      <c r="V57" s="252">
        <f t="shared" si="27"/>
        <v>0</v>
      </c>
      <c r="W57" s="252">
        <f t="shared" si="28"/>
        <v>0</v>
      </c>
      <c r="X57" s="252">
        <f t="shared" si="34"/>
        <v>0</v>
      </c>
      <c r="Y57" s="259">
        <v>0.1</v>
      </c>
      <c r="Z57" s="252">
        <f t="shared" si="29"/>
        <v>0</v>
      </c>
      <c r="AA57" s="252">
        <f t="shared" si="30"/>
        <v>0</v>
      </c>
      <c r="AB57" s="269"/>
      <c r="AC57" s="269"/>
      <c r="AD57" s="252">
        <f t="shared" si="31"/>
        <v>0</v>
      </c>
      <c r="AE57" s="272">
        <f t="shared" si="32"/>
        <v>0</v>
      </c>
      <c r="AF57" s="269"/>
      <c r="AG57" s="252">
        <f t="shared" si="33"/>
        <v>0</v>
      </c>
      <c r="AH57" s="716">
        <v>30</v>
      </c>
      <c r="AI57" s="270"/>
      <c r="AJ57"/>
      <c r="AK57"/>
      <c r="AL57"/>
    </row>
    <row r="58" spans="1:38" outlineLevel="1" x14ac:dyDescent="0.2">
      <c r="A58" s="273" t="str">
        <f t="shared" si="24"/>
        <v>TORRE 1</v>
      </c>
      <c r="B58" s="271" t="str">
        <f t="shared" si="24"/>
        <v>FUNDAÇÃO RASA</v>
      </c>
      <c r="C58" s="271" t="str">
        <f t="shared" si="24"/>
        <v>PILARES  FUNDAÇÃO</v>
      </c>
      <c r="D58" s="271"/>
      <c r="E58" s="726"/>
      <c r="F58" s="727"/>
      <c r="G58" s="728"/>
      <c r="H58" s="729"/>
      <c r="I58" s="727"/>
      <c r="J58" s="730"/>
      <c r="K58" s="727"/>
      <c r="L58" s="727"/>
      <c r="M58" s="729"/>
      <c r="N58" s="727"/>
      <c r="O58" s="727"/>
      <c r="P58" s="727"/>
      <c r="Q58" s="727"/>
      <c r="R58" s="731">
        <v>4</v>
      </c>
      <c r="S58" s="252">
        <f t="shared" si="25"/>
        <v>0.6</v>
      </c>
      <c r="T58" s="252"/>
      <c r="U58" s="252">
        <f t="shared" si="26"/>
        <v>0</v>
      </c>
      <c r="V58" s="252">
        <f t="shared" si="27"/>
        <v>0</v>
      </c>
      <c r="W58" s="252">
        <f t="shared" si="28"/>
        <v>0</v>
      </c>
      <c r="X58" s="252">
        <f t="shared" si="34"/>
        <v>0</v>
      </c>
      <c r="Y58" s="259">
        <v>0.1</v>
      </c>
      <c r="Z58" s="252">
        <f t="shared" si="29"/>
        <v>0</v>
      </c>
      <c r="AA58" s="252">
        <f t="shared" si="30"/>
        <v>0</v>
      </c>
      <c r="AB58" s="269"/>
      <c r="AC58" s="269"/>
      <c r="AD58" s="252">
        <f t="shared" si="31"/>
        <v>0</v>
      </c>
      <c r="AE58" s="272">
        <f t="shared" si="32"/>
        <v>0</v>
      </c>
      <c r="AF58" s="269"/>
      <c r="AG58" s="252">
        <f t="shared" si="33"/>
        <v>0</v>
      </c>
      <c r="AH58" s="716">
        <v>30</v>
      </c>
      <c r="AI58" s="270"/>
      <c r="AJ58"/>
      <c r="AK58"/>
      <c r="AL58"/>
    </row>
    <row r="59" spans="1:38" outlineLevel="1" x14ac:dyDescent="0.2">
      <c r="A59" s="273" t="str">
        <f t="shared" si="24"/>
        <v>TORRE 1</v>
      </c>
      <c r="B59" s="271" t="str">
        <f t="shared" si="24"/>
        <v>FUNDAÇÃO RASA</v>
      </c>
      <c r="C59" s="271" t="str">
        <f t="shared" si="24"/>
        <v>PILARES  FUNDAÇÃO</v>
      </c>
      <c r="D59" s="271"/>
      <c r="E59" s="726"/>
      <c r="F59" s="727"/>
      <c r="G59" s="728"/>
      <c r="H59" s="729"/>
      <c r="I59" s="727"/>
      <c r="J59" s="730"/>
      <c r="K59" s="727"/>
      <c r="L59" s="727"/>
      <c r="M59" s="729"/>
      <c r="N59" s="727"/>
      <c r="O59" s="727"/>
      <c r="P59" s="727"/>
      <c r="Q59" s="727"/>
      <c r="R59" s="731">
        <v>4</v>
      </c>
      <c r="S59" s="252">
        <f t="shared" si="25"/>
        <v>0.6</v>
      </c>
      <c r="T59" s="252"/>
      <c r="U59" s="252">
        <f t="shared" si="26"/>
        <v>0</v>
      </c>
      <c r="V59" s="252">
        <f t="shared" si="27"/>
        <v>0</v>
      </c>
      <c r="W59" s="252">
        <f t="shared" si="28"/>
        <v>0</v>
      </c>
      <c r="X59" s="252">
        <f t="shared" si="34"/>
        <v>0</v>
      </c>
      <c r="Y59" s="259">
        <v>0.1</v>
      </c>
      <c r="Z59" s="252">
        <f t="shared" si="29"/>
        <v>0</v>
      </c>
      <c r="AA59" s="252">
        <f t="shared" si="30"/>
        <v>0</v>
      </c>
      <c r="AB59" s="269"/>
      <c r="AC59" s="269"/>
      <c r="AD59" s="252">
        <f t="shared" si="31"/>
        <v>0</v>
      </c>
      <c r="AE59" s="272">
        <f t="shared" si="32"/>
        <v>0</v>
      </c>
      <c r="AF59" s="269"/>
      <c r="AG59" s="252">
        <f t="shared" si="33"/>
        <v>0</v>
      </c>
      <c r="AH59" s="716">
        <v>30</v>
      </c>
      <c r="AI59" s="270"/>
      <c r="AJ59"/>
      <c r="AK59"/>
      <c r="AL59"/>
    </row>
    <row r="60" spans="1:38" outlineLevel="1" x14ac:dyDescent="0.2">
      <c r="A60" s="273" t="str">
        <f t="shared" si="24"/>
        <v>TORRE 1</v>
      </c>
      <c r="B60" s="271" t="str">
        <f t="shared" si="24"/>
        <v>FUNDAÇÃO RASA</v>
      </c>
      <c r="C60" s="271" t="str">
        <f t="shared" si="24"/>
        <v>PILARES  FUNDAÇÃO</v>
      </c>
      <c r="D60" s="271"/>
      <c r="E60" s="726"/>
      <c r="F60" s="727"/>
      <c r="G60" s="728"/>
      <c r="H60" s="729"/>
      <c r="I60" s="727"/>
      <c r="J60" s="730"/>
      <c r="K60" s="727"/>
      <c r="L60" s="727"/>
      <c r="M60" s="729"/>
      <c r="N60" s="727"/>
      <c r="O60" s="727"/>
      <c r="P60" s="727"/>
      <c r="Q60" s="727"/>
      <c r="R60" s="731">
        <v>4</v>
      </c>
      <c r="S60" s="252">
        <f t="shared" si="25"/>
        <v>0.6</v>
      </c>
      <c r="T60" s="252"/>
      <c r="U60" s="252">
        <f t="shared" si="26"/>
        <v>0</v>
      </c>
      <c r="V60" s="252">
        <f t="shared" si="27"/>
        <v>0</v>
      </c>
      <c r="W60" s="252">
        <f t="shared" si="28"/>
        <v>0</v>
      </c>
      <c r="X60" s="252">
        <f t="shared" si="34"/>
        <v>0</v>
      </c>
      <c r="Y60" s="259">
        <v>0.1</v>
      </c>
      <c r="Z60" s="252">
        <f t="shared" si="29"/>
        <v>0</v>
      </c>
      <c r="AA60" s="252">
        <f t="shared" si="30"/>
        <v>0</v>
      </c>
      <c r="AB60" s="269"/>
      <c r="AC60" s="269"/>
      <c r="AD60" s="252">
        <f t="shared" si="31"/>
        <v>0</v>
      </c>
      <c r="AE60" s="272">
        <f t="shared" si="32"/>
        <v>0</v>
      </c>
      <c r="AF60" s="269"/>
      <c r="AG60" s="252">
        <f t="shared" si="33"/>
        <v>0</v>
      </c>
      <c r="AH60" s="716">
        <v>30</v>
      </c>
      <c r="AI60" s="270"/>
      <c r="AJ60"/>
      <c r="AK60"/>
      <c r="AL60"/>
    </row>
    <row r="61" spans="1:38" outlineLevel="1" x14ac:dyDescent="0.2">
      <c r="A61" s="273" t="str">
        <f t="shared" si="24"/>
        <v>TORRE 1</v>
      </c>
      <c r="B61" s="271" t="str">
        <f t="shared" si="24"/>
        <v>FUNDAÇÃO RASA</v>
      </c>
      <c r="C61" s="271" t="str">
        <f t="shared" si="24"/>
        <v>PILARES  FUNDAÇÃO</v>
      </c>
      <c r="D61" s="271"/>
      <c r="E61" s="726"/>
      <c r="F61" s="727"/>
      <c r="G61" s="728"/>
      <c r="H61" s="729"/>
      <c r="I61" s="727"/>
      <c r="J61" s="730"/>
      <c r="K61" s="727"/>
      <c r="L61" s="727"/>
      <c r="M61" s="729"/>
      <c r="N61" s="727"/>
      <c r="O61" s="727"/>
      <c r="P61" s="727"/>
      <c r="Q61" s="727"/>
      <c r="R61" s="731">
        <v>4</v>
      </c>
      <c r="S61" s="252">
        <f t="shared" si="25"/>
        <v>0.6</v>
      </c>
      <c r="T61" s="252"/>
      <c r="U61" s="252">
        <f t="shared" si="26"/>
        <v>0</v>
      </c>
      <c r="V61" s="252">
        <f t="shared" si="27"/>
        <v>0</v>
      </c>
      <c r="W61" s="252">
        <f t="shared" si="28"/>
        <v>0</v>
      </c>
      <c r="X61" s="252">
        <f t="shared" si="34"/>
        <v>0</v>
      </c>
      <c r="Y61" s="259">
        <v>0.1</v>
      </c>
      <c r="Z61" s="252">
        <f t="shared" si="29"/>
        <v>0</v>
      </c>
      <c r="AA61" s="252">
        <f t="shared" si="30"/>
        <v>0</v>
      </c>
      <c r="AB61" s="269"/>
      <c r="AC61" s="269"/>
      <c r="AD61" s="252">
        <f t="shared" si="31"/>
        <v>0</v>
      </c>
      <c r="AE61" s="272">
        <f t="shared" si="32"/>
        <v>0</v>
      </c>
      <c r="AF61" s="269"/>
      <c r="AG61" s="252">
        <f t="shared" si="33"/>
        <v>0</v>
      </c>
      <c r="AH61" s="716">
        <v>30</v>
      </c>
      <c r="AI61" s="270"/>
      <c r="AJ61"/>
      <c r="AK61"/>
      <c r="AL61"/>
    </row>
    <row r="62" spans="1:38" outlineLevel="1" x14ac:dyDescent="0.2">
      <c r="A62" s="273" t="str">
        <f t="shared" si="24"/>
        <v>TORRE 1</v>
      </c>
      <c r="B62" s="271" t="str">
        <f t="shared" si="24"/>
        <v>FUNDAÇÃO RASA</v>
      </c>
      <c r="C62" s="271" t="str">
        <f t="shared" si="24"/>
        <v>PILARES  FUNDAÇÃO</v>
      </c>
      <c r="D62" s="271"/>
      <c r="E62" s="726"/>
      <c r="F62" s="727"/>
      <c r="G62" s="728"/>
      <c r="H62" s="729"/>
      <c r="I62" s="727"/>
      <c r="J62" s="730"/>
      <c r="K62" s="727"/>
      <c r="L62" s="727"/>
      <c r="M62" s="729"/>
      <c r="N62" s="727"/>
      <c r="O62" s="727"/>
      <c r="P62" s="727"/>
      <c r="Q62" s="727"/>
      <c r="R62" s="731">
        <v>4</v>
      </c>
      <c r="S62" s="252">
        <f t="shared" si="25"/>
        <v>0.6</v>
      </c>
      <c r="T62" s="252"/>
      <c r="U62" s="252">
        <f t="shared" si="26"/>
        <v>0</v>
      </c>
      <c r="V62" s="252">
        <f t="shared" si="27"/>
        <v>0</v>
      </c>
      <c r="W62" s="252">
        <f t="shared" si="28"/>
        <v>0</v>
      </c>
      <c r="X62" s="252">
        <f t="shared" si="34"/>
        <v>0</v>
      </c>
      <c r="Y62" s="259">
        <v>0.1</v>
      </c>
      <c r="Z62" s="252">
        <f t="shared" si="29"/>
        <v>0</v>
      </c>
      <c r="AA62" s="252">
        <f t="shared" si="30"/>
        <v>0</v>
      </c>
      <c r="AB62" s="269"/>
      <c r="AC62" s="269"/>
      <c r="AD62" s="252">
        <f t="shared" si="31"/>
        <v>0</v>
      </c>
      <c r="AE62" s="272">
        <f t="shared" si="32"/>
        <v>0</v>
      </c>
      <c r="AF62" s="269"/>
      <c r="AG62" s="252">
        <f t="shared" si="33"/>
        <v>0</v>
      </c>
      <c r="AH62" s="716">
        <v>30</v>
      </c>
      <c r="AI62" s="270"/>
      <c r="AJ62"/>
      <c r="AK62"/>
      <c r="AL62"/>
    </row>
    <row r="63" spans="1:38" outlineLevel="1" x14ac:dyDescent="0.2">
      <c r="A63" s="273" t="str">
        <f t="shared" si="24"/>
        <v>TORRE 1</v>
      </c>
      <c r="B63" s="271" t="str">
        <f t="shared" si="24"/>
        <v>FUNDAÇÃO RASA</v>
      </c>
      <c r="C63" s="271" t="str">
        <f t="shared" si="24"/>
        <v>PILARES  FUNDAÇÃO</v>
      </c>
      <c r="D63" s="271"/>
      <c r="E63" s="726"/>
      <c r="F63" s="727"/>
      <c r="G63" s="728"/>
      <c r="H63" s="729"/>
      <c r="I63" s="727"/>
      <c r="J63" s="730"/>
      <c r="K63" s="727"/>
      <c r="L63" s="727"/>
      <c r="M63" s="729"/>
      <c r="N63" s="727"/>
      <c r="O63" s="727"/>
      <c r="P63" s="727"/>
      <c r="Q63" s="727"/>
      <c r="R63" s="731">
        <v>4</v>
      </c>
      <c r="S63" s="252">
        <f t="shared" si="25"/>
        <v>0.6</v>
      </c>
      <c r="T63" s="252"/>
      <c r="U63" s="252">
        <f t="shared" si="26"/>
        <v>0</v>
      </c>
      <c r="V63" s="252">
        <f t="shared" si="27"/>
        <v>0</v>
      </c>
      <c r="W63" s="252">
        <f t="shared" si="28"/>
        <v>0</v>
      </c>
      <c r="X63" s="252">
        <f t="shared" si="34"/>
        <v>0</v>
      </c>
      <c r="Y63" s="259">
        <v>0.1</v>
      </c>
      <c r="Z63" s="252">
        <f t="shared" si="29"/>
        <v>0</v>
      </c>
      <c r="AA63" s="252">
        <f t="shared" si="30"/>
        <v>0</v>
      </c>
      <c r="AB63" s="269"/>
      <c r="AC63" s="269"/>
      <c r="AD63" s="252">
        <f t="shared" si="31"/>
        <v>0</v>
      </c>
      <c r="AE63" s="272">
        <f t="shared" si="32"/>
        <v>0</v>
      </c>
      <c r="AF63" s="269"/>
      <c r="AG63" s="252">
        <f t="shared" si="33"/>
        <v>0</v>
      </c>
      <c r="AH63" s="716">
        <v>30</v>
      </c>
      <c r="AI63" s="270"/>
      <c r="AJ63"/>
      <c r="AK63"/>
      <c r="AL63"/>
    </row>
    <row r="64" spans="1:38" ht="13.5" outlineLevel="1" thickBot="1" x14ac:dyDescent="0.25">
      <c r="A64" s="273" t="str">
        <f t="shared" si="24"/>
        <v>TORRE 1</v>
      </c>
      <c r="B64" s="271" t="str">
        <f t="shared" si="24"/>
        <v>FUNDAÇÃO RASA</v>
      </c>
      <c r="C64" s="271" t="str">
        <f t="shared" si="24"/>
        <v>PILARES  FUNDAÇÃO</v>
      </c>
      <c r="D64" s="271"/>
      <c r="E64" s="726"/>
      <c r="F64" s="727"/>
      <c r="G64" s="732"/>
      <c r="H64" s="729"/>
      <c r="I64" s="727"/>
      <c r="J64" s="730"/>
      <c r="K64" s="727"/>
      <c r="L64" s="727"/>
      <c r="M64" s="729"/>
      <c r="N64" s="727"/>
      <c r="O64" s="727"/>
      <c r="P64" s="727"/>
      <c r="Q64" s="727"/>
      <c r="R64" s="731">
        <v>4</v>
      </c>
      <c r="S64" s="252">
        <f t="shared" si="25"/>
        <v>0.6</v>
      </c>
      <c r="T64" s="252"/>
      <c r="U64" s="252">
        <f t="shared" si="26"/>
        <v>0</v>
      </c>
      <c r="V64" s="252">
        <f t="shared" si="27"/>
        <v>0</v>
      </c>
      <c r="W64" s="252">
        <f t="shared" si="28"/>
        <v>0</v>
      </c>
      <c r="X64" s="252">
        <f t="shared" si="34"/>
        <v>0</v>
      </c>
      <c r="Y64" s="259">
        <v>0.1</v>
      </c>
      <c r="Z64" s="252">
        <f t="shared" si="29"/>
        <v>0</v>
      </c>
      <c r="AA64" s="252">
        <f t="shared" si="30"/>
        <v>0</v>
      </c>
      <c r="AB64" s="269"/>
      <c r="AC64" s="269"/>
      <c r="AD64" s="252">
        <f t="shared" si="31"/>
        <v>0</v>
      </c>
      <c r="AE64" s="272">
        <f t="shared" si="32"/>
        <v>0</v>
      </c>
      <c r="AF64" s="269"/>
      <c r="AG64" s="252">
        <f t="shared" si="33"/>
        <v>0</v>
      </c>
      <c r="AH64" s="716">
        <v>30</v>
      </c>
      <c r="AI64" s="270"/>
      <c r="AJ64"/>
      <c r="AK64"/>
      <c r="AL64"/>
    </row>
    <row r="65" spans="1:38" ht="5.25" customHeight="1" thickTop="1" x14ac:dyDescent="0.2">
      <c r="A65" s="261"/>
      <c r="B65" s="262"/>
      <c r="C65" s="262"/>
      <c r="D65" s="262"/>
      <c r="E65" s="261"/>
      <c r="F65" s="720"/>
      <c r="G65" s="720"/>
      <c r="H65" s="720"/>
      <c r="I65" s="720"/>
      <c r="J65" s="720"/>
      <c r="K65" s="720"/>
      <c r="L65" s="720"/>
      <c r="M65" s="720"/>
      <c r="N65" s="720"/>
      <c r="O65" s="720"/>
      <c r="P65" s="720"/>
      <c r="Q65" s="720"/>
      <c r="R65" s="720"/>
      <c r="S65" s="261"/>
      <c r="T65" s="261"/>
      <c r="U65" s="261"/>
      <c r="V65" s="261"/>
      <c r="W65" s="261"/>
      <c r="X65" s="261"/>
      <c r="Y65" s="263"/>
      <c r="Z65" s="263"/>
      <c r="AA65" s="263"/>
      <c r="AB65" s="263"/>
      <c r="AC65" s="263"/>
      <c r="AD65" s="263"/>
      <c r="AE65" s="263"/>
      <c r="AF65" s="263"/>
      <c r="AG65" s="263"/>
      <c r="AH65" s="263"/>
      <c r="AI65" s="263"/>
      <c r="AJ65"/>
      <c r="AK65"/>
      <c r="AL65"/>
    </row>
    <row r="66" spans="1:38" ht="22.15" customHeight="1" x14ac:dyDescent="0.2">
      <c r="A66" s="264" t="str">
        <f>A7</f>
        <v>TORRE 1</v>
      </c>
      <c r="B66" s="265" t="str">
        <f>B7</f>
        <v>FUNDAÇÃO RASA</v>
      </c>
      <c r="C66" s="265" t="s">
        <v>2304</v>
      </c>
      <c r="D66" s="265"/>
      <c r="E66" s="266"/>
      <c r="F66" s="721"/>
      <c r="G66" s="721"/>
      <c r="H66" s="721"/>
      <c r="I66" s="721"/>
      <c r="J66" s="721"/>
      <c r="K66" s="721"/>
      <c r="L66" s="721"/>
      <c r="M66" s="721"/>
      <c r="N66" s="721"/>
      <c r="O66" s="721"/>
      <c r="P66" s="721"/>
      <c r="Q66" s="721"/>
      <c r="R66" s="721"/>
      <c r="S66" s="266"/>
      <c r="T66" s="266"/>
      <c r="U66" s="266"/>
      <c r="V66" s="266"/>
      <c r="W66" s="266"/>
      <c r="X66" s="266"/>
      <c r="Y66" s="266"/>
      <c r="Z66" s="266"/>
      <c r="AA66" s="266"/>
      <c r="AB66" s="266"/>
      <c r="AC66" s="266"/>
      <c r="AD66" s="266"/>
      <c r="AE66" s="267"/>
      <c r="AF66" s="267"/>
      <c r="AG66" s="267"/>
      <c r="AH66" s="267"/>
      <c r="AI66" s="267"/>
      <c r="AJ66"/>
      <c r="AK66"/>
      <c r="AL66"/>
    </row>
    <row r="67" spans="1:38" ht="16.5" customHeight="1" outlineLevel="1" x14ac:dyDescent="0.2">
      <c r="A67" s="274" t="str">
        <f>A66</f>
        <v>TORRE 1</v>
      </c>
      <c r="B67" s="275" t="str">
        <f>B66</f>
        <v>FUNDAÇÃO RASA</v>
      </c>
      <c r="C67" s="275" t="str">
        <f>C66</f>
        <v>LAJE DE FUNDAÇÃO</v>
      </c>
      <c r="D67" s="275" t="s">
        <v>3372</v>
      </c>
      <c r="E67" s="726" t="s">
        <v>3417</v>
      </c>
      <c r="F67" s="727"/>
      <c r="G67" s="728"/>
      <c r="H67" s="727"/>
      <c r="I67" s="727"/>
      <c r="J67" s="727"/>
      <c r="K67" s="727"/>
      <c r="L67" s="727"/>
      <c r="M67" s="729"/>
      <c r="N67" s="727"/>
      <c r="O67" s="727"/>
      <c r="P67" s="729"/>
      <c r="Q67" s="730"/>
      <c r="R67" s="731">
        <v>2</v>
      </c>
      <c r="S67" s="258">
        <f>IF(M67&lt;=1,0.6,1.2)</f>
        <v>0.6</v>
      </c>
      <c r="T67" s="258"/>
      <c r="U67" s="258">
        <f>(Q67*S67+P67)*M67*G67</f>
        <v>0</v>
      </c>
      <c r="V67" s="258">
        <f>P67*G67</f>
        <v>0</v>
      </c>
      <c r="W67" s="258">
        <f>U67-AG67</f>
        <v>0</v>
      </c>
      <c r="X67" s="258">
        <f>(U67-W67)*1.3</f>
        <v>0</v>
      </c>
      <c r="Y67" s="259">
        <v>0.1</v>
      </c>
      <c r="Z67" s="258">
        <f>V67*$Y$8</f>
        <v>0</v>
      </c>
      <c r="AA67" s="258">
        <f>V67*$Y67</f>
        <v>0</v>
      </c>
      <c r="AB67" s="269"/>
      <c r="AC67" s="269"/>
      <c r="AD67" s="258">
        <f>((Q67*M67*R67))*G67</f>
        <v>0</v>
      </c>
      <c r="AE67" s="258">
        <f>(P67+Q67*M67)*G67</f>
        <v>0</v>
      </c>
      <c r="AF67" s="258">
        <f>P67+Q67*M67</f>
        <v>0</v>
      </c>
      <c r="AG67" s="258">
        <f>Q67*L67*M67*G67+P67*2*L67</f>
        <v>0</v>
      </c>
      <c r="AH67" s="716">
        <v>50</v>
      </c>
      <c r="AI67" s="270"/>
      <c r="AJ67"/>
      <c r="AK67"/>
      <c r="AL67"/>
    </row>
    <row r="68" spans="1:38" outlineLevel="1" x14ac:dyDescent="0.2">
      <c r="A68" s="274" t="str">
        <f t="shared" ref="A68:C70" si="35">A67</f>
        <v>TORRE 1</v>
      </c>
      <c r="B68" s="275" t="str">
        <f t="shared" si="35"/>
        <v>FUNDAÇÃO RASA</v>
      </c>
      <c r="C68" s="275" t="str">
        <f t="shared" si="35"/>
        <v>LAJE DE FUNDAÇÃO</v>
      </c>
      <c r="D68" s="275" t="s">
        <v>3418</v>
      </c>
      <c r="E68" s="726" t="s">
        <v>3419</v>
      </c>
      <c r="F68" s="727"/>
      <c r="G68" s="728"/>
      <c r="H68" s="727"/>
      <c r="I68" s="727"/>
      <c r="J68" s="727"/>
      <c r="K68" s="727"/>
      <c r="L68" s="727"/>
      <c r="M68" s="729"/>
      <c r="N68" s="727"/>
      <c r="O68" s="727"/>
      <c r="P68" s="729"/>
      <c r="Q68" s="730"/>
      <c r="R68" s="731">
        <v>2</v>
      </c>
      <c r="S68" s="252">
        <f>IF(M68&lt;=1,0.6,1.2)</f>
        <v>0.6</v>
      </c>
      <c r="T68" s="252"/>
      <c r="U68" s="252">
        <f>(Q68*S68+P68)*M68*G68</f>
        <v>0</v>
      </c>
      <c r="V68" s="252">
        <f>P68*G68</f>
        <v>0</v>
      </c>
      <c r="W68" s="252">
        <f>U68-AG68</f>
        <v>0</v>
      </c>
      <c r="X68" s="252">
        <f>(U68-W68)*1.3</f>
        <v>0</v>
      </c>
      <c r="Y68" s="259">
        <v>0.1</v>
      </c>
      <c r="Z68" s="252">
        <f>V68*$Y$8</f>
        <v>0</v>
      </c>
      <c r="AA68" s="252">
        <f>V68*$Y68</f>
        <v>0</v>
      </c>
      <c r="AB68" s="269"/>
      <c r="AC68" s="269"/>
      <c r="AD68" s="252">
        <f>((Q68*M68*R68))*G68</f>
        <v>0</v>
      </c>
      <c r="AE68" s="272">
        <f>(P68+Q68*M68)*G68</f>
        <v>0</v>
      </c>
      <c r="AF68" s="272">
        <f>P68+Q68*M68</f>
        <v>0</v>
      </c>
      <c r="AG68" s="272">
        <f>Q68*L68*M68*G68+P68*2*L68</f>
        <v>0</v>
      </c>
      <c r="AH68" s="716">
        <v>50</v>
      </c>
      <c r="AI68" s="270"/>
      <c r="AJ68"/>
      <c r="AK68"/>
      <c r="AL68"/>
    </row>
    <row r="69" spans="1:38" outlineLevel="1" x14ac:dyDescent="0.2">
      <c r="A69" s="274" t="str">
        <f t="shared" si="35"/>
        <v>TORRE 1</v>
      </c>
      <c r="B69" s="275" t="str">
        <f t="shared" si="35"/>
        <v>FUNDAÇÃO RASA</v>
      </c>
      <c r="C69" s="275" t="str">
        <f t="shared" si="35"/>
        <v>LAJE DE FUNDAÇÃO</v>
      </c>
      <c r="D69" s="275"/>
      <c r="E69" s="726"/>
      <c r="F69" s="727"/>
      <c r="G69" s="728"/>
      <c r="H69" s="727"/>
      <c r="I69" s="727"/>
      <c r="J69" s="727"/>
      <c r="K69" s="727"/>
      <c r="L69" s="727"/>
      <c r="M69" s="729"/>
      <c r="N69" s="727"/>
      <c r="O69" s="727"/>
      <c r="P69" s="729"/>
      <c r="Q69" s="730"/>
      <c r="R69" s="731">
        <v>2</v>
      </c>
      <c r="S69" s="252">
        <f>IF(M69&lt;=1,0.6,1.2)</f>
        <v>0.6</v>
      </c>
      <c r="T69" s="252"/>
      <c r="U69" s="252">
        <f>(Q69*S69+P69)*M69*G69</f>
        <v>0</v>
      </c>
      <c r="V69" s="252">
        <f>P69*G69</f>
        <v>0</v>
      </c>
      <c r="W69" s="252">
        <f>U69-AG69</f>
        <v>0</v>
      </c>
      <c r="X69" s="252">
        <f>(U69-W69)*1.3</f>
        <v>0</v>
      </c>
      <c r="Y69" s="259">
        <v>0.1</v>
      </c>
      <c r="Z69" s="252">
        <f>V69*$Y$8</f>
        <v>0</v>
      </c>
      <c r="AA69" s="252">
        <f>V69*$Y69</f>
        <v>0</v>
      </c>
      <c r="AB69" s="269"/>
      <c r="AC69" s="269"/>
      <c r="AD69" s="252">
        <f>((Q69*M69*R69))*G69</f>
        <v>0</v>
      </c>
      <c r="AE69" s="272">
        <f>(P69+Q69*M69)*G69</f>
        <v>0</v>
      </c>
      <c r="AF69" s="272">
        <f>P69+Q69*M69</f>
        <v>0</v>
      </c>
      <c r="AG69" s="272">
        <f>Q69*L69*M69*G69+P69*2*L69</f>
        <v>0</v>
      </c>
      <c r="AH69" s="716">
        <v>50</v>
      </c>
      <c r="AI69" s="270"/>
      <c r="AJ69"/>
      <c r="AK69"/>
      <c r="AL69"/>
    </row>
    <row r="70" spans="1:38" ht="13.5" outlineLevel="1" thickBot="1" x14ac:dyDescent="0.25">
      <c r="A70" s="274" t="str">
        <f t="shared" si="35"/>
        <v>TORRE 1</v>
      </c>
      <c r="B70" s="733" t="str">
        <f t="shared" si="35"/>
        <v>FUNDAÇÃO RASA</v>
      </c>
      <c r="C70" s="733" t="str">
        <f t="shared" si="35"/>
        <v>LAJE DE FUNDAÇÃO</v>
      </c>
      <c r="D70" s="733"/>
      <c r="E70" s="726"/>
      <c r="F70" s="727"/>
      <c r="G70" s="732"/>
      <c r="H70" s="727"/>
      <c r="I70" s="727"/>
      <c r="J70" s="727"/>
      <c r="K70" s="727"/>
      <c r="L70" s="727"/>
      <c r="M70" s="729"/>
      <c r="N70" s="727"/>
      <c r="O70" s="727"/>
      <c r="P70" s="729"/>
      <c r="Q70" s="730"/>
      <c r="R70" s="731">
        <v>2</v>
      </c>
      <c r="S70" s="252">
        <f>IF(M70&lt;=1,0.6,1.2)</f>
        <v>0.6</v>
      </c>
      <c r="T70" s="252"/>
      <c r="U70" s="252">
        <f>(Q70*S70+P70)*M70*G70</f>
        <v>0</v>
      </c>
      <c r="V70" s="252">
        <f>P70*G70</f>
        <v>0</v>
      </c>
      <c r="W70" s="252">
        <f>U70-AG70</f>
        <v>0</v>
      </c>
      <c r="X70" s="252">
        <f>(U70-W70)*1.3</f>
        <v>0</v>
      </c>
      <c r="Y70" s="259">
        <v>0.1</v>
      </c>
      <c r="Z70" s="252">
        <f>V70*$Y$8</f>
        <v>0</v>
      </c>
      <c r="AA70" s="252">
        <f>V70*$Y70</f>
        <v>0</v>
      </c>
      <c r="AB70" s="269"/>
      <c r="AC70" s="269"/>
      <c r="AD70" s="252">
        <f>((Q70*M70*R70))*G70</f>
        <v>0</v>
      </c>
      <c r="AE70" s="272">
        <f>(P70+Q70*M70)*G70</f>
        <v>0</v>
      </c>
      <c r="AF70" s="272">
        <f>P70+Q70*M70</f>
        <v>0</v>
      </c>
      <c r="AG70" s="272">
        <f>Q70*L70*M70*G70+P70*2*L70</f>
        <v>0</v>
      </c>
      <c r="AH70" s="716">
        <v>50</v>
      </c>
      <c r="AI70" s="270"/>
      <c r="AJ70"/>
      <c r="AK70"/>
      <c r="AL70"/>
    </row>
    <row r="71" spans="1:38" ht="5.25" customHeight="1" thickTop="1" x14ac:dyDescent="0.2">
      <c r="A71" s="261"/>
      <c r="B71" s="262"/>
      <c r="C71" s="262"/>
      <c r="D71" s="262"/>
      <c r="E71" s="261"/>
      <c r="F71" s="720"/>
      <c r="G71" s="720"/>
      <c r="H71" s="720"/>
      <c r="I71" s="720"/>
      <c r="J71" s="720"/>
      <c r="K71" s="720"/>
      <c r="L71" s="720"/>
      <c r="M71" s="720"/>
      <c r="N71" s="720"/>
      <c r="O71" s="720"/>
      <c r="P71" s="720"/>
      <c r="Q71" s="720"/>
      <c r="R71" s="720"/>
      <c r="S71" s="261"/>
      <c r="T71" s="261"/>
      <c r="U71" s="261"/>
      <c r="V71" s="261"/>
      <c r="W71" s="261"/>
      <c r="X71" s="261"/>
      <c r="Y71" s="263"/>
      <c r="Z71" s="263"/>
      <c r="AA71" s="263"/>
      <c r="AB71" s="263"/>
      <c r="AC71" s="263"/>
      <c r="AD71" s="263"/>
      <c r="AE71" s="263"/>
      <c r="AF71" s="263"/>
      <c r="AG71" s="263"/>
      <c r="AH71" s="263"/>
      <c r="AI71" s="263"/>
      <c r="AJ71"/>
      <c r="AK71"/>
      <c r="AL71"/>
    </row>
    <row r="72" spans="1:38" ht="22.15" customHeight="1" x14ac:dyDescent="0.2">
      <c r="A72" s="264" t="str">
        <f>A7</f>
        <v>TORRE 1</v>
      </c>
      <c r="B72" s="265" t="str">
        <f>B7</f>
        <v>FUNDAÇÃO RASA</v>
      </c>
      <c r="C72" s="265" t="s">
        <v>2305</v>
      </c>
      <c r="D72" s="265"/>
      <c r="E72" s="266"/>
      <c r="F72" s="721"/>
      <c r="G72" s="721"/>
      <c r="H72" s="721"/>
      <c r="I72" s="721"/>
      <c r="J72" s="721"/>
      <c r="K72" s="721"/>
      <c r="L72" s="721"/>
      <c r="M72" s="721"/>
      <c r="N72" s="721"/>
      <c r="O72" s="721"/>
      <c r="P72" s="721"/>
      <c r="Q72" s="721"/>
      <c r="R72" s="721"/>
      <c r="S72" s="266"/>
      <c r="T72" s="266"/>
      <c r="U72" s="266"/>
      <c r="V72" s="266"/>
      <c r="W72" s="266"/>
      <c r="X72" s="266"/>
      <c r="Y72" s="266"/>
      <c r="Z72" s="266"/>
      <c r="AA72" s="266"/>
      <c r="AB72" s="266"/>
      <c r="AC72" s="266"/>
      <c r="AD72" s="266"/>
      <c r="AE72" s="267"/>
      <c r="AF72" s="267"/>
      <c r="AG72" s="267"/>
      <c r="AH72" s="267"/>
      <c r="AI72" s="267"/>
      <c r="AJ72"/>
      <c r="AK72"/>
      <c r="AL72"/>
    </row>
    <row r="73" spans="1:38" ht="16.5" customHeight="1" outlineLevel="1" x14ac:dyDescent="0.2">
      <c r="A73" s="274" t="str">
        <f>A72</f>
        <v>TORRE 1</v>
      </c>
      <c r="B73" s="276" t="str">
        <f>B72</f>
        <v>FUNDAÇÃO RASA</v>
      </c>
      <c r="C73" s="276" t="str">
        <f>C72</f>
        <v>DUTO E CISTERNA</v>
      </c>
      <c r="D73" s="276"/>
      <c r="E73" s="726" t="s">
        <v>3420</v>
      </c>
      <c r="F73" s="727"/>
      <c r="G73" s="728">
        <v>2</v>
      </c>
      <c r="H73" s="729">
        <v>0.16</v>
      </c>
      <c r="I73" s="727" t="s">
        <v>2306</v>
      </c>
      <c r="J73" s="727"/>
      <c r="K73" s="727"/>
      <c r="L73" s="727"/>
      <c r="M73" s="729">
        <v>0.7</v>
      </c>
      <c r="N73" s="727"/>
      <c r="O73" s="727"/>
      <c r="P73" s="729"/>
      <c r="Q73" s="730">
        <v>1.08</v>
      </c>
      <c r="R73" s="731">
        <v>2</v>
      </c>
      <c r="S73" s="258"/>
      <c r="T73" s="258"/>
      <c r="U73" s="258"/>
      <c r="V73" s="258">
        <f>P73*G73</f>
        <v>0</v>
      </c>
      <c r="W73" s="258">
        <v>0</v>
      </c>
      <c r="X73" s="258">
        <f>(U73-W73)*1.3</f>
        <v>0</v>
      </c>
      <c r="Y73" s="259">
        <v>0.1</v>
      </c>
      <c r="Z73" s="258">
        <f>V73*$Y$8</f>
        <v>0</v>
      </c>
      <c r="AA73" s="258">
        <f>V73*$Y73</f>
        <v>0</v>
      </c>
      <c r="AB73" s="269"/>
      <c r="AC73" s="269"/>
      <c r="AD73" s="252">
        <f>((Q73*M73*R73))*G73+P73*G73</f>
        <v>3.024</v>
      </c>
      <c r="AE73" s="258">
        <f>(P73+Q73*M73)*G73</f>
        <v>1.512</v>
      </c>
      <c r="AF73" s="269"/>
      <c r="AG73" s="272">
        <f>IF(P73&gt;0,P73*H73*G73,Q73*M73*H73*G73)</f>
        <v>0.24192</v>
      </c>
      <c r="AH73" s="716">
        <v>50</v>
      </c>
      <c r="AI73" s="270"/>
      <c r="AJ73"/>
      <c r="AK73"/>
      <c r="AL73"/>
    </row>
    <row r="74" spans="1:38" outlineLevel="1" x14ac:dyDescent="0.2">
      <c r="A74" s="274" t="str">
        <f t="shared" ref="A74:C76" si="36">A73</f>
        <v>TORRE 1</v>
      </c>
      <c r="B74" s="276" t="str">
        <f t="shared" si="36"/>
        <v>FUNDAÇÃO RASA</v>
      </c>
      <c r="C74" s="276" t="str">
        <f t="shared" si="36"/>
        <v>DUTO E CISTERNA</v>
      </c>
      <c r="D74" s="276"/>
      <c r="E74" s="726" t="s">
        <v>3420</v>
      </c>
      <c r="F74" s="727"/>
      <c r="G74" s="728">
        <v>2</v>
      </c>
      <c r="H74" s="729">
        <v>0.16</v>
      </c>
      <c r="I74" s="727" t="s">
        <v>2306</v>
      </c>
      <c r="J74" s="727"/>
      <c r="K74" s="727"/>
      <c r="L74" s="727"/>
      <c r="M74" s="729">
        <v>0.7</v>
      </c>
      <c r="N74" s="727"/>
      <c r="O74" s="727"/>
      <c r="P74" s="729"/>
      <c r="Q74" s="730">
        <f>1.08-2*0.16</f>
        <v>0.76</v>
      </c>
      <c r="R74" s="731">
        <v>2</v>
      </c>
      <c r="S74" s="252"/>
      <c r="T74" s="252"/>
      <c r="U74" s="252"/>
      <c r="V74" s="252">
        <f>P74*G74</f>
        <v>0</v>
      </c>
      <c r="W74" s="252">
        <v>0</v>
      </c>
      <c r="X74" s="252">
        <f>(U74-W74)*1.3</f>
        <v>0</v>
      </c>
      <c r="Y74" s="259">
        <v>0.1</v>
      </c>
      <c r="Z74" s="252">
        <f>V74*$Y$8</f>
        <v>0</v>
      </c>
      <c r="AA74" s="252">
        <f>V74*$Y74</f>
        <v>0</v>
      </c>
      <c r="AB74" s="269"/>
      <c r="AC74" s="269"/>
      <c r="AD74" s="252">
        <f>((Q74*M74*R74))*G74+P74*G74</f>
        <v>2.1279999999999997</v>
      </c>
      <c r="AE74" s="272">
        <f>(P74+Q74*M74)*G74</f>
        <v>1.0639999999999998</v>
      </c>
      <c r="AF74" s="269"/>
      <c r="AG74" s="272">
        <f>IF(P74&gt;0,P74*H74*G74,Q74*M74*H74*G74)</f>
        <v>0.17023999999999997</v>
      </c>
      <c r="AH74" s="716">
        <v>50</v>
      </c>
      <c r="AI74" s="270"/>
      <c r="AJ74"/>
      <c r="AK74"/>
      <c r="AL74"/>
    </row>
    <row r="75" spans="1:38" outlineLevel="1" x14ac:dyDescent="0.2">
      <c r="A75" s="274" t="str">
        <f t="shared" si="36"/>
        <v>TORRE 1</v>
      </c>
      <c r="B75" s="276" t="str">
        <f t="shared" si="36"/>
        <v>FUNDAÇÃO RASA</v>
      </c>
      <c r="C75" s="276" t="str">
        <f t="shared" si="36"/>
        <v>DUTO E CISTERNA</v>
      </c>
      <c r="D75" s="276"/>
      <c r="E75" s="726" t="s">
        <v>2307</v>
      </c>
      <c r="F75" s="727"/>
      <c r="G75" s="728">
        <v>1</v>
      </c>
      <c r="H75" s="729">
        <v>0.16</v>
      </c>
      <c r="I75" s="727" t="s">
        <v>2306</v>
      </c>
      <c r="J75" s="727"/>
      <c r="K75" s="727"/>
      <c r="L75" s="727"/>
      <c r="M75" s="729"/>
      <c r="N75" s="727"/>
      <c r="O75" s="727"/>
      <c r="P75" s="729">
        <v>29.61</v>
      </c>
      <c r="Q75" s="730"/>
      <c r="R75" s="731"/>
      <c r="S75" s="252">
        <f>IF(M75&lt;=1,0.6,1.2)</f>
        <v>0.6</v>
      </c>
      <c r="T75" s="252">
        <v>3.3</v>
      </c>
      <c r="U75" s="252">
        <f>75.82*(T75+Y75)</f>
        <v>257.78799999999995</v>
      </c>
      <c r="V75" s="252">
        <v>34.270000000000003</v>
      </c>
      <c r="W75" s="252">
        <f>U75-(V75*2.6+1.08*1.08*0.7)</f>
        <v>167.86951999999994</v>
      </c>
      <c r="X75" s="252">
        <f>(U75-W75)*1.3</f>
        <v>116.89402400000003</v>
      </c>
      <c r="Y75" s="259">
        <v>0.1</v>
      </c>
      <c r="Z75" s="252">
        <f>V75*$Y$8</f>
        <v>3.4270000000000005</v>
      </c>
      <c r="AA75" s="252">
        <f>V75*$Y75</f>
        <v>3.4270000000000005</v>
      </c>
      <c r="AB75" s="269"/>
      <c r="AC75" s="269"/>
      <c r="AD75" s="252"/>
      <c r="AE75" s="272">
        <f>34.27*2.6</f>
        <v>89.102000000000018</v>
      </c>
      <c r="AF75" s="269"/>
      <c r="AG75" s="272">
        <f>IF(P75&gt;0,P75*H75*G75,Q75*M75*H75*G75)</f>
        <v>4.7375999999999996</v>
      </c>
      <c r="AH75" s="716">
        <v>50</v>
      </c>
      <c r="AI75" s="270"/>
      <c r="AJ75"/>
      <c r="AK75"/>
      <c r="AL75"/>
    </row>
    <row r="76" spans="1:38" ht="13.5" outlineLevel="1" thickBot="1" x14ac:dyDescent="0.25">
      <c r="A76" s="274" t="str">
        <f t="shared" si="36"/>
        <v>TORRE 1</v>
      </c>
      <c r="B76" s="277" t="str">
        <f t="shared" si="36"/>
        <v>FUNDAÇÃO RASA</v>
      </c>
      <c r="C76" s="277" t="str">
        <f t="shared" si="36"/>
        <v>DUTO E CISTERNA</v>
      </c>
      <c r="D76" s="277"/>
      <c r="E76" s="726" t="s">
        <v>2308</v>
      </c>
      <c r="F76" s="727"/>
      <c r="G76" s="732">
        <v>1</v>
      </c>
      <c r="H76" s="729">
        <v>0.16</v>
      </c>
      <c r="I76" s="727"/>
      <c r="J76" s="727"/>
      <c r="K76" s="727"/>
      <c r="L76" s="727"/>
      <c r="M76" s="729"/>
      <c r="N76" s="727"/>
      <c r="O76" s="727"/>
      <c r="P76" s="729">
        <v>28.95</v>
      </c>
      <c r="Q76" s="730"/>
      <c r="R76" s="731">
        <v>1</v>
      </c>
      <c r="S76" s="252"/>
      <c r="T76" s="252"/>
      <c r="U76" s="252"/>
      <c r="V76" s="252"/>
      <c r="W76" s="252"/>
      <c r="X76" s="252"/>
      <c r="Y76" s="259">
        <v>0.1</v>
      </c>
      <c r="Z76" s="252"/>
      <c r="AA76" s="252"/>
      <c r="AB76" s="269"/>
      <c r="AC76" s="269"/>
      <c r="AD76" s="252">
        <f>((Q76*M76*R76))*G76+P76*G76</f>
        <v>28.95</v>
      </c>
      <c r="AE76" s="272">
        <f>P76</f>
        <v>28.95</v>
      </c>
      <c r="AF76" s="269"/>
      <c r="AG76" s="272">
        <f>IF(P76&gt;0,P76*H76*G76,Q76*M76*H76*G76)</f>
        <v>4.6319999999999997</v>
      </c>
      <c r="AH76" s="716">
        <v>50</v>
      </c>
      <c r="AI76" s="270"/>
      <c r="AJ76"/>
      <c r="AK76"/>
      <c r="AL76"/>
    </row>
    <row r="77" spans="1:38" ht="4.9000000000000004" customHeight="1" thickTop="1" x14ac:dyDescent="0.2">
      <c r="A77" s="261"/>
      <c r="B77" s="262"/>
      <c r="C77" s="262"/>
      <c r="D77" s="262"/>
      <c r="E77" s="261"/>
      <c r="F77" s="720"/>
      <c r="G77" s="720"/>
      <c r="H77" s="720"/>
      <c r="I77" s="720"/>
      <c r="J77" s="720"/>
      <c r="K77" s="720"/>
      <c r="L77" s="720"/>
      <c r="M77" s="720"/>
      <c r="N77" s="720"/>
      <c r="O77" s="720"/>
      <c r="P77" s="720"/>
      <c r="Q77" s="720"/>
      <c r="R77" s="720"/>
      <c r="S77" s="261"/>
      <c r="T77" s="261"/>
      <c r="U77" s="261"/>
      <c r="V77" s="261"/>
      <c r="W77" s="261"/>
      <c r="X77" s="261"/>
      <c r="Y77" s="263"/>
      <c r="Z77" s="263"/>
      <c r="AA77" s="263"/>
      <c r="AB77" s="263"/>
      <c r="AC77" s="263"/>
      <c r="AD77" s="263"/>
      <c r="AE77" s="263"/>
      <c r="AF77" s="263"/>
      <c r="AG77" s="263"/>
      <c r="AH77" s="263"/>
      <c r="AI77" s="263"/>
      <c r="AJ77"/>
      <c r="AK77"/>
      <c r="AL77"/>
    </row>
    <row r="78" spans="1:38" ht="22.15" customHeight="1" x14ac:dyDescent="0.2">
      <c r="A78" s="264" t="str">
        <f>A7</f>
        <v>TORRE 1</v>
      </c>
      <c r="B78" s="265" t="str">
        <f>C78</f>
        <v>CONTENÇÕES</v>
      </c>
      <c r="C78" s="265" t="s">
        <v>259</v>
      </c>
      <c r="D78" s="265"/>
      <c r="E78" s="266"/>
      <c r="F78" s="721"/>
      <c r="G78" s="721"/>
      <c r="H78" s="721"/>
      <c r="I78" s="721"/>
      <c r="J78" s="721"/>
      <c r="K78" s="721"/>
      <c r="L78" s="721"/>
      <c r="M78" s="721"/>
      <c r="N78" s="721"/>
      <c r="O78" s="721"/>
      <c r="P78" s="721"/>
      <c r="Q78" s="721"/>
      <c r="R78" s="721"/>
      <c r="S78" s="266"/>
      <c r="T78" s="266"/>
      <c r="U78" s="266"/>
      <c r="V78" s="266"/>
      <c r="W78" s="266"/>
      <c r="X78" s="266"/>
      <c r="Y78" s="266"/>
      <c r="Z78" s="266"/>
      <c r="AA78" s="266"/>
      <c r="AB78" s="266"/>
      <c r="AC78" s="266"/>
      <c r="AD78" s="266"/>
      <c r="AE78" s="267"/>
      <c r="AF78" s="267"/>
      <c r="AG78" s="267"/>
      <c r="AH78" s="267"/>
      <c r="AI78" s="267"/>
      <c r="AJ78"/>
      <c r="AK78"/>
      <c r="AL78"/>
    </row>
    <row r="79" spans="1:38" outlineLevel="1" x14ac:dyDescent="0.2">
      <c r="A79" s="273" t="str">
        <f t="shared" ref="A79:C84" si="37">A78</f>
        <v>TORRE 1</v>
      </c>
      <c r="B79" s="271" t="str">
        <f t="shared" si="37"/>
        <v>CONTENÇÕES</v>
      </c>
      <c r="C79" s="271" t="str">
        <f t="shared" si="37"/>
        <v>CONTENÇÕES</v>
      </c>
      <c r="D79" s="271" t="s">
        <v>3359</v>
      </c>
      <c r="E79" s="734" t="s">
        <v>3421</v>
      </c>
      <c r="F79" s="735"/>
      <c r="G79" s="728">
        <v>4</v>
      </c>
      <c r="H79" s="729">
        <v>0.45</v>
      </c>
      <c r="I79" s="727"/>
      <c r="J79" s="730">
        <f>(7.665+6.765)/2</f>
        <v>7.2149999999999999</v>
      </c>
      <c r="K79" s="727"/>
      <c r="L79" s="727"/>
      <c r="M79" s="730">
        <v>0.45</v>
      </c>
      <c r="N79" s="727"/>
      <c r="O79" s="727"/>
      <c r="P79" s="729"/>
      <c r="Q79" s="727"/>
      <c r="R79" s="731">
        <v>2</v>
      </c>
      <c r="S79" s="258">
        <f t="shared" ref="S79:S84" si="38">IF(M79&lt;=1,0.6,1.2)</f>
        <v>0.6</v>
      </c>
      <c r="T79" s="258">
        <f t="shared" ref="T79:T84" si="39">M79</f>
        <v>0.45</v>
      </c>
      <c r="U79" s="258">
        <f t="shared" ref="U79:U84" si="40">((H79+S79)*(M79+T79)*J79)*G79</f>
        <v>27.2727</v>
      </c>
      <c r="V79" s="252">
        <f t="shared" ref="V79:V84" si="41">(H79)*(J79)*G79</f>
        <v>12.987</v>
      </c>
      <c r="W79" s="252">
        <f t="shared" ref="W79:W84" si="42">U79-AG79</f>
        <v>21.428550000000001</v>
      </c>
      <c r="X79" s="258">
        <f t="shared" ref="X79:X84" si="43">(U79-W79)*1.3</f>
        <v>7.5973949999999988</v>
      </c>
      <c r="Y79" s="259">
        <v>0.1</v>
      </c>
      <c r="Z79" s="258">
        <f t="shared" ref="Z79:Z84" si="44">V79*$Y$8</f>
        <v>1.2987000000000002</v>
      </c>
      <c r="AA79" s="258">
        <f t="shared" ref="AA79:AA84" si="45">V79*$Y79</f>
        <v>1.2987000000000002</v>
      </c>
      <c r="AB79" s="258"/>
      <c r="AC79" s="258"/>
      <c r="AD79" s="258">
        <f>(7.665*0.45+6.765*0.45)*G79</f>
        <v>25.974</v>
      </c>
      <c r="AE79" s="258">
        <f>AD79+V79</f>
        <v>38.960999999999999</v>
      </c>
      <c r="AF79" s="269"/>
      <c r="AG79" s="258">
        <f>V79*M79</f>
        <v>5.84415</v>
      </c>
      <c r="AH79" s="716">
        <v>50</v>
      </c>
      <c r="AI79" s="270"/>
      <c r="AJ79"/>
      <c r="AK79"/>
      <c r="AL79"/>
    </row>
    <row r="80" spans="1:38" outlineLevel="1" x14ac:dyDescent="0.2">
      <c r="A80" s="273" t="str">
        <f t="shared" si="37"/>
        <v>TORRE 1</v>
      </c>
      <c r="B80" s="271" t="str">
        <f t="shared" si="37"/>
        <v>CONTENÇÕES</v>
      </c>
      <c r="C80" s="271" t="str">
        <f t="shared" si="37"/>
        <v>CONTENÇÕES</v>
      </c>
      <c r="D80" s="271" t="s">
        <v>3359</v>
      </c>
      <c r="E80" s="734" t="s">
        <v>3422</v>
      </c>
      <c r="F80" s="735"/>
      <c r="G80" s="728">
        <v>4</v>
      </c>
      <c r="H80" s="729">
        <v>0.4</v>
      </c>
      <c r="I80" s="727"/>
      <c r="J80" s="730">
        <f>(3.935+3.135)/2</f>
        <v>3.5350000000000001</v>
      </c>
      <c r="K80" s="727"/>
      <c r="L80" s="727"/>
      <c r="M80" s="730">
        <v>0.4</v>
      </c>
      <c r="N80" s="727"/>
      <c r="O80" s="727"/>
      <c r="P80" s="729"/>
      <c r="Q80" s="727"/>
      <c r="R80" s="731">
        <v>2</v>
      </c>
      <c r="S80" s="252">
        <f t="shared" si="38"/>
        <v>0.6</v>
      </c>
      <c r="T80" s="252">
        <f t="shared" si="39"/>
        <v>0.4</v>
      </c>
      <c r="U80" s="252">
        <f t="shared" si="40"/>
        <v>11.312000000000001</v>
      </c>
      <c r="V80" s="252">
        <f t="shared" si="41"/>
        <v>5.6560000000000006</v>
      </c>
      <c r="W80" s="252">
        <f t="shared" si="42"/>
        <v>9.0496000000000016</v>
      </c>
      <c r="X80" s="252">
        <f t="shared" si="43"/>
        <v>2.9411199999999993</v>
      </c>
      <c r="Y80" s="259">
        <v>0.1</v>
      </c>
      <c r="Z80" s="258">
        <f t="shared" si="44"/>
        <v>0.5656000000000001</v>
      </c>
      <c r="AA80" s="258">
        <f t="shared" si="45"/>
        <v>0.5656000000000001</v>
      </c>
      <c r="AB80" s="258"/>
      <c r="AC80" s="258"/>
      <c r="AD80" s="258">
        <f>IF(F80="Bloco de Concreto",0,((J80*M80*R80))*G80)</f>
        <v>11.312000000000001</v>
      </c>
      <c r="AE80" s="258">
        <f>(((J80*M80))*G80)+J80*H80</f>
        <v>7.07</v>
      </c>
      <c r="AF80" s="269"/>
      <c r="AG80" s="258">
        <f>V80*M80</f>
        <v>2.2624000000000004</v>
      </c>
      <c r="AH80" s="716">
        <v>50</v>
      </c>
      <c r="AI80" s="270"/>
      <c r="AJ80"/>
      <c r="AK80"/>
      <c r="AL80"/>
    </row>
    <row r="81" spans="1:38" outlineLevel="1" x14ac:dyDescent="0.2">
      <c r="A81" s="273" t="str">
        <f>A78</f>
        <v>TORRE 1</v>
      </c>
      <c r="B81" s="271" t="str">
        <f t="shared" si="37"/>
        <v>CONTENÇÕES</v>
      </c>
      <c r="C81" s="271" t="str">
        <f t="shared" si="37"/>
        <v>CONTENÇÕES</v>
      </c>
      <c r="D81" s="271" t="s">
        <v>3359</v>
      </c>
      <c r="E81" s="726" t="s">
        <v>3423</v>
      </c>
      <c r="F81" s="735"/>
      <c r="G81" s="728">
        <v>2</v>
      </c>
      <c r="H81" s="729">
        <v>0.4</v>
      </c>
      <c r="I81" s="727"/>
      <c r="J81" s="730">
        <v>13.7</v>
      </c>
      <c r="K81" s="727"/>
      <c r="L81" s="727"/>
      <c r="M81" s="730">
        <v>0.45</v>
      </c>
      <c r="N81" s="727"/>
      <c r="O81" s="727"/>
      <c r="P81" s="729"/>
      <c r="Q81" s="727"/>
      <c r="R81" s="731">
        <v>2</v>
      </c>
      <c r="S81" s="252">
        <f t="shared" si="38"/>
        <v>0.6</v>
      </c>
      <c r="T81" s="252">
        <f t="shared" si="39"/>
        <v>0.45</v>
      </c>
      <c r="U81" s="252">
        <f t="shared" si="40"/>
        <v>24.66</v>
      </c>
      <c r="V81" s="252">
        <f t="shared" si="41"/>
        <v>10.96</v>
      </c>
      <c r="W81" s="252">
        <f t="shared" si="42"/>
        <v>19.728000000000002</v>
      </c>
      <c r="X81" s="252">
        <f t="shared" si="43"/>
        <v>6.4115999999999982</v>
      </c>
      <c r="Y81" s="259">
        <v>0.1</v>
      </c>
      <c r="Z81" s="258">
        <f t="shared" si="44"/>
        <v>1.0960000000000001</v>
      </c>
      <c r="AA81" s="258">
        <f t="shared" si="45"/>
        <v>1.0960000000000001</v>
      </c>
      <c r="AB81" s="258"/>
      <c r="AC81" s="258"/>
      <c r="AD81" s="258">
        <f>IF(F81="Bloco de Concreto",0,((J81*M81*R81))*G81)*0</f>
        <v>0</v>
      </c>
      <c r="AE81" s="258">
        <f>(((J81*M81))*G81)+J81*H81</f>
        <v>17.810000000000002</v>
      </c>
      <c r="AF81" s="269"/>
      <c r="AG81" s="258">
        <f>IF(F81="Bloco de Concreto",0,H81*M81*J81*G81)</f>
        <v>4.9320000000000004</v>
      </c>
      <c r="AH81" s="716">
        <v>50</v>
      </c>
      <c r="AI81" s="270"/>
      <c r="AJ81"/>
      <c r="AK81"/>
      <c r="AL81"/>
    </row>
    <row r="82" spans="1:38" outlineLevel="1" x14ac:dyDescent="0.2">
      <c r="A82" s="273" t="str">
        <f>A81</f>
        <v>TORRE 1</v>
      </c>
      <c r="B82" s="271" t="str">
        <f t="shared" si="37"/>
        <v>CONTENÇÕES</v>
      </c>
      <c r="C82" s="271" t="str">
        <f t="shared" si="37"/>
        <v>CONTENÇÕES</v>
      </c>
      <c r="D82" s="271" t="s">
        <v>3359</v>
      </c>
      <c r="E82" s="726" t="s">
        <v>3424</v>
      </c>
      <c r="F82" s="735"/>
      <c r="G82" s="728">
        <v>2</v>
      </c>
      <c r="H82" s="729">
        <v>0.4</v>
      </c>
      <c r="I82" s="727"/>
      <c r="J82" s="730">
        <f>11.09-0.8</f>
        <v>10.29</v>
      </c>
      <c r="K82" s="727"/>
      <c r="L82" s="727"/>
      <c r="M82" s="730">
        <v>0.45</v>
      </c>
      <c r="N82" s="727"/>
      <c r="O82" s="727"/>
      <c r="P82" s="729"/>
      <c r="Q82" s="727"/>
      <c r="R82" s="731">
        <v>2</v>
      </c>
      <c r="S82" s="252">
        <f t="shared" si="38"/>
        <v>0.6</v>
      </c>
      <c r="T82" s="252">
        <f t="shared" si="39"/>
        <v>0.45</v>
      </c>
      <c r="U82" s="252">
        <f t="shared" si="40"/>
        <v>18.521999999999998</v>
      </c>
      <c r="V82" s="252">
        <f t="shared" si="41"/>
        <v>8.2319999999999993</v>
      </c>
      <c r="W82" s="252">
        <f t="shared" si="42"/>
        <v>14.817599999999999</v>
      </c>
      <c r="X82" s="252">
        <f t="shared" si="43"/>
        <v>4.8157199999999998</v>
      </c>
      <c r="Y82" s="259">
        <v>0.1</v>
      </c>
      <c r="Z82" s="258">
        <f t="shared" si="44"/>
        <v>0.82319999999999993</v>
      </c>
      <c r="AA82" s="258">
        <f t="shared" si="45"/>
        <v>0.82319999999999993</v>
      </c>
      <c r="AB82" s="258"/>
      <c r="AC82" s="258"/>
      <c r="AD82" s="258">
        <f>IF(F82="Bloco de Concreto",0,((J82*M82*R82))*G82)*0</f>
        <v>0</v>
      </c>
      <c r="AE82" s="258">
        <f>(((J82*M82))*G82)+J82*H82</f>
        <v>13.376999999999999</v>
      </c>
      <c r="AF82" s="269"/>
      <c r="AG82" s="258">
        <f>IF(F82="Bloco de Concreto",0,H82*M82*J82*G82)</f>
        <v>3.7044000000000001</v>
      </c>
      <c r="AH82" s="716">
        <v>50</v>
      </c>
      <c r="AI82" s="270"/>
      <c r="AJ82"/>
      <c r="AK82"/>
      <c r="AL82"/>
    </row>
    <row r="83" spans="1:38" outlineLevel="1" x14ac:dyDescent="0.2">
      <c r="A83" s="273" t="str">
        <f>A80</f>
        <v>TORRE 1</v>
      </c>
      <c r="B83" s="271" t="str">
        <f t="shared" si="37"/>
        <v>CONTENÇÕES</v>
      </c>
      <c r="C83" s="271" t="str">
        <f t="shared" si="37"/>
        <v>CONTENÇÕES</v>
      </c>
      <c r="D83" s="271" t="s">
        <v>3425</v>
      </c>
      <c r="E83" s="726" t="s">
        <v>3426</v>
      </c>
      <c r="F83" s="735"/>
      <c r="G83" s="728">
        <v>21</v>
      </c>
      <c r="H83" s="729">
        <v>0.4</v>
      </c>
      <c r="I83" s="727"/>
      <c r="J83" s="730">
        <v>2.5</v>
      </c>
      <c r="K83" s="727"/>
      <c r="L83" s="727"/>
      <c r="M83" s="730">
        <v>10</v>
      </c>
      <c r="N83" s="727"/>
      <c r="O83" s="727"/>
      <c r="P83" s="729"/>
      <c r="Q83" s="727"/>
      <c r="R83" s="731">
        <v>2</v>
      </c>
      <c r="S83" s="252">
        <f t="shared" si="38"/>
        <v>1.2</v>
      </c>
      <c r="T83" s="252">
        <f>M83</f>
        <v>10</v>
      </c>
      <c r="U83" s="252">
        <f>((H83)*(T83)*J83)*G83</f>
        <v>210</v>
      </c>
      <c r="V83" s="252">
        <f t="shared" si="41"/>
        <v>21</v>
      </c>
      <c r="W83" s="252">
        <f t="shared" si="42"/>
        <v>0</v>
      </c>
      <c r="X83" s="252">
        <f t="shared" si="43"/>
        <v>273</v>
      </c>
      <c r="Y83" s="259">
        <v>0.1</v>
      </c>
      <c r="Z83" s="258">
        <f t="shared" si="44"/>
        <v>2.1</v>
      </c>
      <c r="AA83" s="258">
        <f t="shared" si="45"/>
        <v>2.1</v>
      </c>
      <c r="AB83" s="258"/>
      <c r="AC83" s="258"/>
      <c r="AD83" s="258">
        <f>IF(F83="Bloco de Concreto",0,((J83*M83*R83))*G83)</f>
        <v>1050</v>
      </c>
      <c r="AE83" s="258">
        <f>(((J83*M83))*G83)+J83*H83</f>
        <v>526</v>
      </c>
      <c r="AF83" s="269"/>
      <c r="AG83" s="258">
        <f>IF(F83="Bloco de Concreto",0,H83*M83*J83*G83)</f>
        <v>210</v>
      </c>
      <c r="AH83" s="716">
        <v>50</v>
      </c>
      <c r="AI83" s="270"/>
      <c r="AJ83"/>
      <c r="AK83"/>
      <c r="AL83"/>
    </row>
    <row r="84" spans="1:38" ht="13.5" outlineLevel="1" thickBot="1" x14ac:dyDescent="0.25">
      <c r="A84" s="273" t="str">
        <f>A83</f>
        <v>TORRE 1</v>
      </c>
      <c r="B84" s="271" t="str">
        <f t="shared" si="37"/>
        <v>CONTENÇÕES</v>
      </c>
      <c r="C84" s="271" t="str">
        <f t="shared" si="37"/>
        <v>CONTENÇÕES</v>
      </c>
      <c r="D84" s="271" t="s">
        <v>3425</v>
      </c>
      <c r="E84" s="726" t="s">
        <v>3427</v>
      </c>
      <c r="F84" s="735"/>
      <c r="G84" s="728">
        <v>2</v>
      </c>
      <c r="H84" s="729">
        <v>0.1</v>
      </c>
      <c r="I84" s="727"/>
      <c r="J84" s="730">
        <f>2*J81+2*J82</f>
        <v>47.98</v>
      </c>
      <c r="K84" s="727"/>
      <c r="L84" s="727"/>
      <c r="M84" s="730">
        <v>1.1000000000000001</v>
      </c>
      <c r="N84" s="727"/>
      <c r="O84" s="727"/>
      <c r="P84" s="729"/>
      <c r="Q84" s="727"/>
      <c r="R84" s="731">
        <v>2</v>
      </c>
      <c r="S84" s="252">
        <f t="shared" si="38"/>
        <v>1.2</v>
      </c>
      <c r="T84" s="252">
        <f t="shared" si="39"/>
        <v>1.1000000000000001</v>
      </c>
      <c r="U84" s="252">
        <f t="shared" si="40"/>
        <v>274.44560000000001</v>
      </c>
      <c r="V84" s="252">
        <f t="shared" si="41"/>
        <v>9.5960000000000001</v>
      </c>
      <c r="W84" s="252">
        <f t="shared" si="42"/>
        <v>263.05514800000003</v>
      </c>
      <c r="X84" s="252">
        <f t="shared" si="43"/>
        <v>14.807587599999977</v>
      </c>
      <c r="Y84" s="259">
        <v>0.1</v>
      </c>
      <c r="Z84" s="258">
        <f t="shared" si="44"/>
        <v>0.95960000000000001</v>
      </c>
      <c r="AA84" s="258">
        <f t="shared" si="45"/>
        <v>0.95960000000000001</v>
      </c>
      <c r="AB84" s="258"/>
      <c r="AC84" s="258"/>
      <c r="AD84" s="258">
        <f>2.32*J84*G84</f>
        <v>222.62719999999996</v>
      </c>
      <c r="AE84" s="258">
        <f>(((J84*M84))*G84)+J84*H84</f>
        <v>110.354</v>
      </c>
      <c r="AF84" s="269"/>
      <c r="AG84" s="258">
        <f>0.1187*J84*G84</f>
        <v>11.390452</v>
      </c>
      <c r="AH84" s="716">
        <v>50</v>
      </c>
      <c r="AI84" s="270"/>
      <c r="AJ84"/>
      <c r="AK84"/>
      <c r="AL84"/>
    </row>
    <row r="85" spans="1:38" ht="5.25" customHeight="1" thickTop="1" x14ac:dyDescent="0.2">
      <c r="A85" s="278"/>
      <c r="B85" s="278"/>
      <c r="C85" s="278"/>
      <c r="D85" s="442"/>
      <c r="E85" s="261"/>
      <c r="F85" s="736"/>
      <c r="G85" s="736"/>
      <c r="H85" s="736"/>
      <c r="I85" s="736"/>
      <c r="J85" s="736"/>
      <c r="K85" s="736"/>
      <c r="L85" s="736"/>
      <c r="M85" s="736"/>
      <c r="N85" s="736"/>
      <c r="O85" s="736"/>
      <c r="P85" s="736"/>
      <c r="Q85" s="736"/>
      <c r="R85" s="736"/>
      <c r="S85" s="278"/>
      <c r="T85" s="278"/>
      <c r="U85" s="278"/>
      <c r="V85" s="278"/>
      <c r="W85" s="278"/>
      <c r="X85" s="278"/>
      <c r="Y85" s="279"/>
      <c r="Z85" s="279"/>
      <c r="AA85" s="279"/>
      <c r="AB85" s="279"/>
      <c r="AC85" s="279"/>
      <c r="AD85" s="279"/>
      <c r="AE85" s="279"/>
      <c r="AF85" s="279"/>
      <c r="AG85" s="279"/>
      <c r="AH85" s="279"/>
      <c r="AI85" s="279"/>
      <c r="AJ85"/>
      <c r="AK85"/>
      <c r="AL85"/>
    </row>
    <row r="86" spans="1:38" x14ac:dyDescent="0.2">
      <c r="AJ86"/>
      <c r="AK86"/>
      <c r="AL86"/>
    </row>
    <row r="87" spans="1:38" x14ac:dyDescent="0.2">
      <c r="AJ87"/>
      <c r="AK87"/>
      <c r="AL87"/>
    </row>
    <row r="88" spans="1:38" x14ac:dyDescent="0.2">
      <c r="AD88" s="738"/>
      <c r="AJ88"/>
      <c r="AK88"/>
      <c r="AL88"/>
    </row>
    <row r="89" spans="1:38" x14ac:dyDescent="0.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row>
    <row r="90" spans="1:38" x14ac:dyDescent="0.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row>
    <row r="91" spans="1:38" x14ac:dyDescent="0.2">
      <c r="A91"/>
      <c r="B91"/>
      <c r="C91"/>
      <c r="D91"/>
      <c r="E91"/>
      <c r="F91"/>
      <c r="G91"/>
      <c r="H91"/>
      <c r="I91"/>
      <c r="J91"/>
      <c r="K91"/>
      <c r="L91"/>
      <c r="M91"/>
      <c r="N91"/>
      <c r="O91"/>
      <c r="P91"/>
      <c r="Q91"/>
      <c r="R91"/>
      <c r="S91"/>
      <c r="T91"/>
      <c r="U91"/>
      <c r="V91"/>
      <c r="W91"/>
      <c r="X91"/>
      <c r="Y91"/>
      <c r="Z91"/>
      <c r="AA91"/>
      <c r="AB91"/>
      <c r="AC91"/>
      <c r="AD91"/>
      <c r="AE91"/>
      <c r="AF91"/>
      <c r="AG91"/>
      <c r="AH91"/>
      <c r="AI91"/>
      <c r="AJ91"/>
      <c r="AK91"/>
      <c r="AL91"/>
    </row>
    <row r="92" spans="1:38" x14ac:dyDescent="0.2">
      <c r="A92"/>
      <c r="B92"/>
      <c r="C92"/>
      <c r="D92"/>
      <c r="E92"/>
      <c r="F92"/>
      <c r="G92"/>
      <c r="H92"/>
      <c r="I92"/>
      <c r="J92"/>
      <c r="K92"/>
      <c r="L92"/>
      <c r="M92"/>
      <c r="N92"/>
      <c r="O92"/>
      <c r="P92"/>
      <c r="Q92"/>
      <c r="R92"/>
      <c r="S92"/>
      <c r="T92"/>
      <c r="U92"/>
      <c r="V92"/>
      <c r="W92"/>
      <c r="X92"/>
      <c r="Y92"/>
      <c r="Z92"/>
      <c r="AA92"/>
      <c r="AB92"/>
      <c r="AC92"/>
      <c r="AD92"/>
      <c r="AE92"/>
      <c r="AF92"/>
      <c r="AG92"/>
      <c r="AH92"/>
      <c r="AI92"/>
      <c r="AJ92"/>
      <c r="AK92"/>
      <c r="AL92"/>
    </row>
    <row r="93" spans="1:38" x14ac:dyDescent="0.2">
      <c r="A93"/>
      <c r="B93"/>
      <c r="C93"/>
      <c r="D93"/>
      <c r="E93"/>
      <c r="F93"/>
      <c r="G93"/>
      <c r="H93"/>
      <c r="I93"/>
      <c r="J93"/>
      <c r="K93"/>
      <c r="L93"/>
      <c r="M93"/>
      <c r="N93"/>
      <c r="O93"/>
      <c r="P93"/>
      <c r="Q93"/>
      <c r="R93"/>
      <c r="S93"/>
      <c r="T93"/>
      <c r="U93"/>
      <c r="V93"/>
      <c r="W93"/>
      <c r="X93"/>
      <c r="Y93"/>
      <c r="Z93"/>
      <c r="AA93"/>
      <c r="AB93"/>
      <c r="AC93"/>
      <c r="AD93"/>
      <c r="AE93"/>
      <c r="AF93"/>
      <c r="AG93"/>
      <c r="AH93"/>
      <c r="AI93"/>
      <c r="AJ93"/>
      <c r="AK93"/>
      <c r="AL93"/>
    </row>
    <row r="94" spans="1:38" x14ac:dyDescent="0.2">
      <c r="A94"/>
      <c r="B94"/>
      <c r="C94"/>
      <c r="D94"/>
      <c r="E94"/>
      <c r="F94"/>
      <c r="G94"/>
      <c r="H94"/>
      <c r="I94"/>
      <c r="J94"/>
      <c r="K94"/>
      <c r="L94"/>
      <c r="M94"/>
      <c r="N94"/>
      <c r="O94"/>
      <c r="P94"/>
      <c r="Q94"/>
      <c r="R94"/>
      <c r="S94"/>
      <c r="T94"/>
      <c r="U94"/>
      <c r="V94"/>
      <c r="W94"/>
      <c r="X94"/>
      <c r="Y94"/>
      <c r="Z94"/>
      <c r="AA94"/>
      <c r="AB94"/>
      <c r="AC94"/>
      <c r="AD94"/>
      <c r="AE94"/>
      <c r="AF94"/>
      <c r="AG94"/>
      <c r="AH94"/>
      <c r="AI94"/>
      <c r="AJ94"/>
      <c r="AK94"/>
      <c r="AL94"/>
    </row>
    <row r="95" spans="1:38" x14ac:dyDescent="0.2">
      <c r="A95"/>
      <c r="B95"/>
      <c r="C95"/>
      <c r="D95"/>
      <c r="E95"/>
      <c r="F95"/>
      <c r="G95"/>
      <c r="H95"/>
      <c r="I95"/>
      <c r="J95"/>
      <c r="K95"/>
      <c r="L95"/>
      <c r="M95"/>
      <c r="N95"/>
      <c r="O95"/>
      <c r="P95"/>
      <c r="Q95"/>
      <c r="R95"/>
      <c r="S95"/>
      <c r="T95"/>
      <c r="U95"/>
      <c r="V95"/>
      <c r="W95"/>
      <c r="X95"/>
      <c r="Y95"/>
      <c r="Z95"/>
      <c r="AA95"/>
      <c r="AB95"/>
      <c r="AC95"/>
      <c r="AD95"/>
      <c r="AE95"/>
      <c r="AF95"/>
      <c r="AG95"/>
      <c r="AH95"/>
      <c r="AI95"/>
      <c r="AJ95"/>
      <c r="AK95"/>
      <c r="AL95"/>
    </row>
    <row r="96" spans="1:38" x14ac:dyDescent="0.2">
      <c r="A96"/>
      <c r="B96"/>
      <c r="C96"/>
      <c r="D96"/>
      <c r="E96"/>
      <c r="F96"/>
      <c r="G96"/>
      <c r="H96"/>
      <c r="I96"/>
      <c r="J96"/>
      <c r="K96"/>
      <c r="L96"/>
      <c r="M96"/>
      <c r="N96"/>
      <c r="O96"/>
      <c r="P96"/>
      <c r="Q96"/>
      <c r="R96"/>
      <c r="S96"/>
      <c r="T96"/>
      <c r="U96"/>
      <c r="V96"/>
      <c r="W96"/>
      <c r="X96"/>
      <c r="Y96"/>
      <c r="Z96"/>
      <c r="AA96"/>
      <c r="AB96"/>
      <c r="AC96"/>
      <c r="AD96"/>
      <c r="AE96"/>
      <c r="AF96"/>
      <c r="AG96"/>
      <c r="AH96"/>
      <c r="AI96"/>
      <c r="AJ96"/>
      <c r="AK96"/>
      <c r="AL96"/>
    </row>
  </sheetData>
  <autoFilter ref="A6:AJ85" xr:uid="{B3992B32-A618-42BB-8DBE-9B6D2F36868A}"/>
  <dataValidations count="1">
    <dataValidation type="list" allowBlank="1" showInputMessage="1" showErrorMessage="1" sqref="F79:F84" xr:uid="{518C48A8-226B-4BED-91CF-62FC8198772F}">
      <formula1>"Concreto,Bloco de Concreto"</formula1>
    </dataValidation>
  </dataValidations>
  <printOptions horizontalCentered="1"/>
  <pageMargins left="0.39370078740157483" right="0" top="0.39370078740157483" bottom="0.39370078740157483" header="0.51181102362204722" footer="0.19685039370078741"/>
  <pageSetup paperSize="9" scale="10" orientation="portrait" verticalDpi="300" r:id="rId1"/>
  <headerFooter alignWithMargins="0">
    <oddFooter>&amp;L&amp;F - &amp;A&amp;R&amp;P /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