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18.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IMPERMEABILIZAÇÃO" sheetId="87" r:id="rId22"/>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<sst xmlns="http://schemas.openxmlformats.org/spreadsheetml/2006/main" count="76186" uniqueCount="11265">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</sst>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worksheet" Target="worksheets/sheet22.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6</xdr:col>
      <xdr:colOff>331695</xdr:colOff>
      <xdr:row>1</xdr:row>
      <xdr:rowOff>134472</xdr:rowOff>
    </xdr:from>
    <xdr:ext cx="701488" cy="773765"/>
    <xdr:pic>
      <xdr:nvPicPr>
        <xdr:cNvPr id="2" name="Imagem 1">
          <a:extLst>
            <a:ext uri="{FF2B5EF4-FFF2-40B4-BE49-F238E27FC236}">
              <a16:creationId xmlns:a16="http://schemas.microsoft.com/office/drawing/2014/main" id="{2597D9D8-43CB-4729-B66B-C68CB2EEE5AD}"/>
            </a:ext>
          </a:extLst>
        </xdr:cNvPr>
        <xdr:cNvPicPr>
          <a:picLocks noChangeAspect="1"/>
        </xdr:cNvPicPr>
      </xdr:nvPicPr>
      <xdr:blipFill>
        <a:blip xmlns:r="http://schemas.openxmlformats.org/officeDocument/2006/relationships" r:embed="rId1"/>
        <a:stretch>
          <a:fillRect/>
        </a:stretch>
      </xdr:blipFill>
      <xdr:spPr>
        <a:xfrm>
          <a:off x="9988140" y="302112"/>
          <a:ext cx="701488" cy="773765"/>
        </a:xfrm>
        <a:prstGeom prst="rect">
          <a:avLst/>
        </a:prstGeom>
      </xdr:spPr>
    </xdr:pic>
    <xdr:clientData/>
  </xdr:oneCellAnchor>
  <xdr:oneCellAnchor>
    <xdr:from>
      <xdr:col>6</xdr:col>
      <xdr:colOff>331695</xdr:colOff>
      <xdr:row>1</xdr:row>
      <xdr:rowOff>134472</xdr:rowOff>
    </xdr:from>
    <xdr:ext cx="701488" cy="773765"/>
    <xdr:pic>
      <xdr:nvPicPr>
        <xdr:cNvPr id="3" name="Imagem 2">
          <a:extLst>
            <a:ext uri="{FF2B5EF4-FFF2-40B4-BE49-F238E27FC236}">
              <a16:creationId xmlns:a16="http://schemas.microsoft.com/office/drawing/2014/main" id="{9F24C860-A14E-4F2F-8F95-2B4B2A9A2211}"/>
            </a:ext>
          </a:extLst>
        </xdr:cNvPr>
        <xdr:cNvPicPr>
          <a:picLocks noChangeAspect="1"/>
        </xdr:cNvPicPr>
      </xdr:nvPicPr>
      <xdr:blipFill>
        <a:blip xmlns:r="http://schemas.openxmlformats.org/officeDocument/2006/relationships" r:embed="rId1"/>
        <a:stretch>
          <a:fillRect/>
        </a:stretch>
      </xdr:blipFill>
      <xdr:spPr>
        <a:xfrm>
          <a:off x="9988140" y="302112"/>
          <a:ext cx="701488" cy="773765"/>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E6F9-2491-4234-915C-5CEAFBAE5440}">
  <sheetPr>
    <tabColor rgb="FFFFFF00"/>
    <outlinePr summaryBelow="0"/>
    <pageSetUpPr fitToPage="1"/>
  </sheetPr>
  <dimension ref="A1:AL512"/>
  <sheetViews>
    <sheetView showGridLines="0" topLeftCell="A10" zoomScale="70" zoomScaleNormal="70" zoomScalePageLayoutView="55" workbookViewId="0">
      <pane ySplit="2" topLeftCell="A12" activePane="bottomLeft" state="frozen"/>
      <selection activeCell="C1" sqref="C1:C3"/>
      <selection pane="bottomLeft" activeCell="C1" sqref="C1:C3"/>
    </sheetView>
  </sheetViews>
  <sheetFormatPr defaultColWidth="11.5703125" defaultRowHeight="12.75" outlineLevelRow="2" x14ac:dyDescent="0.2"/>
  <cols>
    <col min="1" max="4" width="8.85546875" style="218" customWidth="1"/>
    <col min="5" max="5" width="9.42578125" style="218" customWidth="1"/>
    <col min="6" max="6" width="83.140625" style="218" customWidth="1"/>
    <col min="7" max="7" width="8.140625" style="220" customWidth="1"/>
    <col min="8" max="11" width="13" style="219" customWidth="1"/>
    <col min="12" max="12" width="47.28515625" style="218" customWidth="1"/>
    <col min="13" max="13" width="52.140625" style="218" customWidth="1"/>
    <col min="14" max="14" width="16.5703125" style="218" customWidth="1"/>
    <col min="15" max="15" width="15.85546875" style="218" bestFit="1" customWidth="1"/>
    <col min="16" max="16" width="22" style="218" customWidth="1"/>
    <col min="17" max="17" width="28.7109375" style="218" bestFit="1" customWidth="1"/>
    <col min="18" max="18" width="38.140625" style="218" bestFit="1" customWidth="1"/>
    <col min="19" max="19" width="23.7109375" style="218" customWidth="1"/>
    <col min="20" max="20" width="28.85546875" style="218" bestFit="1" customWidth="1"/>
    <col min="21" max="21" width="14.28515625" style="218" bestFit="1" customWidth="1"/>
    <col min="22" max="22" width="33.140625" style="218" customWidth="1"/>
    <col min="23" max="25" width="11.5703125" style="218"/>
    <col min="26" max="26" width="18.7109375" style="218" customWidth="1"/>
    <col min="27" max="27" width="23.5703125" style="218" customWidth="1"/>
    <col min="28" max="38" width="11.5703125" style="218"/>
  </cols>
  <sheetData>
    <row r="1" spans="1:38" x14ac:dyDescent="0.2">
      <c r="A1" s="225"/>
      <c r="B1" s="225"/>
      <c r="C1" s="225"/>
      <c r="D1" s="225"/>
      <c r="E1" s="1913" t="s">
        <v>2273</v>
      </c>
      <c r="F1" s="1914"/>
      <c r="G1" s="1914"/>
      <c r="H1" s="1914"/>
      <c r="I1" s="476"/>
      <c r="J1" s="476"/>
      <c r="K1" s="476"/>
      <c r="W1"/>
      <c r="X1"/>
      <c r="Y1"/>
      <c r="Z1"/>
      <c r="AA1"/>
      <c r="AB1"/>
      <c r="AC1"/>
      <c r="AD1"/>
      <c r="AE1"/>
      <c r="AF1"/>
      <c r="AG1"/>
      <c r="AH1"/>
      <c r="AI1"/>
      <c r="AJ1"/>
      <c r="AK1"/>
      <c r="AL1"/>
    </row>
    <row r="2" spans="1:38" x14ac:dyDescent="0.2">
      <c r="A2" s="228"/>
      <c r="B2" s="228"/>
      <c r="C2" s="228"/>
      <c r="D2" s="228"/>
      <c r="E2" s="229" t="s">
        <v>2272</v>
      </c>
      <c r="F2" s="228"/>
      <c r="G2" s="237"/>
      <c r="H2" s="236"/>
      <c r="I2" s="236"/>
      <c r="J2" s="236"/>
      <c r="K2" s="236"/>
      <c r="W2"/>
      <c r="X2"/>
      <c r="Y2"/>
      <c r="Z2"/>
      <c r="AA2"/>
      <c r="AB2"/>
      <c r="AC2"/>
      <c r="AD2"/>
      <c r="AE2"/>
      <c r="AF2"/>
      <c r="AG2"/>
      <c r="AH2"/>
      <c r="AI2"/>
      <c r="AJ2"/>
      <c r="AK2"/>
      <c r="AL2"/>
    </row>
    <row r="3" spans="1:38" x14ac:dyDescent="0.2">
      <c r="A3" s="228"/>
      <c r="B3" s="228"/>
      <c r="C3" s="228"/>
      <c r="D3" s="228"/>
      <c r="E3" s="229" t="s">
        <v>1277</v>
      </c>
      <c r="F3" s="228"/>
      <c r="G3" s="235"/>
      <c r="H3" s="234"/>
      <c r="I3" s="234"/>
      <c r="J3" s="234"/>
      <c r="K3" s="234"/>
      <c r="W3"/>
      <c r="X3"/>
      <c r="Y3"/>
      <c r="Z3"/>
      <c r="AA3"/>
      <c r="AB3"/>
      <c r="AC3"/>
      <c r="AD3"/>
      <c r="AE3"/>
      <c r="AF3"/>
      <c r="AG3"/>
      <c r="AH3"/>
      <c r="AI3"/>
      <c r="AJ3"/>
      <c r="AK3"/>
      <c r="AL3"/>
    </row>
    <row r="4" spans="1:38" x14ac:dyDescent="0.2">
      <c r="A4" s="228"/>
      <c r="B4" s="228"/>
      <c r="C4" s="228"/>
      <c r="D4" s="228"/>
      <c r="E4" s="229" t="s">
        <v>2271</v>
      </c>
      <c r="F4" s="228"/>
      <c r="G4" s="233"/>
      <c r="H4" s="232"/>
      <c r="I4" s="232"/>
      <c r="J4" s="232"/>
      <c r="K4" s="232"/>
      <c r="W4"/>
      <c r="X4"/>
      <c r="Y4"/>
      <c r="Z4"/>
      <c r="AA4"/>
      <c r="AB4"/>
      <c r="AC4"/>
      <c r="AD4"/>
      <c r="AE4"/>
      <c r="AF4"/>
      <c r="AG4"/>
      <c r="AH4"/>
      <c r="AI4"/>
      <c r="AJ4"/>
      <c r="AK4"/>
      <c r="AL4"/>
    </row>
    <row r="5" spans="1:38" x14ac:dyDescent="0.2">
      <c r="A5" s="228"/>
      <c r="B5" s="228"/>
      <c r="C5" s="228"/>
      <c r="D5" s="228"/>
      <c r="E5" s="229" t="s">
        <v>2270</v>
      </c>
      <c r="F5" s="228"/>
      <c r="G5" s="233"/>
      <c r="H5" s="232"/>
      <c r="I5" s="232"/>
      <c r="J5" s="232"/>
      <c r="K5" s="232"/>
      <c r="W5"/>
      <c r="X5"/>
      <c r="Y5"/>
      <c r="Z5"/>
      <c r="AA5"/>
      <c r="AB5"/>
      <c r="AC5"/>
      <c r="AD5"/>
      <c r="AE5"/>
      <c r="AF5"/>
      <c r="AG5"/>
      <c r="AH5"/>
      <c r="AI5"/>
      <c r="AJ5"/>
      <c r="AK5"/>
      <c r="AL5"/>
    </row>
    <row r="6" spans="1:38" x14ac:dyDescent="0.2">
      <c r="A6" s="228"/>
      <c r="B6" s="228"/>
      <c r="C6" s="228"/>
      <c r="D6" s="228"/>
      <c r="E6" s="229" t="s">
        <v>2269</v>
      </c>
      <c r="F6" s="228"/>
      <c r="G6" s="231"/>
      <c r="H6" s="230"/>
      <c r="I6" s="230"/>
      <c r="J6" s="230"/>
      <c r="K6" s="230"/>
      <c r="W6"/>
      <c r="X6"/>
      <c r="Y6"/>
      <c r="Z6"/>
      <c r="AA6"/>
      <c r="AB6"/>
      <c r="AC6"/>
      <c r="AD6"/>
      <c r="AE6"/>
      <c r="AF6"/>
      <c r="AG6"/>
      <c r="AH6"/>
      <c r="AI6"/>
      <c r="AJ6"/>
      <c r="AK6"/>
      <c r="AL6"/>
    </row>
    <row r="7" spans="1:38" x14ac:dyDescent="0.2">
      <c r="A7" s="228"/>
      <c r="B7" s="228"/>
      <c r="C7" s="228"/>
      <c r="D7" s="228"/>
      <c r="E7" s="229" t="s">
        <v>60</v>
      </c>
      <c r="F7" s="228"/>
      <c r="G7" s="227"/>
      <c r="H7" s="226"/>
      <c r="I7" s="226"/>
      <c r="J7" s="226"/>
      <c r="K7" s="226"/>
      <c r="W7"/>
      <c r="X7"/>
      <c r="Y7"/>
      <c r="Z7"/>
      <c r="AA7"/>
      <c r="AB7"/>
      <c r="AC7"/>
      <c r="AD7"/>
      <c r="AE7"/>
      <c r="AF7"/>
      <c r="AG7"/>
      <c r="AH7"/>
      <c r="AI7"/>
      <c r="AJ7"/>
      <c r="AK7"/>
      <c r="AL7"/>
    </row>
    <row r="8" spans="1:38" x14ac:dyDescent="0.2">
      <c r="E8" s="2027"/>
      <c r="F8" s="2028"/>
      <c r="G8" s="2028"/>
      <c r="H8" s="2029"/>
      <c r="I8" s="473"/>
      <c r="J8" s="473"/>
      <c r="K8" s="473"/>
      <c r="W8"/>
      <c r="X8"/>
      <c r="Y8"/>
      <c r="Z8"/>
      <c r="AA8"/>
      <c r="AB8"/>
      <c r="AC8"/>
      <c r="AD8"/>
      <c r="AE8"/>
      <c r="AF8"/>
      <c r="AG8"/>
      <c r="AH8"/>
      <c r="AI8"/>
      <c r="AJ8"/>
      <c r="AK8"/>
      <c r="AL8"/>
    </row>
    <row r="9" spans="1:38" x14ac:dyDescent="0.2">
      <c r="A9" s="225"/>
      <c r="B9" s="225"/>
      <c r="C9" s="225"/>
      <c r="D9" s="225"/>
      <c r="E9" s="1915" t="s">
        <v>2268</v>
      </c>
      <c r="F9" s="1916"/>
      <c r="G9" s="1916"/>
      <c r="H9" s="1916"/>
      <c r="I9" s="476"/>
      <c r="J9" s="476"/>
      <c r="K9" s="476"/>
      <c r="W9"/>
      <c r="X9"/>
      <c r="Y9"/>
      <c r="Z9"/>
      <c r="AA9"/>
      <c r="AB9"/>
      <c r="AC9"/>
      <c r="AD9"/>
      <c r="AE9"/>
      <c r="AF9"/>
      <c r="AG9"/>
      <c r="AH9"/>
      <c r="AI9"/>
      <c r="AJ9"/>
      <c r="AK9"/>
      <c r="AL9"/>
    </row>
    <row r="10" spans="1:38" x14ac:dyDescent="0.2">
      <c r="A10" s="2025" t="s">
        <v>2261</v>
      </c>
      <c r="B10" s="2025" t="s">
        <v>2267</v>
      </c>
      <c r="C10" s="2025" t="s">
        <v>1289</v>
      </c>
      <c r="D10" s="2025" t="s">
        <v>2266</v>
      </c>
      <c r="E10" s="342" t="s">
        <v>1231</v>
      </c>
      <c r="F10" s="2025" t="s">
        <v>60</v>
      </c>
      <c r="G10" s="2025" t="s">
        <v>1278</v>
      </c>
      <c r="H10" s="2025" t="s">
        <v>62</v>
      </c>
      <c r="I10" s="2025" t="s">
        <v>4168</v>
      </c>
      <c r="J10" s="2025" t="s">
        <v>4167</v>
      </c>
      <c r="K10" s="2025" t="s">
        <v>1234</v>
      </c>
      <c r="M10" s="1903" t="s">
        <v>60</v>
      </c>
      <c r="N10" s="2026">
        <v>0</v>
      </c>
      <c r="O10" s="2026" t="s">
        <v>2478</v>
      </c>
      <c r="P10" s="2026" t="s">
        <v>2480</v>
      </c>
      <c r="Q10" s="2026" t="s">
        <v>56</v>
      </c>
      <c r="R10" s="1903" t="s">
        <v>2265</v>
      </c>
      <c r="T10" s="1903" t="s">
        <v>60</v>
      </c>
      <c r="U10" s="1903" t="s">
        <v>1587</v>
      </c>
      <c r="W10"/>
      <c r="X10"/>
      <c r="Y10"/>
      <c r="Z10"/>
      <c r="AA10"/>
      <c r="AB10"/>
      <c r="AC10"/>
      <c r="AD10"/>
      <c r="AE10"/>
      <c r="AF10"/>
      <c r="AG10"/>
      <c r="AH10"/>
      <c r="AI10"/>
      <c r="AJ10"/>
      <c r="AK10"/>
      <c r="AL10"/>
    </row>
    <row r="11" spans="1:38" x14ac:dyDescent="0.2">
      <c r="A11" s="2025"/>
      <c r="B11" s="2025"/>
      <c r="C11" s="2025"/>
      <c r="D11" s="2025"/>
      <c r="E11" s="342"/>
      <c r="F11" s="2025"/>
      <c r="G11" s="2025"/>
      <c r="H11" s="2025"/>
      <c r="I11" s="2025"/>
      <c r="J11" s="2025"/>
      <c r="K11" s="2025"/>
      <c r="M11" s="1903"/>
      <c r="N11" s="1903"/>
      <c r="O11" s="1903"/>
      <c r="P11" s="1903"/>
      <c r="Q11" s="1903"/>
      <c r="R11" s="1903"/>
      <c r="T11" s="1903"/>
      <c r="U11" s="1903"/>
      <c r="W11"/>
      <c r="X11"/>
      <c r="Y11"/>
      <c r="Z11"/>
      <c r="AA11"/>
      <c r="AB11"/>
      <c r="AC11"/>
      <c r="AD11"/>
      <c r="AE11"/>
      <c r="AF11"/>
      <c r="AG11"/>
      <c r="AH11"/>
      <c r="AI11"/>
      <c r="AJ11"/>
      <c r="AK11"/>
      <c r="AL11"/>
    </row>
    <row r="12" spans="1:38" x14ac:dyDescent="0.2">
      <c r="A12" s="344">
        <f t="shared" ref="A12:A75" si="0">_xlfn.XLOOKUP(C12,$T$13:$T$58,$U$13:$U$58,"")</f>
        <v>0</v>
      </c>
      <c r="B12" s="344" t="str">
        <f>UPPER(IF(F12="","",IF(IF(E12="","",LEN(E12)-LEN(SUBSTITUTE(E12,".","")))=2,(F12),B11)))</f>
        <v/>
      </c>
      <c r="C12" s="344" t="str">
        <f>PROPER(IF(OR(F12="",C11="PAVIMENTO"),"",IF(AND(IF(E12="","",LEN(E12)-LEN(SUBSTITUTE(E12,".","")))=2,H12=""),F12,C11)))</f>
        <v/>
      </c>
      <c r="D12" s="344" t="str">
        <f t="shared" ref="D12:D75" si="1">IF(H12="","","SERVIÇO")</f>
        <v/>
      </c>
      <c r="E12" s="343" t="s">
        <v>2264</v>
      </c>
      <c r="F12" s="344" t="s">
        <v>441</v>
      </c>
      <c r="G12" s="345"/>
      <c r="H12" s="346"/>
      <c r="I12" s="346" t="str">
        <f>IF(B12=F12,SUMIFS($H$12:$H$63964,$B$12:$B$63964,B12),"")</f>
        <v/>
      </c>
      <c r="J12" s="346"/>
      <c r="K12" s="346">
        <f>IF(C12=G12,SUMIFS($H$12:$H$63964,$B$12:$B$63964,C12),"")</f>
        <v>0</v>
      </c>
      <c r="W12"/>
      <c r="X12"/>
      <c r="Y12"/>
      <c r="Z12"/>
      <c r="AA12"/>
      <c r="AB12"/>
      <c r="AC12"/>
      <c r="AD12"/>
      <c r="AE12"/>
      <c r="AF12"/>
      <c r="AG12"/>
      <c r="AH12"/>
      <c r="AI12"/>
      <c r="AJ12"/>
      <c r="AK12"/>
      <c r="AL12"/>
    </row>
    <row r="13" spans="1:38" ht="76.5" customHeight="1" outlineLevel="1" x14ac:dyDescent="0.2">
      <c r="A13" s="468">
        <f t="shared" si="0"/>
        <v>0</v>
      </c>
      <c r="B13" s="468" t="str">
        <f>UPPER(IF(F13="","",IF(IF(E13="","",LEN(E13)-LEN(SUBSTITUTE(E13,".","")))=2,(F13),B12)))</f>
        <v>IMPERMEABILIZAÇAO E TRATAMENTOS</v>
      </c>
      <c r="C13" s="468" t="str">
        <f>PROPER(IF(OR(F13="",C12="PAVIMENTO"),"",IF(AND(IF(E13="","",LEN(E13)-LEN(SUBSTITUTE(E13,".","")))=3,H13=""),F13,C12)))</f>
        <v/>
      </c>
      <c r="D13" s="468" t="str">
        <f t="shared" si="1"/>
        <v/>
      </c>
      <c r="E13" s="467" t="s">
        <v>2263</v>
      </c>
      <c r="F13" s="468" t="s">
        <v>3664</v>
      </c>
      <c r="G13" s="469"/>
      <c r="H13" s="470"/>
      <c r="I13" s="470">
        <f>IF(B13=F13,SUMIFS($H$12:$H$63964,$B$12:$B$63964,B13),"")</f>
        <v>8265.0600000000322</v>
      </c>
      <c r="J13" s="470"/>
      <c r="K13" s="470">
        <f>IF(C13=G13,SUMIFS($H$12:$H$63964,$B$12:$B$63964,C13),"")</f>
        <v>0</v>
      </c>
      <c r="L13" s="218" t="b">
        <v>1</v>
      </c>
      <c r="M13" s="223" t="str">
        <f>F13</f>
        <v>Impermeabilizaçao e tratamentos</v>
      </c>
      <c r="N13" s="223"/>
      <c r="O13" s="223"/>
      <c r="P13" s="223"/>
      <c r="Q13" s="224">
        <f>SUM(Q14:Q63)</f>
        <v>8265.0600000000013</v>
      </c>
      <c r="R13" s="224"/>
      <c r="T13" s="222" t="str" cm="1">
        <f t="array" ref="T13:T59">_xlfn.UNIQUE(C12:C1840)</f>
        <v/>
      </c>
      <c r="U13" s="221"/>
      <c r="W13"/>
      <c r="X13"/>
      <c r="Y13"/>
      <c r="Z13"/>
      <c r="AA13"/>
      <c r="AB13"/>
      <c r="AC13"/>
      <c r="AD13"/>
      <c r="AE13"/>
      <c r="AF13"/>
      <c r="AG13"/>
      <c r="AH13"/>
      <c r="AI13"/>
      <c r="AJ13"/>
      <c r="AK13"/>
      <c r="AL13"/>
    </row>
    <row r="14" spans="1:38" ht="76.5" customHeight="1" outlineLevel="2" x14ac:dyDescent="0.2">
      <c r="A14" s="348">
        <f t="shared" si="0"/>
        <v>0</v>
      </c>
      <c r="B14" s="348" t="str">
        <f t="shared" ref="B14:B77" si="2">UPPER(IF(F14="","",IF(IF(E14="","",LEN(E14)-LEN(SUBSTITUTE(E14,".","")))=2,(F14),B13)))</f>
        <v>IMPERMEABILIZAÇAO E TRATAMENTOS</v>
      </c>
      <c r="C14" s="348" t="str">
        <f>PROPER(IF(OR(F14="",C13="PAVIMENTO"),"",IF(AND(IF(E14="","",LEN(E14)-LEN(SUBSTITUTE(E14,".","")))=3,H14=""),F14,C13)))</f>
        <v>01_1º Pav. (Térreo)</v>
      </c>
      <c r="D14" s="348" t="str">
        <f t="shared" si="1"/>
        <v/>
      </c>
      <c r="E14" s="347" t="s">
        <v>2617</v>
      </c>
      <c r="F14" s="348" t="s">
        <v>2618</v>
      </c>
      <c r="G14" s="349"/>
      <c r="H14" s="350"/>
      <c r="I14" s="350">
        <f>IF(C14=F14,SUMIFS($H$12:$H$63964,$C$12:$C$63964,C14),"")</f>
        <v>899.6099999999999</v>
      </c>
      <c r="J14" s="350"/>
      <c r="K14" s="350"/>
      <c r="M14" s="221" t="str" cm="1">
        <f t="array" ref="M14:M63">_xlfn.UNIQUE(_xlfn._xlws.FILTER($F$12:$F$10253,($D$12:$D$10253="serviço")*($B$12:$B$10253=M13)))</f>
        <v>PAREDE:  Sistema 2.5.3: Membrana de polímero acrílico com cimento e fibras sintéticas | Revestimento bicomponente à base de polímeros acrílicos com adição de cimento e fibras sintéticas (3,0 kg/m²) + Tela de poliéster nos pontos críticos  -  BANHEIRO</v>
      </c>
      <c r="N14" s="221">
        <f t="shared" ref="N14:P33" si="3">SUMIFS($H$13:$H$10253,$A$13:$A$10253,N$10,$F$13:$F$10253,$M14)</f>
        <v>68.139999999999986</v>
      </c>
      <c r="O14" s="221">
        <f t="shared" si="3"/>
        <v>0</v>
      </c>
      <c r="P14" s="221">
        <f t="shared" si="3"/>
        <v>0</v>
      </c>
      <c r="Q14" s="221">
        <f t="shared" ref="Q14:Q45" si="4">SUMIFS($H$13:$H$10253,$F$13:$F$10253,$M14)</f>
        <v>68.139999999999986</v>
      </c>
      <c r="R14" s="221" t="s">
        <v>3665</v>
      </c>
      <c r="T14" s="222" t="str">
        <v>01_1º Pav. (Térreo)</v>
      </c>
      <c r="U14" s="221"/>
      <c r="W14"/>
      <c r="X14"/>
      <c r="Y14"/>
      <c r="Z14"/>
      <c r="AA14"/>
      <c r="AB14"/>
      <c r="AC14"/>
      <c r="AD14"/>
      <c r="AE14"/>
      <c r="AF14"/>
      <c r="AG14"/>
      <c r="AH14"/>
      <c r="AI14"/>
      <c r="AJ14"/>
      <c r="AK14"/>
      <c r="AL14"/>
    </row>
    <row r="15" spans="1:38" ht="76.5" customHeight="1" outlineLevel="2" x14ac:dyDescent="0.2">
      <c r="A15" s="352">
        <f t="shared" si="0"/>
        <v>0</v>
      </c>
      <c r="B15" s="352" t="str">
        <f t="shared" si="2"/>
        <v>IMPERMEABILIZAÇAO E TRATAMENTOS</v>
      </c>
      <c r="C15" s="352" t="str">
        <f t="shared" ref="C15:C78" si="5">PROPER(IF(OR(F15="",C14="PAVIMENTO"),"",IF(AND(IF(E15="","",LEN(E15)-LEN(SUBSTITUTE(E15,".","")))=3,H15=""),F15,C14)))</f>
        <v>01_1º Pav. (Térreo)</v>
      </c>
      <c r="D15" s="352" t="str">
        <f t="shared" si="1"/>
        <v>SERVIÇO</v>
      </c>
      <c r="E15" s="351" t="s">
        <v>2619</v>
      </c>
      <c r="F15" s="352" t="s">
        <v>3665</v>
      </c>
      <c r="G15" s="353" t="s">
        <v>1243</v>
      </c>
      <c r="H15" s="354">
        <v>39.299999999999997</v>
      </c>
      <c r="I15" s="354" t="str">
        <f>_xlfn.XLOOKUP($F15,$M$66:$M$115,$N$66:$N$115)</f>
        <v>2.5.3</v>
      </c>
      <c r="J15" s="354" t="str">
        <f>TRIM(RIGHT(SUBSTITUTE(SUBSTITUTE(F15,CHAR(10)," ")," ",REPT(" ",100)),100))</f>
        <v>BANHEIRO</v>
      </c>
      <c r="K15" s="354" t="str">
        <f>TRIM(LEFT(SUBSTITUTE(SUBSTITUTE(F15,CHAR(10)," ")," ",REPT(" ",100)),100))</f>
        <v>PAREDE:</v>
      </c>
      <c r="M15" s="221" t="str">
        <v>PISO:  Sistema 2.5.3: Membrana de polímero acrílico com cimento e fibras sintéticas | Revestimento bicomponente à base de polímeros acrílicos com adição de cimento e fibras sintéticas (3,0 kg/m²) + Tela de poliéster nos pontos críticos - BANHEIRO</v>
      </c>
      <c r="N15" s="221">
        <f t="shared" si="3"/>
        <v>45.370000000000005</v>
      </c>
      <c r="O15" s="221">
        <f t="shared" si="3"/>
        <v>0</v>
      </c>
      <c r="P15" s="221">
        <f t="shared" si="3"/>
        <v>0</v>
      </c>
      <c r="Q15" s="221">
        <f t="shared" si="4"/>
        <v>45.370000000000005</v>
      </c>
      <c r="R15" s="221" t="s">
        <v>3666</v>
      </c>
      <c r="T15" s="222" t="str">
        <v>02_Mez. 1º Pav. / G1</v>
      </c>
      <c r="U15" s="221"/>
      <c r="W15"/>
      <c r="X15"/>
      <c r="Y15"/>
      <c r="Z15"/>
      <c r="AA15"/>
      <c r="AB15"/>
      <c r="AC15"/>
      <c r="AD15"/>
      <c r="AE15"/>
      <c r="AF15"/>
      <c r="AG15"/>
      <c r="AH15"/>
      <c r="AI15"/>
      <c r="AJ15"/>
      <c r="AK15"/>
      <c r="AL15"/>
    </row>
    <row r="16" spans="1:38" ht="76.5" customHeight="1" outlineLevel="2" x14ac:dyDescent="0.2">
      <c r="A16" s="356">
        <f t="shared" si="0"/>
        <v>0</v>
      </c>
      <c r="B16" s="356" t="str">
        <f t="shared" si="2"/>
        <v>IMPERMEABILIZAÇAO E TRATAMENTOS</v>
      </c>
      <c r="C16" s="356" t="str">
        <f t="shared" si="5"/>
        <v>01_1º Pav. (Térreo)</v>
      </c>
      <c r="D16" s="356" t="str">
        <f t="shared" si="1"/>
        <v>SERVIÇO</v>
      </c>
      <c r="E16" s="355" t="s">
        <v>2620</v>
      </c>
      <c r="F16" s="356" t="s">
        <v>3666</v>
      </c>
      <c r="G16" s="357" t="s">
        <v>1243</v>
      </c>
      <c r="H16" s="358">
        <v>26.46</v>
      </c>
      <c r="I16" s="358" t="str">
        <f t="shared" ref="I16:I76" si="6">_xlfn.XLOOKUP($F16,$M$66:$M$115,$N$66:$N$115)</f>
        <v>2.5.3</v>
      </c>
      <c r="J16" s="358" t="str">
        <f t="shared" ref="J16:J78" si="7">TRIM(RIGHT(SUBSTITUTE(SUBSTITUTE(F16,CHAR(10)," ")," ",REPT(" ",100)),100))</f>
        <v>BANHEIRO</v>
      </c>
      <c r="K16" s="354" t="str">
        <f t="shared" ref="K16:K78" si="8">TRIM(LEFT(SUBSTITUTE(SUBSTITUTE(F16,CHAR(10)," ")," ",REPT(" ",100)),100))</f>
        <v>PISO:</v>
      </c>
      <c r="M16" s="221" t="str">
        <v>PAREDE:  Sistema 2.1.4: Argamassa polimérica para impermeabilização  -  CASA DE BOMBAS</v>
      </c>
      <c r="N16" s="221">
        <f t="shared" si="3"/>
        <v>4.1100000000000003</v>
      </c>
      <c r="O16" s="221">
        <f t="shared" si="3"/>
        <v>0</v>
      </c>
      <c r="P16" s="221">
        <f t="shared" si="3"/>
        <v>0</v>
      </c>
      <c r="Q16" s="221">
        <f t="shared" si="4"/>
        <v>4.1100000000000003</v>
      </c>
      <c r="R16" s="221" t="s">
        <v>3667</v>
      </c>
      <c r="T16" s="222" t="str">
        <v>03_2º Pav. / G2</v>
      </c>
      <c r="U16" s="221"/>
      <c r="W16"/>
      <c r="X16"/>
      <c r="Y16"/>
      <c r="Z16"/>
      <c r="AA16"/>
      <c r="AB16"/>
      <c r="AC16"/>
      <c r="AD16"/>
      <c r="AE16"/>
      <c r="AF16"/>
      <c r="AG16"/>
      <c r="AH16"/>
      <c r="AI16"/>
      <c r="AJ16"/>
      <c r="AK16"/>
      <c r="AL16"/>
    </row>
    <row r="17" spans="1:38" ht="76.5" customHeight="1" outlineLevel="2" x14ac:dyDescent="0.2">
      <c r="A17" s="352">
        <f t="shared" si="0"/>
        <v>0</v>
      </c>
      <c r="B17" s="352" t="str">
        <f t="shared" si="2"/>
        <v>IMPERMEABILIZAÇAO E TRATAMENTOS</v>
      </c>
      <c r="C17" s="352" t="str">
        <f t="shared" si="5"/>
        <v>01_1º Pav. (Térreo)</v>
      </c>
      <c r="D17" s="352" t="str">
        <f t="shared" si="1"/>
        <v>SERVIÇO</v>
      </c>
      <c r="E17" s="351" t="s">
        <v>2621</v>
      </c>
      <c r="F17" s="352" t="s">
        <v>3667</v>
      </c>
      <c r="G17" s="353" t="s">
        <v>1243</v>
      </c>
      <c r="H17" s="354">
        <v>4.1100000000000003</v>
      </c>
      <c r="I17" s="354" t="str">
        <f t="shared" si="6"/>
        <v>2.1.4</v>
      </c>
      <c r="J17" s="354" t="str">
        <f t="shared" si="7"/>
        <v>BOMBAS</v>
      </c>
      <c r="K17" s="354" t="str">
        <f t="shared" si="8"/>
        <v>PAREDE:</v>
      </c>
      <c r="M17" s="221" t="str">
        <v>PISO:  Sistema 2.1.4: Argamassa polimérica para impermeabilização | Argamassa impermeabilizante bicomponente à base de aditivos minerais e polímeros (4,0 kg/m²) + Tela de poliéster nos pontos críticos - CASA DE BOMBAS</v>
      </c>
      <c r="N17" s="221">
        <f t="shared" si="3"/>
        <v>7.01</v>
      </c>
      <c r="O17" s="221">
        <f t="shared" si="3"/>
        <v>0</v>
      </c>
      <c r="P17" s="221">
        <f t="shared" si="3"/>
        <v>0</v>
      </c>
      <c r="Q17" s="221">
        <f t="shared" si="4"/>
        <v>7.01</v>
      </c>
      <c r="R17" s="221" t="s">
        <v>3669</v>
      </c>
      <c r="T17" s="222" t="str">
        <v>04_Mez. 2º Pav. / G3</v>
      </c>
      <c r="U17" s="221"/>
      <c r="W17"/>
      <c r="X17"/>
      <c r="Y17"/>
      <c r="Z17"/>
      <c r="AA17"/>
      <c r="AB17"/>
      <c r="AC17"/>
      <c r="AD17"/>
      <c r="AE17"/>
      <c r="AF17"/>
      <c r="AG17"/>
      <c r="AH17"/>
      <c r="AI17"/>
      <c r="AJ17"/>
      <c r="AK17"/>
      <c r="AL17"/>
    </row>
    <row r="18" spans="1:38" ht="76.5" customHeight="1" outlineLevel="2" x14ac:dyDescent="0.2">
      <c r="A18" s="356">
        <f t="shared" si="0"/>
        <v>0</v>
      </c>
      <c r="B18" s="356" t="str">
        <f t="shared" si="2"/>
        <v>IMPERMEABILIZAÇAO E TRATAMENTOS</v>
      </c>
      <c r="C18" s="356" t="str">
        <f t="shared" si="5"/>
        <v>01_1º Pav. (Térreo)</v>
      </c>
      <c r="D18" s="356" t="str">
        <f t="shared" si="1"/>
        <v>SERVIÇO</v>
      </c>
      <c r="E18" s="355" t="s">
        <v>3668</v>
      </c>
      <c r="F18" s="356" t="s">
        <v>3669</v>
      </c>
      <c r="G18" s="357" t="s">
        <v>1243</v>
      </c>
      <c r="H18" s="358">
        <v>7.01</v>
      </c>
      <c r="I18" s="358" t="str">
        <f t="shared" si="6"/>
        <v>2.1.4</v>
      </c>
      <c r="J18" s="358" t="str">
        <f t="shared" si="7"/>
        <v>BOMBAS</v>
      </c>
      <c r="K18" s="354" t="str">
        <f t="shared" si="8"/>
        <v>PISO:</v>
      </c>
      <c r="M18" s="221" t="str">
        <v>PISO:  Sistema 2.5.3: Membrana de polímero acrílico com cimento e fibras sintéticas | Revestimento bicomponente à base de polímeros acrílicos com adição de cimento e fibras sintéticas (3,0 kg/m²) - ESQUADRIA</v>
      </c>
      <c r="N18" s="221">
        <f t="shared" si="3"/>
        <v>37.980000000000004</v>
      </c>
      <c r="O18" s="221">
        <f t="shared" si="3"/>
        <v>0</v>
      </c>
      <c r="P18" s="221">
        <f t="shared" si="3"/>
        <v>0</v>
      </c>
      <c r="Q18" s="221">
        <f t="shared" si="4"/>
        <v>37.980000000000004</v>
      </c>
      <c r="R18" s="221" t="s">
        <v>3671</v>
      </c>
      <c r="T18" s="222" t="str">
        <v>05_3º Pav. / G4</v>
      </c>
      <c r="U18" s="221"/>
      <c r="W18"/>
      <c r="X18"/>
      <c r="Y18"/>
      <c r="Z18"/>
      <c r="AA18"/>
      <c r="AB18"/>
      <c r="AC18"/>
      <c r="AD18"/>
      <c r="AE18"/>
      <c r="AF18"/>
      <c r="AG18"/>
      <c r="AH18"/>
      <c r="AI18"/>
      <c r="AJ18"/>
      <c r="AK18"/>
      <c r="AL18"/>
    </row>
    <row r="19" spans="1:38" ht="76.5" customHeight="1" outlineLevel="2" x14ac:dyDescent="0.2">
      <c r="A19" s="352">
        <f t="shared" si="0"/>
        <v>0</v>
      </c>
      <c r="B19" s="352" t="str">
        <f t="shared" si="2"/>
        <v>IMPERMEABILIZAÇAO E TRATAMENTOS</v>
      </c>
      <c r="C19" s="352" t="str">
        <f t="shared" si="5"/>
        <v>01_1º Pav. (Térreo)</v>
      </c>
      <c r="D19" s="352" t="str">
        <f t="shared" si="1"/>
        <v>SERVIÇO</v>
      </c>
      <c r="E19" s="351" t="s">
        <v>3670</v>
      </c>
      <c r="F19" s="352" t="s">
        <v>3671</v>
      </c>
      <c r="G19" s="353" t="s">
        <v>1243</v>
      </c>
      <c r="H19" s="354">
        <v>0.56999999999999995</v>
      </c>
      <c r="I19" s="354" t="str">
        <f t="shared" si="6"/>
        <v>2.5.3</v>
      </c>
      <c r="J19" s="354" t="str">
        <f t="shared" si="7"/>
        <v>ESQUADRIA</v>
      </c>
      <c r="K19" s="354" t="str">
        <f t="shared" si="8"/>
        <v>PISO:</v>
      </c>
      <c r="M19" s="221" t="str">
        <v>PISO:  Argamassa polimérica para impermeabilizaçãoArgamassa impermeabilizante bicomponente à base de aditivos minerais e polímeros (4,0 kg/m²) + Tela depoliéster nos pontos críticos - CENTRAL DE GÁS/LIXEIRA</v>
      </c>
      <c r="N19" s="221">
        <f t="shared" si="3"/>
        <v>6.52</v>
      </c>
      <c r="O19" s="221">
        <f t="shared" si="3"/>
        <v>0</v>
      </c>
      <c r="P19" s="221">
        <f t="shared" si="3"/>
        <v>0</v>
      </c>
      <c r="Q19" s="221">
        <f t="shared" si="4"/>
        <v>6.52</v>
      </c>
      <c r="R19" s="221" t="s">
        <v>3673</v>
      </c>
      <c r="T19" s="222" t="str">
        <v>06_Mez. 3º Pav. / G5</v>
      </c>
      <c r="U19" s="221"/>
      <c r="W19"/>
      <c r="X19"/>
      <c r="Y19"/>
      <c r="Z19"/>
      <c r="AA19"/>
      <c r="AB19"/>
      <c r="AC19"/>
      <c r="AD19"/>
      <c r="AE19"/>
      <c r="AF19"/>
      <c r="AG19"/>
      <c r="AH19"/>
      <c r="AI19"/>
      <c r="AJ19"/>
      <c r="AK19"/>
      <c r="AL19"/>
    </row>
    <row r="20" spans="1:38" ht="127.5" outlineLevel="2" x14ac:dyDescent="0.2">
      <c r="A20" s="356">
        <f t="shared" si="0"/>
        <v>0</v>
      </c>
      <c r="B20" s="356" t="str">
        <f t="shared" si="2"/>
        <v>IMPERMEABILIZAÇAO E TRATAMENTOS</v>
      </c>
      <c r="C20" s="356" t="str">
        <f t="shared" si="5"/>
        <v>01_1º Pav. (Térreo)</v>
      </c>
      <c r="D20" s="356" t="str">
        <f t="shared" si="1"/>
        <v>SERVIÇO</v>
      </c>
      <c r="E20" s="355" t="s">
        <v>3672</v>
      </c>
      <c r="F20" s="356" t="s">
        <v>3673</v>
      </c>
      <c r="G20" s="357" t="s">
        <v>1243</v>
      </c>
      <c r="H20" s="358">
        <v>6.52</v>
      </c>
      <c r="I20" s="1056">
        <f t="shared" si="6"/>
        <v>1</v>
      </c>
      <c r="J20" s="358" t="str">
        <f t="shared" si="7"/>
        <v>GÁS/LIXEIRA</v>
      </c>
      <c r="K20" s="354" t="str">
        <f t="shared" si="8"/>
        <v>PISO:</v>
      </c>
      <c r="M20" s="221" t="str">
        <v>PAREDE:  Sistema 4.5.3: Manta asfáltica 4mm aderida com asfalto oxidado modificado + Emulsão asfáltica antiraiz | Primer asfáltico à base d'água (0,4 L/m²) + Asfalto oxidado modificado (2,5 kg/m²) + Manta asfáltica AA</v>
      </c>
      <c r="N20" s="221">
        <f t="shared" si="3"/>
        <v>70.680000000000007</v>
      </c>
      <c r="O20" s="221">
        <f t="shared" si="3"/>
        <v>0</v>
      </c>
      <c r="P20" s="221">
        <f t="shared" si="3"/>
        <v>0</v>
      </c>
      <c r="Q20" s="221">
        <f t="shared" si="4"/>
        <v>70.680000000000007</v>
      </c>
      <c r="R20" s="221" t="s">
        <v>3675</v>
      </c>
      <c r="T20" s="222" t="str">
        <v>07_4º Pav. - Lazer / G6</v>
      </c>
      <c r="U20" s="221"/>
      <c r="W20"/>
      <c r="X20"/>
      <c r="Y20"/>
      <c r="Z20"/>
      <c r="AA20"/>
      <c r="AB20"/>
      <c r="AC20"/>
      <c r="AD20"/>
      <c r="AE20"/>
      <c r="AF20"/>
      <c r="AG20"/>
      <c r="AH20"/>
      <c r="AI20"/>
      <c r="AJ20"/>
      <c r="AK20"/>
      <c r="AL20"/>
    </row>
    <row r="21" spans="1:38" ht="76.5" customHeight="1" outlineLevel="2" x14ac:dyDescent="0.2">
      <c r="A21" s="352">
        <f t="shared" si="0"/>
        <v>0</v>
      </c>
      <c r="B21" s="352" t="str">
        <f t="shared" si="2"/>
        <v>IMPERMEABILIZAÇAO E TRATAMENTOS</v>
      </c>
      <c r="C21" s="352" t="str">
        <f t="shared" si="5"/>
        <v>01_1º Pav. (Térreo)</v>
      </c>
      <c r="D21" s="352" t="str">
        <f t="shared" si="1"/>
        <v>SERVIÇO</v>
      </c>
      <c r="E21" s="351" t="s">
        <v>3674</v>
      </c>
      <c r="F21" s="352" t="s">
        <v>4127</v>
      </c>
      <c r="G21" s="353" t="s">
        <v>1243</v>
      </c>
      <c r="H21" s="354">
        <v>29.9</v>
      </c>
      <c r="I21" s="354" t="s">
        <v>4154</v>
      </c>
      <c r="J21" s="475" t="s">
        <v>4176</v>
      </c>
      <c r="K21" s="354" t="str">
        <f t="shared" si="8"/>
        <v>PAREDE:</v>
      </c>
      <c r="M21" s="221" t="str">
        <v xml:space="preserve">PISO:  Sistema 4.5.3: Manta asfáltica 4mm aderida com asfalto oxidado modificado + Emulsão asfáltica antiraiz | Primer asfáltico à base d'água (0,4 L/m²) + Asfalto oxidado modificado (2,5 kg/m²) + Manta asfáltica AA </v>
      </c>
      <c r="N21" s="221">
        <f t="shared" si="3"/>
        <v>271.44</v>
      </c>
      <c r="O21" s="221">
        <f t="shared" si="3"/>
        <v>0</v>
      </c>
      <c r="P21" s="221">
        <f t="shared" si="3"/>
        <v>0</v>
      </c>
      <c r="Q21" s="221">
        <f t="shared" si="4"/>
        <v>271.44</v>
      </c>
      <c r="R21" s="221" t="s">
        <v>3677</v>
      </c>
      <c r="T21" s="222" t="str">
        <v>08_5º Pav. - Lazer</v>
      </c>
      <c r="U21" s="221"/>
      <c r="W21"/>
      <c r="X21"/>
      <c r="Y21"/>
      <c r="Z21"/>
      <c r="AA21"/>
      <c r="AB21"/>
      <c r="AC21"/>
      <c r="AD21"/>
      <c r="AE21"/>
      <c r="AF21"/>
      <c r="AG21"/>
      <c r="AH21"/>
      <c r="AI21"/>
      <c r="AJ21"/>
      <c r="AK21"/>
      <c r="AL21"/>
    </row>
    <row r="22" spans="1:38" ht="76.5" customHeight="1" outlineLevel="2" x14ac:dyDescent="0.2">
      <c r="A22" s="356">
        <f t="shared" si="0"/>
        <v>0</v>
      </c>
      <c r="B22" s="356" t="str">
        <f t="shared" si="2"/>
        <v>IMPERMEABILIZAÇAO E TRATAMENTOS</v>
      </c>
      <c r="C22" s="356" t="str">
        <f t="shared" si="5"/>
        <v>01_1º Pav. (Térreo)</v>
      </c>
      <c r="D22" s="356" t="str">
        <f t="shared" si="1"/>
        <v>SERVIÇO</v>
      </c>
      <c r="E22" s="355" t="s">
        <v>3676</v>
      </c>
      <c r="F22" s="356" t="s">
        <v>4126</v>
      </c>
      <c r="G22" s="357" t="s">
        <v>1243</v>
      </c>
      <c r="H22" s="358">
        <v>6.86</v>
      </c>
      <c r="I22" s="358" t="s">
        <v>4154</v>
      </c>
      <c r="J22" s="475" t="s">
        <v>4176</v>
      </c>
      <c r="K22" s="354" t="str">
        <f t="shared" si="8"/>
        <v>PISO:</v>
      </c>
      <c r="L22" s="218" t="s">
        <v>4193</v>
      </c>
      <c r="M22" s="221" t="str">
        <v>PAREDE:  Sistema 2.1.4: Argamassa polimérica para impermeabilização | Argamassa impermeabilizante bicomponente à base de aditivos minerais e polímeros (4,0 kg/m²) + Tela de poliéster nos pontos críticos  -  FOSSO ELEVADOR</v>
      </c>
      <c r="N22" s="221">
        <f t="shared" si="3"/>
        <v>68.86</v>
      </c>
      <c r="O22" s="221">
        <f t="shared" si="3"/>
        <v>0</v>
      </c>
      <c r="P22" s="221">
        <f t="shared" si="3"/>
        <v>0</v>
      </c>
      <c r="Q22" s="221">
        <f t="shared" si="4"/>
        <v>68.86</v>
      </c>
      <c r="R22" s="221" t="s">
        <v>3679</v>
      </c>
      <c r="T22" s="222" t="str">
        <v>09_6º Pav. - Tipo Dif.</v>
      </c>
      <c r="U22" s="221"/>
      <c r="W22"/>
      <c r="X22"/>
      <c r="Y22"/>
      <c r="Z22"/>
      <c r="AA22"/>
      <c r="AB22"/>
      <c r="AC22"/>
      <c r="AD22"/>
      <c r="AE22"/>
      <c r="AF22"/>
      <c r="AG22"/>
      <c r="AH22"/>
      <c r="AI22"/>
      <c r="AJ22"/>
      <c r="AK22"/>
      <c r="AL22"/>
    </row>
    <row r="23" spans="1:38" ht="76.5" customHeight="1" outlineLevel="2" x14ac:dyDescent="0.2">
      <c r="A23" s="352">
        <f t="shared" si="0"/>
        <v>0</v>
      </c>
      <c r="B23" s="352" t="str">
        <f t="shared" si="2"/>
        <v>IMPERMEABILIZAÇAO E TRATAMENTOS</v>
      </c>
      <c r="C23" s="352" t="str">
        <f t="shared" si="5"/>
        <v>01_1º Pav. (Térreo)</v>
      </c>
      <c r="D23" s="352" t="str">
        <f t="shared" si="1"/>
        <v>SERVIÇO</v>
      </c>
      <c r="E23" s="351" t="s">
        <v>3678</v>
      </c>
      <c r="F23" s="352" t="s">
        <v>3679</v>
      </c>
      <c r="G23" s="353" t="s">
        <v>1243</v>
      </c>
      <c r="H23" s="354">
        <v>68.86</v>
      </c>
      <c r="I23" s="354" t="str">
        <f t="shared" si="6"/>
        <v>2.1.4</v>
      </c>
      <c r="J23" s="354" t="str">
        <f t="shared" si="7"/>
        <v>ELEVADOR</v>
      </c>
      <c r="K23" s="354" t="str">
        <f t="shared" si="8"/>
        <v>PAREDE:</v>
      </c>
      <c r="M23" s="221" t="str">
        <v>PISO:  Sistema 2.1.4: Argamassa polimérica para impermeabilização | Argamassa impermeabilizante bicomponente à base de aditivos minerais e polímeros (4,0 kg/m²) + Tela de poliéster nos pontos críticos - FOSSO ELEVADOR</v>
      </c>
      <c r="N23" s="221">
        <f t="shared" si="3"/>
        <v>11.17</v>
      </c>
      <c r="O23" s="221">
        <f t="shared" si="3"/>
        <v>0</v>
      </c>
      <c r="P23" s="221">
        <f t="shared" si="3"/>
        <v>0</v>
      </c>
      <c r="Q23" s="221">
        <f t="shared" si="4"/>
        <v>11.17</v>
      </c>
      <c r="R23" s="221" t="s">
        <v>3681</v>
      </c>
      <c r="T23" s="222" t="str">
        <v>10_7º Pav. - Tipo</v>
      </c>
      <c r="U23" s="221" t="s">
        <v>2478</v>
      </c>
      <c r="W23"/>
      <c r="X23"/>
      <c r="Y23"/>
      <c r="Z23"/>
      <c r="AA23"/>
      <c r="AB23"/>
      <c r="AC23"/>
      <c r="AD23"/>
      <c r="AE23"/>
      <c r="AF23"/>
      <c r="AG23"/>
      <c r="AH23"/>
      <c r="AI23"/>
      <c r="AJ23"/>
      <c r="AK23"/>
      <c r="AL23"/>
    </row>
    <row r="24" spans="1:38" ht="76.5" customHeight="1" outlineLevel="2" x14ac:dyDescent="0.2">
      <c r="A24" s="356">
        <f t="shared" si="0"/>
        <v>0</v>
      </c>
      <c r="B24" s="356" t="str">
        <f t="shared" si="2"/>
        <v>IMPERMEABILIZAÇAO E TRATAMENTOS</v>
      </c>
      <c r="C24" s="356" t="str">
        <f t="shared" si="5"/>
        <v>01_1º Pav. (Térreo)</v>
      </c>
      <c r="D24" s="356" t="str">
        <f t="shared" si="1"/>
        <v>SERVIÇO</v>
      </c>
      <c r="E24" s="355" t="s">
        <v>3680</v>
      </c>
      <c r="F24" s="356" t="s">
        <v>3681</v>
      </c>
      <c r="G24" s="357" t="s">
        <v>1243</v>
      </c>
      <c r="H24" s="358">
        <v>11.17</v>
      </c>
      <c r="I24" s="358" t="str">
        <f t="shared" si="6"/>
        <v>2.1.4</v>
      </c>
      <c r="J24" s="358" t="str">
        <f t="shared" si="7"/>
        <v>ELEVADOR</v>
      </c>
      <c r="K24" s="354" t="str">
        <f t="shared" si="8"/>
        <v>PISO:</v>
      </c>
      <c r="M24" s="221" t="str">
        <v>PAREDE:    -  VIGA BALDRAME</v>
      </c>
      <c r="N24" s="221">
        <f t="shared" si="3"/>
        <v>514.29</v>
      </c>
      <c r="O24" s="221">
        <f t="shared" si="3"/>
        <v>0</v>
      </c>
      <c r="P24" s="221">
        <f t="shared" si="3"/>
        <v>0</v>
      </c>
      <c r="Q24" s="221">
        <f t="shared" si="4"/>
        <v>514.29</v>
      </c>
      <c r="R24" s="221" t="s">
        <v>3683</v>
      </c>
      <c r="T24" s="222" t="str">
        <v>11_8º Pav. - Tipo</v>
      </c>
      <c r="U24" s="221" t="s">
        <v>2478</v>
      </c>
      <c r="W24"/>
      <c r="X24"/>
      <c r="Y24"/>
      <c r="Z24"/>
      <c r="AA24"/>
      <c r="AB24"/>
      <c r="AC24"/>
      <c r="AD24"/>
      <c r="AE24"/>
      <c r="AF24"/>
      <c r="AG24"/>
      <c r="AH24"/>
      <c r="AI24"/>
      <c r="AJ24"/>
      <c r="AK24"/>
      <c r="AL24"/>
    </row>
    <row r="25" spans="1:38" ht="76.5" customHeight="1" outlineLevel="2" x14ac:dyDescent="0.2">
      <c r="A25" s="352">
        <f t="shared" si="0"/>
        <v>0</v>
      </c>
      <c r="B25" s="352" t="str">
        <f t="shared" si="2"/>
        <v>IMPERMEABILIZAÇAO E TRATAMENTOS</v>
      </c>
      <c r="C25" s="352" t="str">
        <f t="shared" si="5"/>
        <v>01_1º Pav. (Térreo)</v>
      </c>
      <c r="D25" s="352" t="str">
        <f t="shared" si="1"/>
        <v>SERVIÇO</v>
      </c>
      <c r="E25" s="351" t="s">
        <v>3682</v>
      </c>
      <c r="F25" s="352" t="s">
        <v>3683</v>
      </c>
      <c r="G25" s="353" t="s">
        <v>1243</v>
      </c>
      <c r="H25" s="354">
        <v>514.29</v>
      </c>
      <c r="I25" s="1057">
        <f t="shared" si="6"/>
        <v>3</v>
      </c>
      <c r="J25" s="354" t="str">
        <f t="shared" si="7"/>
        <v>BALDRAME</v>
      </c>
      <c r="K25" s="354" t="str">
        <f t="shared" si="8"/>
        <v>PAREDE:</v>
      </c>
      <c r="M25" s="221" t="str">
        <v>PISO:   - VIGA BALDRAME</v>
      </c>
      <c r="N25" s="221">
        <f t="shared" si="3"/>
        <v>184.56</v>
      </c>
      <c r="O25" s="221">
        <f t="shared" si="3"/>
        <v>0</v>
      </c>
      <c r="P25" s="221">
        <f t="shared" si="3"/>
        <v>0</v>
      </c>
      <c r="Q25" s="221">
        <f t="shared" si="4"/>
        <v>184.56</v>
      </c>
      <c r="R25" s="221" t="s">
        <v>3685</v>
      </c>
      <c r="T25" s="222" t="str">
        <v>12_9º Pav. - Tipo</v>
      </c>
      <c r="U25" s="221" t="s">
        <v>2478</v>
      </c>
      <c r="W25"/>
      <c r="X25"/>
      <c r="Y25"/>
      <c r="Z25"/>
      <c r="AA25"/>
      <c r="AB25"/>
      <c r="AC25"/>
      <c r="AD25"/>
      <c r="AE25"/>
      <c r="AF25"/>
      <c r="AG25"/>
      <c r="AH25"/>
      <c r="AI25"/>
      <c r="AJ25"/>
      <c r="AK25"/>
      <c r="AL25"/>
    </row>
    <row r="26" spans="1:38" ht="76.5" customHeight="1" outlineLevel="2" x14ac:dyDescent="0.2">
      <c r="A26" s="356">
        <f t="shared" si="0"/>
        <v>0</v>
      </c>
      <c r="B26" s="356" t="str">
        <f t="shared" si="2"/>
        <v>IMPERMEABILIZAÇAO E TRATAMENTOS</v>
      </c>
      <c r="C26" s="356" t="str">
        <f t="shared" si="5"/>
        <v>01_1º Pav. (Térreo)</v>
      </c>
      <c r="D26" s="356" t="str">
        <f t="shared" si="1"/>
        <v>SERVIÇO</v>
      </c>
      <c r="E26" s="355" t="s">
        <v>3684</v>
      </c>
      <c r="F26" s="356" t="s">
        <v>3685</v>
      </c>
      <c r="G26" s="357" t="s">
        <v>1243</v>
      </c>
      <c r="H26" s="358">
        <v>184.56</v>
      </c>
      <c r="I26" s="1057">
        <f t="shared" si="6"/>
        <v>3</v>
      </c>
      <c r="J26" s="358" t="str">
        <f t="shared" si="7"/>
        <v>BALDRAME</v>
      </c>
      <c r="K26" s="354" t="str">
        <f t="shared" si="8"/>
        <v>PISO:</v>
      </c>
      <c r="M26" s="221" t="str">
        <v>PAREDE:  Sistema 2.5.3: Membrana de polímero acrílico com cimento e fibras sintéticas | Revestimento bicomponente à base de polímeros acrílicos com adição de cimento e fibras sintéticas (3,0 kg/m²)  -  ESQUADRIA</v>
      </c>
      <c r="N26" s="221">
        <f t="shared" si="3"/>
        <v>231.67999999999998</v>
      </c>
      <c r="O26" s="221">
        <f t="shared" si="3"/>
        <v>273.44</v>
      </c>
      <c r="P26" s="221">
        <f t="shared" si="3"/>
        <v>626.48000000000013</v>
      </c>
      <c r="Q26" s="221">
        <f t="shared" si="4"/>
        <v>1131.6000000000001</v>
      </c>
      <c r="R26" s="221" t="s">
        <v>3686</v>
      </c>
      <c r="T26" s="222" t="str">
        <v>13_10º Pav. - Tipo</v>
      </c>
      <c r="U26" s="221" t="s">
        <v>2478</v>
      </c>
      <c r="W26"/>
      <c r="X26"/>
      <c r="Y26"/>
      <c r="Z26"/>
      <c r="AA26"/>
      <c r="AB26"/>
      <c r="AC26"/>
      <c r="AD26"/>
      <c r="AE26"/>
      <c r="AF26"/>
      <c r="AG26"/>
      <c r="AH26"/>
      <c r="AI26"/>
      <c r="AJ26"/>
      <c r="AK26"/>
      <c r="AL26"/>
    </row>
    <row r="27" spans="1:38" ht="76.5" customHeight="1" outlineLevel="2" x14ac:dyDescent="0.2">
      <c r="A27" s="348">
        <f t="shared" si="0"/>
        <v>0</v>
      </c>
      <c r="B27" s="348" t="str">
        <f t="shared" si="2"/>
        <v>IMPERMEABILIZAÇAO E TRATAMENTOS</v>
      </c>
      <c r="C27" s="348" t="str">
        <f t="shared" si="5"/>
        <v>02_Mez. 1º Pav. / G1</v>
      </c>
      <c r="D27" s="348" t="str">
        <f t="shared" si="1"/>
        <v/>
      </c>
      <c r="E27" s="347" t="s">
        <v>2622</v>
      </c>
      <c r="F27" s="348" t="s">
        <v>2623</v>
      </c>
      <c r="G27" s="349"/>
      <c r="H27" s="350"/>
      <c r="I27" s="350">
        <f>IF(C27=F27,SUMIFS($H$12:$H$63964,$C$12:$C$63964,C27),"")</f>
        <v>12.46</v>
      </c>
      <c r="J27" s="350"/>
      <c r="K27" s="354"/>
      <c r="M27" s="221" t="str">
        <v>PAREDE:  Sistema 2.8.6: Argamassa polimérica para impermeabilização + Membrana de polímero acrílico com cimento e fibras sintéticas | Argamassa impermeabilizante bicomponente à base de aditivos minerais e polímeros (2,0 kg/m²) +   -  CISTERNA</v>
      </c>
      <c r="N27" s="221">
        <f t="shared" si="3"/>
        <v>15.84</v>
      </c>
      <c r="O27" s="221">
        <f t="shared" si="3"/>
        <v>0</v>
      </c>
      <c r="P27" s="221">
        <f t="shared" si="3"/>
        <v>0</v>
      </c>
      <c r="Q27" s="221">
        <f t="shared" si="4"/>
        <v>15.84</v>
      </c>
      <c r="R27" s="221" t="s">
        <v>3689</v>
      </c>
      <c r="T27" s="222" t="str">
        <v>14_11º Pav. - Tipo</v>
      </c>
      <c r="U27" s="221" t="s">
        <v>2478</v>
      </c>
      <c r="W27"/>
      <c r="X27"/>
      <c r="Y27"/>
      <c r="Z27"/>
      <c r="AA27"/>
      <c r="AB27"/>
      <c r="AC27"/>
      <c r="AD27"/>
      <c r="AE27"/>
      <c r="AF27"/>
      <c r="AG27"/>
      <c r="AH27"/>
      <c r="AI27"/>
      <c r="AJ27"/>
      <c r="AK27"/>
      <c r="AL27"/>
    </row>
    <row r="28" spans="1:38" ht="76.5" customHeight="1" outlineLevel="2" x14ac:dyDescent="0.2">
      <c r="A28" s="352">
        <f t="shared" si="0"/>
        <v>0</v>
      </c>
      <c r="B28" s="352" t="str">
        <f t="shared" si="2"/>
        <v>IMPERMEABILIZAÇAO E TRATAMENTOS</v>
      </c>
      <c r="C28" s="352" t="str">
        <f t="shared" si="5"/>
        <v>02_Mez. 1º Pav. / G1</v>
      </c>
      <c r="D28" s="352" t="str">
        <f t="shared" si="1"/>
        <v>SERVIÇO</v>
      </c>
      <c r="E28" s="351" t="s">
        <v>2624</v>
      </c>
      <c r="F28" s="352" t="s">
        <v>3686</v>
      </c>
      <c r="G28" s="353" t="s">
        <v>1243</v>
      </c>
      <c r="H28" s="354">
        <v>7.93</v>
      </c>
      <c r="I28" s="354" t="str">
        <f t="shared" si="6"/>
        <v>2.5.3</v>
      </c>
      <c r="J28" s="354" t="str">
        <f t="shared" si="7"/>
        <v>ESQUADRIA</v>
      </c>
      <c r="K28" s="354" t="str">
        <f t="shared" si="8"/>
        <v>PAREDE:</v>
      </c>
      <c r="M28" s="221" t="str">
        <v>PISO:  Sistema 2.8.6: Argamassa polimérica para impermeabilização + Membrana de polímero acrílico com cimento e fibras sintéticas | Argamassa impermeabilizante bicomponente à base de aditivos minerais e polímeros (2,0 kg/m²) +   -  CISTERNA</v>
      </c>
      <c r="N28" s="221">
        <f t="shared" si="3"/>
        <v>4.99</v>
      </c>
      <c r="O28" s="221">
        <f t="shared" si="3"/>
        <v>0</v>
      </c>
      <c r="P28" s="221">
        <f t="shared" si="3"/>
        <v>0</v>
      </c>
      <c r="Q28" s="221">
        <f t="shared" si="4"/>
        <v>4.99</v>
      </c>
      <c r="R28" s="221" t="s">
        <v>3691</v>
      </c>
      <c r="T28" s="222" t="str">
        <v>15_12º Pav. - Tipo</v>
      </c>
      <c r="U28" s="221" t="s">
        <v>2478</v>
      </c>
      <c r="W28"/>
      <c r="X28"/>
      <c r="Y28"/>
      <c r="Z28"/>
      <c r="AA28"/>
      <c r="AB28"/>
      <c r="AC28"/>
      <c r="AD28"/>
      <c r="AE28"/>
      <c r="AF28"/>
      <c r="AG28"/>
      <c r="AH28"/>
      <c r="AI28"/>
      <c r="AJ28"/>
      <c r="AK28"/>
      <c r="AL28"/>
    </row>
    <row r="29" spans="1:38" ht="76.5" customHeight="1" outlineLevel="2" x14ac:dyDescent="0.2">
      <c r="A29" s="356">
        <f t="shared" si="0"/>
        <v>0</v>
      </c>
      <c r="B29" s="356" t="str">
        <f t="shared" si="2"/>
        <v>IMPERMEABILIZAÇAO E TRATAMENTOS</v>
      </c>
      <c r="C29" s="356" t="str">
        <f t="shared" si="5"/>
        <v>02_Mez. 1º Pav. / G1</v>
      </c>
      <c r="D29" s="356" t="str">
        <f t="shared" si="1"/>
        <v>SERVIÇO</v>
      </c>
      <c r="E29" s="355" t="s">
        <v>3687</v>
      </c>
      <c r="F29" s="356" t="s">
        <v>3671</v>
      </c>
      <c r="G29" s="357" t="s">
        <v>1243</v>
      </c>
      <c r="H29" s="358">
        <v>4.53</v>
      </c>
      <c r="I29" s="358" t="str">
        <f t="shared" si="6"/>
        <v>2.5.3</v>
      </c>
      <c r="J29" s="358" t="str">
        <f t="shared" si="7"/>
        <v>ESQUADRIA</v>
      </c>
      <c r="K29" s="354" t="str">
        <f t="shared" si="8"/>
        <v>PISO:</v>
      </c>
      <c r="M29" s="221" t="str">
        <v>TETO:  Sistema 7.1.2: Argamassa impermeabilizante sem cimento - MK-FEN 30 (F) | Argamassa não cimentícia com agentes incorporadores de ar (4,0 kg/m²) + Tela de poliéster nos pontos críticos - CISTERNA</v>
      </c>
      <c r="N29" s="221">
        <f t="shared" si="3"/>
        <v>4.99</v>
      </c>
      <c r="O29" s="221">
        <f t="shared" si="3"/>
        <v>0</v>
      </c>
      <c r="P29" s="221">
        <f t="shared" si="3"/>
        <v>0</v>
      </c>
      <c r="Q29" s="221">
        <f t="shared" si="4"/>
        <v>4.99</v>
      </c>
      <c r="R29" s="221" t="s">
        <v>3693</v>
      </c>
      <c r="T29" s="222" t="str">
        <v>16_13º Pav. - Tipo</v>
      </c>
      <c r="U29" s="221" t="s">
        <v>2478</v>
      </c>
      <c r="W29"/>
      <c r="X29"/>
      <c r="Y29"/>
      <c r="Z29"/>
      <c r="AA29"/>
      <c r="AB29"/>
      <c r="AC29"/>
      <c r="AD29"/>
      <c r="AE29"/>
      <c r="AF29"/>
      <c r="AG29"/>
      <c r="AH29"/>
      <c r="AI29"/>
      <c r="AJ29"/>
      <c r="AK29"/>
      <c r="AL29"/>
    </row>
    <row r="30" spans="1:38" ht="76.5" customHeight="1" outlineLevel="2" x14ac:dyDescent="0.2">
      <c r="A30" s="348">
        <f t="shared" si="0"/>
        <v>0</v>
      </c>
      <c r="B30" s="348" t="str">
        <f t="shared" si="2"/>
        <v>IMPERMEABILIZAÇAO E TRATAMENTOS</v>
      </c>
      <c r="C30" s="348" t="str">
        <f t="shared" si="5"/>
        <v>03_2º Pav. / G2</v>
      </c>
      <c r="D30" s="348" t="str">
        <f t="shared" si="1"/>
        <v/>
      </c>
      <c r="E30" s="347" t="s">
        <v>2625</v>
      </c>
      <c r="F30" s="348" t="s">
        <v>2626</v>
      </c>
      <c r="G30" s="349"/>
      <c r="H30" s="350"/>
      <c r="I30" s="350">
        <f>IF(C30=F30,SUMIFS($H$12:$H$63964,$C$12:$C$63964,C30),"")</f>
        <v>30.94</v>
      </c>
      <c r="J30" s="350"/>
      <c r="K30" s="354"/>
      <c r="M30" s="221" t="str">
        <v>PAREDE:  Sistema 4.2.4: Manta asfáltica 4mm aderida com asfalto oxidado modificado | Primer asfáltico à base d'água (0,4 L/m²) + Asfalto oxidado modificado (2,5 kg/m²) + Manta asfáltica AA 4mm Tipo III Classe B   -  CIRCULAÇÃO</v>
      </c>
      <c r="N30" s="221">
        <f t="shared" si="3"/>
        <v>27.38</v>
      </c>
      <c r="O30" s="221">
        <f t="shared" si="3"/>
        <v>0</v>
      </c>
      <c r="P30" s="221">
        <f t="shared" si="3"/>
        <v>0</v>
      </c>
      <c r="Q30" s="221">
        <f t="shared" si="4"/>
        <v>27.38</v>
      </c>
      <c r="R30" s="221" t="s">
        <v>3698</v>
      </c>
      <c r="T30" s="222" t="str">
        <v>17_14º Pav. - Penthouse</v>
      </c>
      <c r="U30" s="221" t="s">
        <v>2478</v>
      </c>
      <c r="W30"/>
      <c r="X30"/>
      <c r="Y30"/>
      <c r="Z30"/>
      <c r="AA30"/>
      <c r="AB30"/>
      <c r="AC30"/>
      <c r="AD30"/>
      <c r="AE30"/>
      <c r="AF30"/>
      <c r="AG30"/>
      <c r="AH30"/>
      <c r="AI30"/>
      <c r="AJ30"/>
      <c r="AK30"/>
      <c r="AL30"/>
    </row>
    <row r="31" spans="1:38" ht="76.5" customHeight="1" outlineLevel="2" x14ac:dyDescent="0.2">
      <c r="A31" s="352">
        <f t="shared" si="0"/>
        <v>0</v>
      </c>
      <c r="B31" s="352" t="str">
        <f t="shared" si="2"/>
        <v>IMPERMEABILIZAÇAO E TRATAMENTOS</v>
      </c>
      <c r="C31" s="352" t="str">
        <f t="shared" si="5"/>
        <v>03_2º Pav. / G2</v>
      </c>
      <c r="D31" s="352" t="str">
        <f t="shared" si="1"/>
        <v>SERVIÇO</v>
      </c>
      <c r="E31" s="351" t="s">
        <v>2627</v>
      </c>
      <c r="F31" s="352" t="s">
        <v>3686</v>
      </c>
      <c r="G31" s="353" t="s">
        <v>1243</v>
      </c>
      <c r="H31" s="354">
        <v>23.62</v>
      </c>
      <c r="I31" s="354" t="str">
        <f t="shared" si="6"/>
        <v>2.5.3</v>
      </c>
      <c r="J31" s="354" t="str">
        <f t="shared" si="7"/>
        <v>ESQUADRIA</v>
      </c>
      <c r="K31" s="354" t="str">
        <f t="shared" si="8"/>
        <v>PAREDE:</v>
      </c>
      <c r="M31" s="221" t="str">
        <v>PISO:  Sistema 4.2.4: Manta asfáltica 4mm aderida com asfalto oxidado modificado | Primer asfáltico à base d'água (0,4 L/m²) + Asfalto oxidado modificado (2,5 kg/m²) + Manta asfáltica AA 4mm Tipo III Classe B +   -  CIRCULAÇÃO</v>
      </c>
      <c r="N31" s="221">
        <f t="shared" si="3"/>
        <v>142.22999999999999</v>
      </c>
      <c r="O31" s="221">
        <f t="shared" si="3"/>
        <v>0</v>
      </c>
      <c r="P31" s="221">
        <f t="shared" si="3"/>
        <v>0</v>
      </c>
      <c r="Q31" s="221">
        <f t="shared" si="4"/>
        <v>142.22999999999999</v>
      </c>
      <c r="R31" s="221" t="s">
        <v>3700</v>
      </c>
      <c r="T31" s="222" t="str">
        <v>18_15º Pav. - Penthouse</v>
      </c>
      <c r="U31" s="221" t="s">
        <v>2480</v>
      </c>
      <c r="W31"/>
      <c r="X31"/>
      <c r="Y31"/>
      <c r="Z31"/>
      <c r="AA31"/>
      <c r="AB31"/>
      <c r="AC31"/>
      <c r="AD31"/>
      <c r="AE31"/>
      <c r="AF31"/>
      <c r="AG31"/>
      <c r="AH31"/>
      <c r="AI31"/>
      <c r="AJ31"/>
      <c r="AK31"/>
      <c r="AL31"/>
    </row>
    <row r="32" spans="1:38" ht="76.5" customHeight="1" outlineLevel="2" x14ac:dyDescent="0.2">
      <c r="A32" s="356">
        <f t="shared" si="0"/>
        <v>0</v>
      </c>
      <c r="B32" s="356" t="str">
        <f t="shared" si="2"/>
        <v>IMPERMEABILIZAÇAO E TRATAMENTOS</v>
      </c>
      <c r="C32" s="356" t="str">
        <f t="shared" si="5"/>
        <v>03_2º Pav. / G2</v>
      </c>
      <c r="D32" s="356" t="str">
        <f t="shared" si="1"/>
        <v>SERVIÇO</v>
      </c>
      <c r="E32" s="355" t="s">
        <v>3688</v>
      </c>
      <c r="F32" s="356" t="s">
        <v>3671</v>
      </c>
      <c r="G32" s="357" t="s">
        <v>1243</v>
      </c>
      <c r="H32" s="358">
        <v>7.32</v>
      </c>
      <c r="I32" s="358" t="str">
        <f t="shared" si="6"/>
        <v>2.5.3</v>
      </c>
      <c r="J32" s="358" t="str">
        <f t="shared" si="7"/>
        <v>ESQUADRIA</v>
      </c>
      <c r="K32" s="354" t="str">
        <f t="shared" si="8"/>
        <v>PISO:</v>
      </c>
      <c r="M32" s="221" t="str">
        <v>PAREDE:  Sistema 4.9.2: Manta asfáltica 4+4mm aderida com asfalto oxidado modificado + Argamassa polimérica para impermeabilização | Primer asfáltico à base d'água (0,4 L/m²) + Asfalto oxidado modificado (2,5 kg/m²  -  PISCINA</v>
      </c>
      <c r="N32" s="221">
        <f t="shared" si="3"/>
        <v>99.14</v>
      </c>
      <c r="O32" s="221">
        <f t="shared" si="3"/>
        <v>0</v>
      </c>
      <c r="P32" s="221">
        <f t="shared" si="3"/>
        <v>0</v>
      </c>
      <c r="Q32" s="221">
        <f t="shared" si="4"/>
        <v>99.14</v>
      </c>
      <c r="R32" s="221" t="s">
        <v>3706</v>
      </c>
      <c r="T32" s="222" t="str">
        <v>19_16º Pav. - Penthouse</v>
      </c>
      <c r="U32" s="221" t="s">
        <v>2480</v>
      </c>
      <c r="W32"/>
      <c r="X32"/>
      <c r="Y32"/>
      <c r="Z32"/>
      <c r="AA32"/>
      <c r="AB32"/>
      <c r="AC32"/>
      <c r="AD32"/>
      <c r="AE32"/>
      <c r="AF32"/>
      <c r="AG32"/>
      <c r="AH32"/>
      <c r="AI32"/>
      <c r="AJ32"/>
      <c r="AK32"/>
      <c r="AL32"/>
    </row>
    <row r="33" spans="1:38" ht="76.5" customHeight="1" outlineLevel="2" x14ac:dyDescent="0.2">
      <c r="A33" s="348">
        <f t="shared" si="0"/>
        <v>0</v>
      </c>
      <c r="B33" s="348" t="str">
        <f t="shared" si="2"/>
        <v>IMPERMEABILIZAÇAO E TRATAMENTOS</v>
      </c>
      <c r="C33" s="348" t="str">
        <f t="shared" si="5"/>
        <v>04_Mez. 2º Pav. / G3</v>
      </c>
      <c r="D33" s="348" t="str">
        <f t="shared" si="1"/>
        <v/>
      </c>
      <c r="E33" s="347" t="s">
        <v>2628</v>
      </c>
      <c r="F33" s="348" t="s">
        <v>2629</v>
      </c>
      <c r="G33" s="349"/>
      <c r="H33" s="350"/>
      <c r="I33" s="350">
        <f>IF(C33=F33,SUMIFS($H$12:$H$63964,$C$12:$C$63964,C33),"")</f>
        <v>25.3</v>
      </c>
      <c r="J33" s="350"/>
      <c r="K33" s="354"/>
      <c r="M33" s="221" t="str">
        <v>PISO:  Sistema 4.9.2: Manta asfáltica 4+4mm aderida com asfalto oxidado modificado + Argamassa polimérica para impermeabilização | Primer asfáltico à base d'água (0,4 L/m²) + Asfalto oxidado modificado (2,5 kg/m²  -  PISCINA</v>
      </c>
      <c r="N33" s="221">
        <f t="shared" si="3"/>
        <v>141.99</v>
      </c>
      <c r="O33" s="221">
        <f t="shared" si="3"/>
        <v>0</v>
      </c>
      <c r="P33" s="221">
        <f t="shared" si="3"/>
        <v>0</v>
      </c>
      <c r="Q33" s="221">
        <f t="shared" si="4"/>
        <v>141.99</v>
      </c>
      <c r="R33" s="221" t="s">
        <v>3708</v>
      </c>
      <c r="T33" s="222" t="str">
        <v>20_17º Pav. - Penthouse</v>
      </c>
      <c r="U33" s="221" t="s">
        <v>2480</v>
      </c>
      <c r="W33"/>
      <c r="X33"/>
      <c r="Y33"/>
      <c r="Z33"/>
      <c r="AA33"/>
      <c r="AB33"/>
      <c r="AC33"/>
      <c r="AD33"/>
      <c r="AE33"/>
      <c r="AF33"/>
      <c r="AG33"/>
      <c r="AH33"/>
      <c r="AI33"/>
      <c r="AJ33"/>
      <c r="AK33"/>
      <c r="AL33"/>
    </row>
    <row r="34" spans="1:38" ht="76.5" customHeight="1" outlineLevel="2" x14ac:dyDescent="0.2">
      <c r="A34" s="352">
        <f t="shared" si="0"/>
        <v>0</v>
      </c>
      <c r="B34" s="352" t="str">
        <f t="shared" si="2"/>
        <v>IMPERMEABILIZAÇAO E TRATAMENTOS</v>
      </c>
      <c r="C34" s="352" t="str">
        <f t="shared" si="5"/>
        <v>04_Mez. 2º Pav. / G3</v>
      </c>
      <c r="D34" s="352" t="str">
        <f t="shared" si="1"/>
        <v>SERVIÇO</v>
      </c>
      <c r="E34" s="351" t="s">
        <v>2630</v>
      </c>
      <c r="F34" s="352" t="s">
        <v>3686</v>
      </c>
      <c r="G34" s="353" t="s">
        <v>1243</v>
      </c>
      <c r="H34" s="354">
        <v>25.3</v>
      </c>
      <c r="I34" s="354" t="str">
        <f t="shared" si="6"/>
        <v>2.5.3</v>
      </c>
      <c r="J34" s="354" t="str">
        <f t="shared" si="7"/>
        <v>ESQUADRIA</v>
      </c>
      <c r="K34" s="354" t="str">
        <f t="shared" si="8"/>
        <v>PAREDE:</v>
      </c>
      <c r="M34" s="221" t="str">
        <v>PAREDE:  Sistema 7.1.6: Argamassa impermeabilizante sem cimento - MK-FEN 30 (F) | Argamassa não cimentícia com agentes incorporadores de ar (8,0 kg/m²) + Tela de poliéster nos pontos críticos  -  SAUNA</v>
      </c>
      <c r="N34" s="221">
        <f t="shared" ref="N34:P53" si="9">SUMIFS($H$13:$H$10253,$A$13:$A$10253,N$10,$F$13:$F$10253,$M34)</f>
        <v>42.22</v>
      </c>
      <c r="O34" s="221">
        <f t="shared" si="9"/>
        <v>0</v>
      </c>
      <c r="P34" s="221">
        <f t="shared" si="9"/>
        <v>0</v>
      </c>
      <c r="Q34" s="221">
        <f t="shared" si="4"/>
        <v>42.22</v>
      </c>
      <c r="R34" s="221" t="s">
        <v>3710</v>
      </c>
      <c r="T34" s="222" t="str">
        <v>21_18º Pav. - Penthouse</v>
      </c>
      <c r="U34" s="221" t="s">
        <v>2480</v>
      </c>
      <c r="W34"/>
      <c r="X34"/>
      <c r="Y34"/>
      <c r="Z34"/>
      <c r="AA34"/>
      <c r="AB34"/>
      <c r="AC34"/>
      <c r="AD34"/>
      <c r="AE34"/>
      <c r="AF34"/>
      <c r="AG34"/>
      <c r="AH34"/>
      <c r="AI34"/>
      <c r="AJ34"/>
      <c r="AK34"/>
      <c r="AL34"/>
    </row>
    <row r="35" spans="1:38" ht="76.5" customHeight="1" outlineLevel="2" x14ac:dyDescent="0.2">
      <c r="A35" s="348">
        <f t="shared" si="0"/>
        <v>0</v>
      </c>
      <c r="B35" s="348" t="str">
        <f t="shared" si="2"/>
        <v>IMPERMEABILIZAÇAO E TRATAMENTOS</v>
      </c>
      <c r="C35" s="348" t="str">
        <f t="shared" si="5"/>
        <v>05_3º Pav. / G4</v>
      </c>
      <c r="D35" s="348" t="str">
        <f t="shared" si="1"/>
        <v/>
      </c>
      <c r="E35" s="347" t="s">
        <v>2631</v>
      </c>
      <c r="F35" s="348" t="s">
        <v>2632</v>
      </c>
      <c r="G35" s="349"/>
      <c r="H35" s="350"/>
      <c r="I35" s="350">
        <f>IF(C35=F35,SUMIFS($H$12:$H$63964,$C$12:$C$63964,C35),"")</f>
        <v>51.120000000000005</v>
      </c>
      <c r="J35" s="350"/>
      <c r="K35" s="354"/>
      <c r="M35" s="221" t="str">
        <v>PISO:  Sistema 7.1.6: Argamassa impermeabilizante sem cimento - MK-FEN 30 (F) | Argamassa não cimentícia com agentes incorporadores de ar (8,0 kg/m²) + Tela de poliéster nos pontos críticos - SAUNA</v>
      </c>
      <c r="N35" s="221">
        <f t="shared" si="9"/>
        <v>5.81</v>
      </c>
      <c r="O35" s="221">
        <f t="shared" si="9"/>
        <v>0</v>
      </c>
      <c r="P35" s="221">
        <f t="shared" si="9"/>
        <v>0</v>
      </c>
      <c r="Q35" s="221">
        <f t="shared" si="4"/>
        <v>5.81</v>
      </c>
      <c r="R35" s="221" t="s">
        <v>3712</v>
      </c>
      <c r="T35" s="222" t="str">
        <v>22_19º Pav. - Penthouse</v>
      </c>
      <c r="U35" s="221" t="s">
        <v>2480</v>
      </c>
      <c r="W35"/>
      <c r="X35"/>
      <c r="Y35"/>
      <c r="Z35"/>
      <c r="AA35"/>
      <c r="AB35"/>
      <c r="AC35"/>
      <c r="AD35"/>
      <c r="AE35"/>
      <c r="AF35"/>
      <c r="AG35"/>
      <c r="AH35"/>
      <c r="AI35"/>
      <c r="AJ35"/>
      <c r="AK35"/>
      <c r="AL35"/>
    </row>
    <row r="36" spans="1:38" ht="76.5" customHeight="1" outlineLevel="2" x14ac:dyDescent="0.2">
      <c r="A36" s="356">
        <f t="shared" si="0"/>
        <v>0</v>
      </c>
      <c r="B36" s="356" t="str">
        <f t="shared" si="2"/>
        <v>IMPERMEABILIZAÇAO E TRATAMENTOS</v>
      </c>
      <c r="C36" s="356" t="str">
        <f t="shared" si="5"/>
        <v>05_3º Pav. / G4</v>
      </c>
      <c r="D36" s="356" t="str">
        <f t="shared" si="1"/>
        <v>SERVIÇO</v>
      </c>
      <c r="E36" s="355" t="s">
        <v>2633</v>
      </c>
      <c r="F36" s="356" t="s">
        <v>4128</v>
      </c>
      <c r="G36" s="357" t="s">
        <v>1243</v>
      </c>
      <c r="H36" s="358">
        <v>15.84</v>
      </c>
      <c r="I36" s="358" t="s">
        <v>4151</v>
      </c>
      <c r="J36" s="358" t="str">
        <f t="shared" si="7"/>
        <v>CISTERNA</v>
      </c>
      <c r="K36" s="354" t="str">
        <f t="shared" si="8"/>
        <v>PAREDE:</v>
      </c>
      <c r="M36" s="221" t="str">
        <v>PAREDE:  Sistema 4.2.4: Manta asfáltica 4mm aderida com asfalto oxidado modificado | Primer asfáltico à base d'água (0,4 L/m²) + Asfalto oxidado modificado (2,5 kg/m²) + Manta asfáltica AA 4mm Tipo III Classe   -  ESPAÇO CROSSFIT</v>
      </c>
      <c r="N36" s="221">
        <f t="shared" si="9"/>
        <v>32.090000000000003</v>
      </c>
      <c r="O36" s="221">
        <f t="shared" si="9"/>
        <v>0</v>
      </c>
      <c r="P36" s="221">
        <f t="shared" si="9"/>
        <v>0</v>
      </c>
      <c r="Q36" s="221">
        <f t="shared" si="4"/>
        <v>32.090000000000003</v>
      </c>
      <c r="R36" s="221" t="s">
        <v>3715</v>
      </c>
      <c r="T36" s="222" t="str">
        <v>23_20º Pav. - Penthouse</v>
      </c>
      <c r="U36" s="221" t="s">
        <v>2480</v>
      </c>
      <c r="W36"/>
      <c r="X36"/>
      <c r="Y36"/>
      <c r="Z36"/>
      <c r="AA36"/>
      <c r="AB36"/>
      <c r="AC36"/>
      <c r="AD36"/>
      <c r="AE36"/>
      <c r="AF36"/>
      <c r="AG36"/>
      <c r="AH36"/>
      <c r="AI36"/>
      <c r="AJ36"/>
      <c r="AK36"/>
      <c r="AL36"/>
    </row>
    <row r="37" spans="1:38" ht="76.5" customHeight="1" outlineLevel="2" x14ac:dyDescent="0.2">
      <c r="A37" s="352">
        <f t="shared" si="0"/>
        <v>0</v>
      </c>
      <c r="B37" s="352" t="str">
        <f t="shared" si="2"/>
        <v>IMPERMEABILIZAÇAO E TRATAMENTOS</v>
      </c>
      <c r="C37" s="352" t="str">
        <f t="shared" si="5"/>
        <v>05_3º Pav. / G4</v>
      </c>
      <c r="D37" s="352" t="str">
        <f t="shared" si="1"/>
        <v>SERVIÇO</v>
      </c>
      <c r="E37" s="351" t="s">
        <v>3690</v>
      </c>
      <c r="F37" s="352" t="s">
        <v>4129</v>
      </c>
      <c r="G37" s="353" t="s">
        <v>1243</v>
      </c>
      <c r="H37" s="354">
        <v>4.99</v>
      </c>
      <c r="I37" s="354" t="s">
        <v>4151</v>
      </c>
      <c r="J37" s="354" t="str">
        <f t="shared" si="7"/>
        <v>CISTERNA</v>
      </c>
      <c r="K37" s="354" t="str">
        <f t="shared" si="8"/>
        <v>PISO:</v>
      </c>
      <c r="M37" s="221" t="str">
        <v>PISO:  Sistema 4.2.4: Manta asfáltica 4mm aderida com asfalto oxidado modificado | Primer asfáltico à base d'água (0,4 L/m²)  -  ESPAÇO CROSSFIT</v>
      </c>
      <c r="N37" s="221">
        <f t="shared" si="9"/>
        <v>87.98</v>
      </c>
      <c r="O37" s="221">
        <f t="shared" si="9"/>
        <v>0</v>
      </c>
      <c r="P37" s="221">
        <f t="shared" si="9"/>
        <v>0</v>
      </c>
      <c r="Q37" s="221">
        <f t="shared" si="4"/>
        <v>87.98</v>
      </c>
      <c r="R37" s="221" t="s">
        <v>4135</v>
      </c>
      <c r="T37" s="222" t="str">
        <v>24_21º Pav. - Penthouse</v>
      </c>
      <c r="U37" s="221" t="s">
        <v>2480</v>
      </c>
      <c r="W37"/>
      <c r="X37"/>
      <c r="Y37"/>
      <c r="Z37"/>
      <c r="AA37"/>
      <c r="AB37"/>
      <c r="AC37"/>
      <c r="AD37"/>
      <c r="AE37"/>
      <c r="AF37"/>
      <c r="AG37"/>
      <c r="AH37"/>
      <c r="AI37"/>
      <c r="AJ37"/>
      <c r="AK37"/>
      <c r="AL37"/>
    </row>
    <row r="38" spans="1:38" ht="76.5" customHeight="1" outlineLevel="2" x14ac:dyDescent="0.2">
      <c r="A38" s="356">
        <f t="shared" si="0"/>
        <v>0</v>
      </c>
      <c r="B38" s="356" t="str">
        <f t="shared" si="2"/>
        <v>IMPERMEABILIZAÇAO E TRATAMENTOS</v>
      </c>
      <c r="C38" s="356" t="str">
        <f t="shared" si="5"/>
        <v>05_3º Pav. / G4</v>
      </c>
      <c r="D38" s="356" t="str">
        <f t="shared" si="1"/>
        <v>SERVIÇO</v>
      </c>
      <c r="E38" s="355" t="s">
        <v>3692</v>
      </c>
      <c r="F38" s="356" t="s">
        <v>3693</v>
      </c>
      <c r="G38" s="357" t="s">
        <v>1243</v>
      </c>
      <c r="H38" s="358">
        <v>4.99</v>
      </c>
      <c r="I38" s="358" t="str">
        <f t="shared" si="6"/>
        <v>7.1.2</v>
      </c>
      <c r="J38" s="358" t="str">
        <f t="shared" si="7"/>
        <v>CISTERNA</v>
      </c>
      <c r="K38" s="354" t="str">
        <f t="shared" si="8"/>
        <v>TETO:</v>
      </c>
      <c r="M38" s="221" t="str">
        <v>PAREDE:  Sistema 2.5.3: Membrana de polímero acrílico com cimento e fibras sintéticas   -  ÁREA DE SERVIÇO</v>
      </c>
      <c r="N38" s="221">
        <f t="shared" si="9"/>
        <v>27.65</v>
      </c>
      <c r="O38" s="221">
        <f t="shared" si="9"/>
        <v>134.63999999999999</v>
      </c>
      <c r="P38" s="221">
        <f t="shared" si="9"/>
        <v>219.87</v>
      </c>
      <c r="Q38" s="221">
        <f t="shared" si="4"/>
        <v>382.16000000000025</v>
      </c>
      <c r="R38" s="221" t="s">
        <v>3721</v>
      </c>
      <c r="T38" s="222" t="str">
        <v>25_22º Pav. - Penthouse</v>
      </c>
      <c r="U38" s="221" t="s">
        <v>2480</v>
      </c>
      <c r="W38"/>
      <c r="X38"/>
      <c r="Y38"/>
      <c r="Z38"/>
      <c r="AA38"/>
      <c r="AB38"/>
      <c r="AC38"/>
      <c r="AD38"/>
      <c r="AE38"/>
      <c r="AF38"/>
      <c r="AG38"/>
      <c r="AH38"/>
      <c r="AI38"/>
      <c r="AJ38"/>
      <c r="AK38"/>
      <c r="AL38"/>
    </row>
    <row r="39" spans="1:38" ht="76.5" customHeight="1" outlineLevel="2" x14ac:dyDescent="0.2">
      <c r="A39" s="352">
        <f t="shared" si="0"/>
        <v>0</v>
      </c>
      <c r="B39" s="352" t="str">
        <f t="shared" si="2"/>
        <v>IMPERMEABILIZAÇAO E TRATAMENTOS</v>
      </c>
      <c r="C39" s="352" t="str">
        <f t="shared" si="5"/>
        <v>05_3º Pav. / G4</v>
      </c>
      <c r="D39" s="352" t="str">
        <f t="shared" si="1"/>
        <v>SERVIÇO</v>
      </c>
      <c r="E39" s="351" t="s">
        <v>3694</v>
      </c>
      <c r="F39" s="352" t="s">
        <v>3686</v>
      </c>
      <c r="G39" s="353" t="s">
        <v>1243</v>
      </c>
      <c r="H39" s="354">
        <v>25.3</v>
      </c>
      <c r="I39" s="354" t="str">
        <f t="shared" si="6"/>
        <v>2.5.3</v>
      </c>
      <c r="J39" s="354" t="str">
        <f t="shared" si="7"/>
        <v>ESQUADRIA</v>
      </c>
      <c r="K39" s="354" t="str">
        <f t="shared" si="8"/>
        <v>PAREDE:</v>
      </c>
      <c r="M39" s="221" t="str">
        <v>PISO:  Sistema 2.5.3: Membrana de polímero acrílico com cimento e fibras sintéticas | Revestimento bicomponente à base de polímeros acrílicos com adição de cimento e fibras sintéticas (3,0 kg/m²)+ Tela de poliéster nos pontos críticos - ÁREA DE SERVIÇO</v>
      </c>
      <c r="N39" s="221">
        <f t="shared" si="9"/>
        <v>12.95</v>
      </c>
      <c r="O39" s="221">
        <f t="shared" si="9"/>
        <v>55.44</v>
      </c>
      <c r="P39" s="221">
        <f t="shared" si="9"/>
        <v>95.760000000000019</v>
      </c>
      <c r="Q39" s="221">
        <f t="shared" si="4"/>
        <v>164.15000000000003</v>
      </c>
      <c r="R39" s="221" t="s">
        <v>3723</v>
      </c>
      <c r="T39" s="222" t="str">
        <v>26_23º Pav. - Penthouse</v>
      </c>
      <c r="U39" s="221" t="s">
        <v>2480</v>
      </c>
      <c r="W39"/>
      <c r="X39"/>
      <c r="Y39"/>
      <c r="Z39"/>
      <c r="AA39"/>
      <c r="AB39"/>
      <c r="AC39"/>
      <c r="AD39"/>
      <c r="AE39"/>
      <c r="AF39"/>
      <c r="AG39"/>
      <c r="AH39"/>
      <c r="AI39"/>
      <c r="AJ39"/>
      <c r="AK39"/>
      <c r="AL39"/>
    </row>
    <row r="40" spans="1:38" ht="76.5" customHeight="1" outlineLevel="2" x14ac:dyDescent="0.2">
      <c r="A40" s="348">
        <f t="shared" si="0"/>
        <v>0</v>
      </c>
      <c r="B40" s="348" t="str">
        <f t="shared" si="2"/>
        <v>IMPERMEABILIZAÇAO E TRATAMENTOS</v>
      </c>
      <c r="C40" s="348" t="str">
        <f t="shared" si="5"/>
        <v>06_Mez. 3º Pav. / G5</v>
      </c>
      <c r="D40" s="348" t="str">
        <f t="shared" si="1"/>
        <v/>
      </c>
      <c r="E40" s="347" t="s">
        <v>2634</v>
      </c>
      <c r="F40" s="348" t="s">
        <v>2635</v>
      </c>
      <c r="G40" s="349"/>
      <c r="H40" s="350"/>
      <c r="I40" s="350">
        <f>IF(C40=F40,SUMIFS($H$12:$H$63964,$C$12:$C$63964,C40),"")</f>
        <v>30.490000000000002</v>
      </c>
      <c r="J40" s="350"/>
      <c r="K40" s="354"/>
      <c r="M40" s="221" t="str">
        <v>PAREDE:  Sistema 7.1.6: Argamassa impermeabilizante sem cimento - MK-FEN 30 (F) | Argamassa não cimentícia com agentes incorporadores de ar (8,0 kg/m²) + Tela de poliéster nos pontos críticos  -  ÁREA TÉCNICA</v>
      </c>
      <c r="N40" s="221">
        <f t="shared" si="9"/>
        <v>6.08</v>
      </c>
      <c r="O40" s="221">
        <f t="shared" si="9"/>
        <v>52.079999999999991</v>
      </c>
      <c r="P40" s="221">
        <f t="shared" si="9"/>
        <v>71.790000000000006</v>
      </c>
      <c r="Q40" s="221">
        <f t="shared" si="4"/>
        <v>129.94999999999987</v>
      </c>
      <c r="R40" s="221" t="s">
        <v>3725</v>
      </c>
      <c r="T40" s="222" t="str">
        <v>27_24º Pav. - Penthouse</v>
      </c>
      <c r="U40" s="221" t="s">
        <v>2480</v>
      </c>
      <c r="W40"/>
      <c r="X40"/>
      <c r="Y40"/>
      <c r="Z40"/>
      <c r="AA40"/>
      <c r="AB40"/>
      <c r="AC40"/>
      <c r="AD40"/>
      <c r="AE40"/>
      <c r="AF40"/>
      <c r="AG40"/>
      <c r="AH40"/>
      <c r="AI40"/>
      <c r="AJ40"/>
      <c r="AK40"/>
      <c r="AL40"/>
    </row>
    <row r="41" spans="1:38" ht="76.5" customHeight="1" outlineLevel="2" x14ac:dyDescent="0.2">
      <c r="A41" s="356">
        <f t="shared" si="0"/>
        <v>0</v>
      </c>
      <c r="B41" s="356" t="str">
        <f t="shared" si="2"/>
        <v>IMPERMEABILIZAÇAO E TRATAMENTOS</v>
      </c>
      <c r="C41" s="356" t="str">
        <f t="shared" si="5"/>
        <v>06_Mez. 3º Pav. / G5</v>
      </c>
      <c r="D41" s="356" t="str">
        <f t="shared" si="1"/>
        <v>SERVIÇO</v>
      </c>
      <c r="E41" s="355" t="s">
        <v>2636</v>
      </c>
      <c r="F41" s="356" t="s">
        <v>3686</v>
      </c>
      <c r="G41" s="357" t="s">
        <v>1243</v>
      </c>
      <c r="H41" s="358">
        <v>24.05</v>
      </c>
      <c r="I41" s="358" t="str">
        <f t="shared" si="6"/>
        <v>2.5.3</v>
      </c>
      <c r="J41" s="358" t="str">
        <f t="shared" si="7"/>
        <v>ESQUADRIA</v>
      </c>
      <c r="K41" s="354" t="str">
        <f t="shared" si="8"/>
        <v>PAREDE:</v>
      </c>
      <c r="M41" s="221" t="str">
        <v>PISO:  Sistema 7.1.6: Argamassa impermeabilizante sem cimento - MK-FEN 30 (F) | Argamassa não cimentícia com agentes incorporadores de ar (8,0 kg/m²) + Tela de poliéster nos pontos críticos - ÁREA TÉCNICA</v>
      </c>
      <c r="N41" s="221">
        <f t="shared" si="9"/>
        <v>11.34</v>
      </c>
      <c r="O41" s="221">
        <f t="shared" si="9"/>
        <v>86.399999999999991</v>
      </c>
      <c r="P41" s="221">
        <f t="shared" si="9"/>
        <v>127.58999999999996</v>
      </c>
      <c r="Q41" s="221">
        <f t="shared" si="4"/>
        <v>225.32999999999993</v>
      </c>
      <c r="R41" s="221" t="s">
        <v>3727</v>
      </c>
      <c r="T41" s="222" t="str">
        <v>28_25º Pav. Penthouse</v>
      </c>
      <c r="U41" s="221" t="s">
        <v>2480</v>
      </c>
      <c r="W41"/>
      <c r="X41"/>
      <c r="Y41"/>
      <c r="Z41"/>
      <c r="AA41"/>
      <c r="AB41"/>
      <c r="AC41"/>
      <c r="AD41"/>
      <c r="AE41"/>
      <c r="AF41"/>
      <c r="AG41"/>
      <c r="AH41"/>
      <c r="AI41"/>
      <c r="AJ41"/>
      <c r="AK41"/>
      <c r="AL41"/>
    </row>
    <row r="42" spans="1:38" ht="76.5" customHeight="1" outlineLevel="2" x14ac:dyDescent="0.2">
      <c r="A42" s="352">
        <f t="shared" si="0"/>
        <v>0</v>
      </c>
      <c r="B42" s="352" t="str">
        <f t="shared" si="2"/>
        <v>IMPERMEABILIZAÇAO E TRATAMENTOS</v>
      </c>
      <c r="C42" s="352" t="str">
        <f t="shared" si="5"/>
        <v>06_Mez. 3º Pav. / G5</v>
      </c>
      <c r="D42" s="352" t="str">
        <f t="shared" si="1"/>
        <v>SERVIÇO</v>
      </c>
      <c r="E42" s="351" t="s">
        <v>3695</v>
      </c>
      <c r="F42" s="352" t="s">
        <v>3671</v>
      </c>
      <c r="G42" s="353" t="s">
        <v>1243</v>
      </c>
      <c r="H42" s="354">
        <v>6.44</v>
      </c>
      <c r="I42" s="354" t="str">
        <f t="shared" si="6"/>
        <v>2.5.3</v>
      </c>
      <c r="J42" s="354" t="str">
        <f t="shared" si="7"/>
        <v>ESQUADRIA</v>
      </c>
      <c r="K42" s="354" t="str">
        <f t="shared" si="8"/>
        <v>PISO:</v>
      </c>
      <c r="M42" s="221" t="str">
        <v>PAREDE:  Sistema 2.5.3: Membrana de polímero acrílico com cimento e fibras sintéticas | Revestimento bicomponente à base de polímeros acrílicos com adição de cimento e fibras sintéticas (3,0 kg/m²)  -  BANHEIRO</v>
      </c>
      <c r="N42" s="221">
        <f t="shared" si="9"/>
        <v>68.289999999999992</v>
      </c>
      <c r="O42" s="221">
        <f t="shared" si="9"/>
        <v>216.48</v>
      </c>
      <c r="P42" s="221">
        <f t="shared" si="9"/>
        <v>498.56999999999988</v>
      </c>
      <c r="Q42" s="221">
        <f t="shared" si="4"/>
        <v>783.34</v>
      </c>
      <c r="R42" s="221" t="s">
        <v>3729</v>
      </c>
      <c r="T42" s="222" t="str">
        <v>29_26º Pav. - Penthouse</v>
      </c>
      <c r="U42" s="221" t="s">
        <v>2480</v>
      </c>
      <c r="W42"/>
      <c r="X42"/>
      <c r="Y42"/>
      <c r="Z42"/>
      <c r="AA42"/>
      <c r="AB42"/>
      <c r="AC42"/>
      <c r="AD42"/>
      <c r="AE42"/>
      <c r="AF42"/>
      <c r="AG42"/>
      <c r="AH42"/>
      <c r="AI42"/>
      <c r="AJ42"/>
      <c r="AK42"/>
      <c r="AL42"/>
    </row>
    <row r="43" spans="1:38" ht="76.5" customHeight="1" outlineLevel="2" x14ac:dyDescent="0.2">
      <c r="A43" s="348">
        <f t="shared" si="0"/>
        <v>0</v>
      </c>
      <c r="B43" s="348" t="str">
        <f t="shared" si="2"/>
        <v>IMPERMEABILIZAÇAO E TRATAMENTOS</v>
      </c>
      <c r="C43" s="348" t="str">
        <f t="shared" si="5"/>
        <v>07_4º Pav. - Lazer / G6</v>
      </c>
      <c r="D43" s="348" t="str">
        <f t="shared" si="1"/>
        <v/>
      </c>
      <c r="E43" s="347" t="s">
        <v>2637</v>
      </c>
      <c r="F43" s="348" t="s">
        <v>2638</v>
      </c>
      <c r="G43" s="349"/>
      <c r="H43" s="350"/>
      <c r="I43" s="350">
        <f>IF(C43=F43,SUMIFS($H$12:$H$63964,$C$12:$C$63964,C43),"")</f>
        <v>526.55999999999995</v>
      </c>
      <c r="J43" s="350"/>
      <c r="K43" s="354"/>
      <c r="M43" s="221" t="str">
        <v>PISO:  Sistema 2.5.3: Membrana de polímero acrílico com cimento e fibras sintéticas | Revestimento bicomponente à base de polímeros acrílicos com adição de cimento e fibras sintéticas (3,0 kg/m²)+ Tela de poliéster nos pontos críticos - BANHEIRO</v>
      </c>
      <c r="N43" s="221">
        <f t="shared" si="9"/>
        <v>49.07</v>
      </c>
      <c r="O43" s="221">
        <f t="shared" si="9"/>
        <v>128.4</v>
      </c>
      <c r="P43" s="221">
        <f t="shared" si="9"/>
        <v>328.53000000000009</v>
      </c>
      <c r="Q43" s="221">
        <f t="shared" si="4"/>
        <v>506.00000000000011</v>
      </c>
      <c r="R43" s="221" t="s">
        <v>3731</v>
      </c>
      <c r="T43" s="222" t="str">
        <v>30_27º Pav. Penthouse</v>
      </c>
      <c r="U43" s="221" t="s">
        <v>2480</v>
      </c>
      <c r="W43"/>
      <c r="X43"/>
      <c r="Y43"/>
      <c r="Z43"/>
      <c r="AA43"/>
      <c r="AB43"/>
      <c r="AC43"/>
      <c r="AD43"/>
      <c r="AE43"/>
      <c r="AF43"/>
      <c r="AG43"/>
      <c r="AH43"/>
      <c r="AI43"/>
      <c r="AJ43"/>
      <c r="AK43"/>
      <c r="AL43"/>
    </row>
    <row r="44" spans="1:38" ht="76.5" customHeight="1" outlineLevel="2" x14ac:dyDescent="0.2">
      <c r="A44" s="356">
        <f t="shared" si="0"/>
        <v>0</v>
      </c>
      <c r="B44" s="356" t="str">
        <f t="shared" si="2"/>
        <v>IMPERMEABILIZAÇAO E TRATAMENTOS</v>
      </c>
      <c r="C44" s="356" t="str">
        <f t="shared" si="5"/>
        <v>07_4º Pav. - Lazer / G6</v>
      </c>
      <c r="D44" s="356" t="str">
        <f t="shared" si="1"/>
        <v>SERVIÇO</v>
      </c>
      <c r="E44" s="355" t="s">
        <v>2639</v>
      </c>
      <c r="F44" s="356" t="s">
        <v>3665</v>
      </c>
      <c r="G44" s="357" t="s">
        <v>1243</v>
      </c>
      <c r="H44" s="358">
        <v>16.27</v>
      </c>
      <c r="I44" s="358" t="str">
        <f t="shared" si="6"/>
        <v>2.5.3</v>
      </c>
      <c r="J44" s="358" t="str">
        <f t="shared" si="7"/>
        <v>BANHEIRO</v>
      </c>
      <c r="K44" s="354" t="str">
        <f t="shared" si="8"/>
        <v>PAREDE:</v>
      </c>
      <c r="M44" s="221" t="str">
        <v>PAREDE:  Sistema 2.5.3: Membrana de polímero acrílico com cimento e fibras sintéticas | Revestimento bicomponente à base de polímeros acrílicos com adição de cimento e fibras sintéticas (3,0 kg/m²)  -  BOX BANHEIRO</v>
      </c>
      <c r="N44" s="221">
        <f t="shared" si="9"/>
        <v>56.38</v>
      </c>
      <c r="O44" s="221">
        <f t="shared" si="9"/>
        <v>194.24</v>
      </c>
      <c r="P44" s="221">
        <f t="shared" si="9"/>
        <v>593.2399999999999</v>
      </c>
      <c r="Q44" s="221">
        <f t="shared" si="4"/>
        <v>843.8599999999999</v>
      </c>
      <c r="R44" s="221" t="s">
        <v>3733</v>
      </c>
      <c r="T44" s="222" t="str">
        <v>31_28º Pav. - Penthouse</v>
      </c>
      <c r="U44" s="221" t="s">
        <v>2480</v>
      </c>
      <c r="W44"/>
      <c r="X44"/>
      <c r="Y44"/>
      <c r="Z44"/>
      <c r="AA44"/>
      <c r="AB44"/>
      <c r="AC44"/>
      <c r="AD44"/>
      <c r="AE44"/>
      <c r="AF44"/>
      <c r="AG44"/>
      <c r="AH44"/>
      <c r="AI44"/>
      <c r="AJ44"/>
      <c r="AK44"/>
      <c r="AL44"/>
    </row>
    <row r="45" spans="1:38" ht="76.5" customHeight="1" outlineLevel="2" x14ac:dyDescent="0.2">
      <c r="A45" s="352">
        <f t="shared" si="0"/>
        <v>0</v>
      </c>
      <c r="B45" s="352" t="str">
        <f t="shared" si="2"/>
        <v>IMPERMEABILIZAÇAO E TRATAMENTOS</v>
      </c>
      <c r="C45" s="352" t="str">
        <f t="shared" si="5"/>
        <v>07_4º Pav. - Lazer / G6</v>
      </c>
      <c r="D45" s="352" t="str">
        <f t="shared" si="1"/>
        <v>SERVIÇO</v>
      </c>
      <c r="E45" s="351" t="s">
        <v>3696</v>
      </c>
      <c r="F45" s="352" t="s">
        <v>3666</v>
      </c>
      <c r="G45" s="353" t="s">
        <v>1243</v>
      </c>
      <c r="H45" s="354">
        <v>10.14</v>
      </c>
      <c r="I45" s="354" t="str">
        <f t="shared" si="6"/>
        <v>2.5.3</v>
      </c>
      <c r="J45" s="354" t="str">
        <f t="shared" si="7"/>
        <v>BANHEIRO</v>
      </c>
      <c r="K45" s="354" t="str">
        <f t="shared" si="8"/>
        <v>PISO:</v>
      </c>
      <c r="M45" s="221" t="str">
        <v>PISO:  Sistema 2.5.3: Membrana de polímero acrílico com cimento e fibras sintéticas | Revestimento bicomponente à base de polímeros acrílicos com adição de cimento e fibras sintéticas (3,0 kg/m²)+ Tela de poliéster nos pontos críticos - BOX BANHEIRO</v>
      </c>
      <c r="N45" s="221">
        <f t="shared" si="9"/>
        <v>16.940000000000001</v>
      </c>
      <c r="O45" s="221">
        <f t="shared" si="9"/>
        <v>64.8</v>
      </c>
      <c r="P45" s="221">
        <f t="shared" si="9"/>
        <v>200.21999999999994</v>
      </c>
      <c r="Q45" s="221">
        <f t="shared" si="4"/>
        <v>281.95999999999987</v>
      </c>
      <c r="R45" s="221" t="s">
        <v>3735</v>
      </c>
      <c r="T45" s="222" t="str">
        <v>32_29º Pav. - Penthouse</v>
      </c>
      <c r="U45" s="221" t="s">
        <v>2480</v>
      </c>
      <c r="W45"/>
      <c r="X45"/>
      <c r="Y45"/>
      <c r="Z45"/>
      <c r="AA45"/>
      <c r="AB45"/>
      <c r="AC45"/>
      <c r="AD45"/>
      <c r="AE45"/>
      <c r="AF45"/>
      <c r="AG45"/>
      <c r="AH45"/>
      <c r="AI45"/>
      <c r="AJ45"/>
      <c r="AK45"/>
      <c r="AL45"/>
    </row>
    <row r="46" spans="1:38" ht="76.5" customHeight="1" outlineLevel="2" x14ac:dyDescent="0.2">
      <c r="A46" s="356">
        <f t="shared" si="0"/>
        <v>0</v>
      </c>
      <c r="B46" s="356" t="str">
        <f t="shared" si="2"/>
        <v>IMPERMEABILIZAÇAO E TRATAMENTOS</v>
      </c>
      <c r="C46" s="356" t="str">
        <f t="shared" si="5"/>
        <v>07_4º Pav. - Lazer / G6</v>
      </c>
      <c r="D46" s="356" t="str">
        <f t="shared" si="1"/>
        <v>SERVIÇO</v>
      </c>
      <c r="E46" s="355" t="s">
        <v>3697</v>
      </c>
      <c r="F46" s="356" t="s">
        <v>4130</v>
      </c>
      <c r="G46" s="357" t="s">
        <v>1243</v>
      </c>
      <c r="H46" s="358">
        <v>27.38</v>
      </c>
      <c r="I46" s="358" t="s">
        <v>4152</v>
      </c>
      <c r="J46" s="358" t="str">
        <f t="shared" si="7"/>
        <v>CIRCULAÇÃO</v>
      </c>
      <c r="K46" s="354" t="str">
        <f t="shared" si="8"/>
        <v>PAREDE:</v>
      </c>
      <c r="M46" s="221" t="str">
        <v>PISO:  Sistema 2.5.3: Membrana de polímero acrílico com cimento e fibras sintéticas | Revestimento bicomponente à base de polímeros acrílicos com adição de cimento e fibras sintéticas (3,0 kg/m²)+ Tela de poliéster nos pontos críticos - ESQUADRIA</v>
      </c>
      <c r="N46" s="221">
        <f t="shared" si="9"/>
        <v>54.86</v>
      </c>
      <c r="O46" s="221">
        <f t="shared" si="9"/>
        <v>165.44000000000003</v>
      </c>
      <c r="P46" s="221">
        <f t="shared" si="9"/>
        <v>412.03999999999991</v>
      </c>
      <c r="Q46" s="221">
        <f t="shared" ref="Q46:Q63" si="10">SUMIFS($H$13:$H$10253,$F$13:$F$10253,$M46)</f>
        <v>632.3399999999998</v>
      </c>
      <c r="R46" s="221" t="s">
        <v>3738</v>
      </c>
      <c r="T46" s="222" t="str">
        <v>33_30º Pav. - Penthouse</v>
      </c>
      <c r="U46" s="221" t="s">
        <v>2480</v>
      </c>
      <c r="W46"/>
      <c r="X46"/>
      <c r="Y46"/>
      <c r="Z46"/>
      <c r="AA46"/>
      <c r="AB46"/>
      <c r="AC46"/>
      <c r="AD46"/>
      <c r="AE46"/>
      <c r="AF46"/>
      <c r="AG46"/>
      <c r="AH46"/>
      <c r="AI46"/>
      <c r="AJ46"/>
      <c r="AK46"/>
      <c r="AL46"/>
    </row>
    <row r="47" spans="1:38" ht="76.5" customHeight="1" outlineLevel="2" x14ac:dyDescent="0.2">
      <c r="A47" s="352">
        <f t="shared" si="0"/>
        <v>0</v>
      </c>
      <c r="B47" s="352" t="str">
        <f t="shared" si="2"/>
        <v>IMPERMEABILIZAÇAO E TRATAMENTOS</v>
      </c>
      <c r="C47" s="352" t="str">
        <f t="shared" si="5"/>
        <v>07_4º Pav. - Lazer / G6</v>
      </c>
      <c r="D47" s="352" t="str">
        <f t="shared" si="1"/>
        <v>SERVIÇO</v>
      </c>
      <c r="E47" s="351" t="s">
        <v>3699</v>
      </c>
      <c r="F47" s="352" t="s">
        <v>4131</v>
      </c>
      <c r="G47" s="353" t="s">
        <v>1243</v>
      </c>
      <c r="H47" s="354">
        <v>142.22999999999999</v>
      </c>
      <c r="I47" s="354" t="s">
        <v>4152</v>
      </c>
      <c r="J47" s="354" t="str">
        <f t="shared" si="7"/>
        <v>CIRCULAÇÃO</v>
      </c>
      <c r="K47" s="354" t="str">
        <f t="shared" si="8"/>
        <v>PISO:</v>
      </c>
      <c r="L47" s="218" t="s">
        <v>4193</v>
      </c>
      <c r="M47" s="221" t="str">
        <v>PISO:  Sistema 7.1.6: Argamassa impermeabilizante sem cimento - MK-FEN 30 (F) | Argamassa não cimentícia com agentes incorporadores de ar (8,0 kg/m²) + Tela de poliéster nos pontos críticos - MOLDURA FACHADA</v>
      </c>
      <c r="N47" s="221">
        <f t="shared" si="9"/>
        <v>125.19</v>
      </c>
      <c r="O47" s="221">
        <f t="shared" si="9"/>
        <v>160.24</v>
      </c>
      <c r="P47" s="221">
        <f t="shared" si="9"/>
        <v>109.12</v>
      </c>
      <c r="Q47" s="221">
        <f t="shared" si="10"/>
        <v>394.55</v>
      </c>
      <c r="R47" s="221" t="s">
        <v>3740</v>
      </c>
      <c r="T47" s="222" t="str">
        <v>34_31º Pav. - Penthouse</v>
      </c>
      <c r="U47" s="221" t="s">
        <v>2480</v>
      </c>
      <c r="W47"/>
      <c r="X47"/>
      <c r="Y47"/>
      <c r="Z47"/>
      <c r="AA47"/>
      <c r="AB47"/>
      <c r="AC47"/>
      <c r="AD47"/>
      <c r="AE47"/>
      <c r="AF47"/>
      <c r="AG47"/>
      <c r="AH47"/>
      <c r="AI47"/>
      <c r="AJ47"/>
      <c r="AK47"/>
      <c r="AL47"/>
    </row>
    <row r="48" spans="1:38" ht="89.25" outlineLevel="2" x14ac:dyDescent="0.2">
      <c r="A48" s="356">
        <f t="shared" si="0"/>
        <v>0</v>
      </c>
      <c r="B48" s="356" t="str">
        <f t="shared" si="2"/>
        <v>IMPERMEABILIZAÇAO E TRATAMENTOS</v>
      </c>
      <c r="C48" s="356" t="str">
        <f t="shared" si="5"/>
        <v>07_4º Pav. - Lazer / G6</v>
      </c>
      <c r="D48" s="356" t="str">
        <f t="shared" si="1"/>
        <v>SERVIÇO</v>
      </c>
      <c r="E48" s="355" t="s">
        <v>3701</v>
      </c>
      <c r="F48" s="356" t="s">
        <v>3686</v>
      </c>
      <c r="G48" s="357" t="s">
        <v>1243</v>
      </c>
      <c r="H48" s="358">
        <v>29.2</v>
      </c>
      <c r="I48" s="358" t="str">
        <f t="shared" si="6"/>
        <v>2.5.3</v>
      </c>
      <c r="J48" s="358" t="str">
        <f t="shared" si="7"/>
        <v>ESQUADRIA</v>
      </c>
      <c r="K48" s="354" t="str">
        <f t="shared" si="8"/>
        <v>PAREDE:</v>
      </c>
      <c r="M48" s="221" t="str">
        <v>PAREDE:  Sistema 4.2.4: Manta asfáltica 4mm aderida com asfalto oxidado modificado | Primer asfáltico à base d'água (0,4 L/m²)   -  SACADA</v>
      </c>
      <c r="N48" s="221">
        <f t="shared" si="9"/>
        <v>8.2200000000000006</v>
      </c>
      <c r="O48" s="221">
        <f t="shared" si="9"/>
        <v>0</v>
      </c>
      <c r="P48" s="221">
        <f t="shared" si="9"/>
        <v>39.79</v>
      </c>
      <c r="Q48" s="221">
        <f t="shared" si="10"/>
        <v>48.01</v>
      </c>
      <c r="R48" s="221" t="s">
        <v>3742</v>
      </c>
      <c r="T48" s="222" t="str">
        <v>35_32º Pav. - Penthouse</v>
      </c>
      <c r="U48" s="221" t="s">
        <v>2480</v>
      </c>
      <c r="W48"/>
      <c r="X48"/>
      <c r="Y48"/>
      <c r="Z48"/>
      <c r="AA48"/>
      <c r="AB48"/>
      <c r="AC48"/>
      <c r="AD48"/>
      <c r="AE48"/>
      <c r="AF48"/>
      <c r="AG48"/>
      <c r="AH48"/>
      <c r="AI48"/>
      <c r="AJ48"/>
      <c r="AK48"/>
      <c r="AL48"/>
    </row>
    <row r="49" spans="1:38" ht="89.25" outlineLevel="2" x14ac:dyDescent="0.2">
      <c r="A49" s="352">
        <f t="shared" si="0"/>
        <v>0</v>
      </c>
      <c r="B49" s="352" t="str">
        <f t="shared" si="2"/>
        <v>IMPERMEABILIZAÇAO E TRATAMENTOS</v>
      </c>
      <c r="C49" s="352" t="str">
        <f t="shared" si="5"/>
        <v>07_4º Pav. - Lazer / G6</v>
      </c>
      <c r="D49" s="352" t="str">
        <f t="shared" si="1"/>
        <v>SERVIÇO</v>
      </c>
      <c r="E49" s="351" t="s">
        <v>3702</v>
      </c>
      <c r="F49" s="352" t="s">
        <v>3671</v>
      </c>
      <c r="G49" s="353" t="s">
        <v>1243</v>
      </c>
      <c r="H49" s="354">
        <v>6.44</v>
      </c>
      <c r="I49" s="354" t="str">
        <f t="shared" si="6"/>
        <v>2.5.3</v>
      </c>
      <c r="J49" s="354" t="str">
        <f t="shared" si="7"/>
        <v>ESQUADRIA</v>
      </c>
      <c r="K49" s="354" t="str">
        <f t="shared" si="8"/>
        <v>PISO:</v>
      </c>
      <c r="M49" s="221" t="str">
        <v>PISO:  Sistema 4.2.4: Manta asfáltica 4mm aderida com asfalto oxidado modificado |  -  SACADA</v>
      </c>
      <c r="N49" s="221">
        <f t="shared" si="9"/>
        <v>55.9</v>
      </c>
      <c r="O49" s="221">
        <f t="shared" si="9"/>
        <v>0</v>
      </c>
      <c r="P49" s="221">
        <f t="shared" si="9"/>
        <v>116.68999999999996</v>
      </c>
      <c r="Q49" s="221">
        <f t="shared" si="10"/>
        <v>172.58999999999997</v>
      </c>
      <c r="R49" s="221" t="s">
        <v>3744</v>
      </c>
      <c r="T49" s="222" t="str">
        <v>36_33º Pav. Penthouse</v>
      </c>
      <c r="U49" s="221" t="s">
        <v>2480</v>
      </c>
      <c r="W49"/>
      <c r="X49"/>
      <c r="Y49"/>
      <c r="Z49"/>
      <c r="AA49"/>
      <c r="AB49"/>
      <c r="AC49"/>
      <c r="AD49"/>
      <c r="AE49"/>
      <c r="AF49"/>
      <c r="AG49"/>
      <c r="AH49"/>
      <c r="AI49"/>
      <c r="AJ49"/>
      <c r="AK49"/>
      <c r="AL49"/>
    </row>
    <row r="50" spans="1:38" ht="76.5" customHeight="1" outlineLevel="2" x14ac:dyDescent="0.2">
      <c r="A50" s="356">
        <f t="shared" si="0"/>
        <v>0</v>
      </c>
      <c r="B50" s="356" t="str">
        <f t="shared" si="2"/>
        <v>IMPERMEABILIZAÇAO E TRATAMENTOS</v>
      </c>
      <c r="C50" s="356" t="str">
        <f t="shared" si="5"/>
        <v>07_4º Pav. - Lazer / G6</v>
      </c>
      <c r="D50" s="356" t="str">
        <f t="shared" si="1"/>
        <v>SERVIÇO</v>
      </c>
      <c r="E50" s="355" t="s">
        <v>3703</v>
      </c>
      <c r="F50" s="356" t="s">
        <v>4127</v>
      </c>
      <c r="G50" s="357" t="s">
        <v>1243</v>
      </c>
      <c r="H50" s="358">
        <v>4.8899999999999997</v>
      </c>
      <c r="I50" s="358" t="s">
        <v>4154</v>
      </c>
      <c r="J50" s="475" t="s">
        <v>4176</v>
      </c>
      <c r="K50" s="354" t="str">
        <f t="shared" si="8"/>
        <v>PAREDE:</v>
      </c>
      <c r="M50" s="221" t="str">
        <v>PISO:  Sistema 7.1.6: Argamassa impermeabilizante sem cimento - MK-FEN 30 (F) | Argamassa não cimentícia com agentes incorporadores de ar (8,0 kg/m²) + Tela de poliéster nos pontos críticos - CALHA E RUFO</v>
      </c>
      <c r="N50" s="221">
        <f t="shared" si="9"/>
        <v>27.15</v>
      </c>
      <c r="O50" s="221">
        <f t="shared" si="9"/>
        <v>0</v>
      </c>
      <c r="P50" s="221">
        <f t="shared" si="9"/>
        <v>0</v>
      </c>
      <c r="Q50" s="221">
        <f t="shared" si="10"/>
        <v>27.15</v>
      </c>
      <c r="R50" s="221" t="s">
        <v>4086</v>
      </c>
      <c r="T50" s="222" t="str">
        <v>37_34º Pav. Penthouse</v>
      </c>
      <c r="U50" s="221" t="s">
        <v>2480</v>
      </c>
      <c r="W50"/>
      <c r="X50"/>
      <c r="Y50"/>
      <c r="Z50"/>
      <c r="AA50"/>
      <c r="AB50"/>
      <c r="AC50"/>
      <c r="AD50"/>
      <c r="AE50"/>
      <c r="AF50"/>
      <c r="AG50"/>
      <c r="AH50"/>
      <c r="AI50"/>
      <c r="AJ50"/>
      <c r="AK50"/>
      <c r="AL50"/>
    </row>
    <row r="51" spans="1:38" ht="76.5" customHeight="1" outlineLevel="2" x14ac:dyDescent="0.2">
      <c r="A51" s="352">
        <f t="shared" si="0"/>
        <v>0</v>
      </c>
      <c r="B51" s="352" t="str">
        <f t="shared" si="2"/>
        <v>IMPERMEABILIZAÇAO E TRATAMENTOS</v>
      </c>
      <c r="C51" s="352" t="str">
        <f t="shared" si="5"/>
        <v>07_4º Pav. - Lazer / G6</v>
      </c>
      <c r="D51" s="352" t="str">
        <f t="shared" si="1"/>
        <v>SERVIÇO</v>
      </c>
      <c r="E51" s="351" t="s">
        <v>3704</v>
      </c>
      <c r="F51" s="352" t="s">
        <v>4126</v>
      </c>
      <c r="G51" s="353" t="s">
        <v>1243</v>
      </c>
      <c r="H51" s="354">
        <v>0.85</v>
      </c>
      <c r="I51" s="354" t="s">
        <v>4154</v>
      </c>
      <c r="J51" s="475" t="s">
        <v>4176</v>
      </c>
      <c r="K51" s="354" t="str">
        <f t="shared" si="8"/>
        <v>PISO:</v>
      </c>
      <c r="L51" s="218" t="s">
        <v>4193</v>
      </c>
      <c r="M51" s="221" t="str">
        <v>PAREDE:  Sistema 4.2.4: Manta asfáltica 4mm aderida com asfalto oxidado modificado | Primer asfáltico à base d'água (0,4 L/m²) + Asfalto oxidado modificado (2,5 kg/m²  -  PISCINA</v>
      </c>
      <c r="N51" s="221">
        <f t="shared" si="9"/>
        <v>15.24</v>
      </c>
      <c r="O51" s="221">
        <f t="shared" si="9"/>
        <v>0</v>
      </c>
      <c r="P51" s="221">
        <f t="shared" si="9"/>
        <v>0</v>
      </c>
      <c r="Q51" s="221">
        <f t="shared" si="10"/>
        <v>15.24</v>
      </c>
      <c r="R51" s="221" t="s">
        <v>4102</v>
      </c>
      <c r="T51" s="222" t="str">
        <v>38_35º Pav. Penthouse</v>
      </c>
      <c r="U51" s="221" t="s">
        <v>2480</v>
      </c>
      <c r="W51"/>
      <c r="X51"/>
      <c r="Y51"/>
      <c r="Z51"/>
      <c r="AA51"/>
      <c r="AB51"/>
      <c r="AC51"/>
      <c r="AD51"/>
      <c r="AE51"/>
      <c r="AF51"/>
      <c r="AG51"/>
      <c r="AH51"/>
      <c r="AI51"/>
      <c r="AJ51"/>
      <c r="AK51"/>
      <c r="AL51"/>
    </row>
    <row r="52" spans="1:38" ht="76.5" customHeight="1" outlineLevel="2" x14ac:dyDescent="0.2">
      <c r="A52" s="356">
        <f t="shared" si="0"/>
        <v>0</v>
      </c>
      <c r="B52" s="356" t="str">
        <f t="shared" si="2"/>
        <v>IMPERMEABILIZAÇAO E TRATAMENTOS</v>
      </c>
      <c r="C52" s="356" t="str">
        <f t="shared" si="5"/>
        <v>07_4º Pav. - Lazer / G6</v>
      </c>
      <c r="D52" s="356" t="str">
        <f t="shared" si="1"/>
        <v>SERVIÇO</v>
      </c>
      <c r="E52" s="355" t="s">
        <v>3705</v>
      </c>
      <c r="F52" s="356" t="s">
        <v>4132</v>
      </c>
      <c r="G52" s="357" t="s">
        <v>1243</v>
      </c>
      <c r="H52" s="358">
        <v>99.14</v>
      </c>
      <c r="I52" s="358" t="s">
        <v>4153</v>
      </c>
      <c r="J52" s="358" t="str">
        <f t="shared" si="7"/>
        <v>PISCINA</v>
      </c>
      <c r="K52" s="354" t="str">
        <f t="shared" si="8"/>
        <v>PAREDE:</v>
      </c>
      <c r="M52" s="221" t="str">
        <v>PISO:  Sistema 4.2.4: Manta asfáltica 4mm aderida com asfalto oxidado modificado | Primer asfáltico à base d'água (0,4 L/m²) + Asfalto oxidado modificado (2,5 kg/m²  -  PISCINA</v>
      </c>
      <c r="N52" s="221">
        <f t="shared" si="9"/>
        <v>9.89</v>
      </c>
      <c r="O52" s="221">
        <f t="shared" si="9"/>
        <v>0</v>
      </c>
      <c r="P52" s="221">
        <f t="shared" si="9"/>
        <v>0</v>
      </c>
      <c r="Q52" s="221">
        <f t="shared" si="10"/>
        <v>9.89</v>
      </c>
      <c r="R52" s="221" t="s">
        <v>4104</v>
      </c>
      <c r="T52" s="222" t="str">
        <v>39_ 36º Pav. - Penthouse Dif.</v>
      </c>
      <c r="U52" s="221" t="s">
        <v>2480</v>
      </c>
      <c r="W52"/>
      <c r="X52"/>
      <c r="Y52"/>
      <c r="Z52"/>
      <c r="AA52"/>
      <c r="AB52"/>
      <c r="AC52"/>
      <c r="AD52"/>
      <c r="AE52"/>
      <c r="AF52"/>
      <c r="AG52"/>
      <c r="AH52"/>
      <c r="AI52"/>
      <c r="AJ52"/>
      <c r="AK52"/>
      <c r="AL52"/>
    </row>
    <row r="53" spans="1:38" ht="76.5" customHeight="1" outlineLevel="2" x14ac:dyDescent="0.2">
      <c r="A53" s="352">
        <f t="shared" si="0"/>
        <v>0</v>
      </c>
      <c r="B53" s="352" t="str">
        <f t="shared" si="2"/>
        <v>IMPERMEABILIZAÇAO E TRATAMENTOS</v>
      </c>
      <c r="C53" s="352" t="str">
        <f t="shared" si="5"/>
        <v>07_4º Pav. - Lazer / G6</v>
      </c>
      <c r="D53" s="352" t="str">
        <f t="shared" si="1"/>
        <v>SERVIÇO</v>
      </c>
      <c r="E53" s="351" t="s">
        <v>3707</v>
      </c>
      <c r="F53" s="352" t="s">
        <v>4133</v>
      </c>
      <c r="G53" s="353" t="s">
        <v>1243</v>
      </c>
      <c r="H53" s="354">
        <v>141.99</v>
      </c>
      <c r="I53" s="354" t="s">
        <v>4153</v>
      </c>
      <c r="J53" s="354" t="str">
        <f t="shared" si="7"/>
        <v>PISCINA</v>
      </c>
      <c r="K53" s="354" t="str">
        <f t="shared" si="8"/>
        <v>PISO:</v>
      </c>
      <c r="L53" s="218" t="s">
        <v>4193</v>
      </c>
      <c r="M53" s="221" t="str">
        <v>PAREDE:  Sistema 4.2.4: Manta asfáltica 4mm aderida com asfalto oxidado modificado | Primer asfáltico à base d'água (0,4 L/m²) + Asfalto oxidado modificado (2,5 kg/m²  -  TERRAÇO</v>
      </c>
      <c r="N53" s="221">
        <f t="shared" si="9"/>
        <v>9</v>
      </c>
      <c r="O53" s="221">
        <f t="shared" si="9"/>
        <v>0</v>
      </c>
      <c r="P53" s="221">
        <f t="shared" si="9"/>
        <v>0</v>
      </c>
      <c r="Q53" s="221">
        <f t="shared" si="10"/>
        <v>9</v>
      </c>
      <c r="R53" s="221" t="s">
        <v>4107</v>
      </c>
      <c r="T53" s="222" t="str">
        <v>40_37º - Duplex Inferior</v>
      </c>
      <c r="U53" s="221"/>
      <c r="W53"/>
      <c r="X53"/>
      <c r="Y53"/>
      <c r="Z53"/>
      <c r="AA53"/>
      <c r="AB53"/>
      <c r="AC53"/>
      <c r="AD53"/>
      <c r="AE53"/>
      <c r="AF53"/>
      <c r="AG53"/>
      <c r="AH53"/>
      <c r="AI53"/>
      <c r="AJ53"/>
      <c r="AK53"/>
      <c r="AL53"/>
    </row>
    <row r="54" spans="1:38" ht="76.5" customHeight="1" outlineLevel="2" x14ac:dyDescent="0.2">
      <c r="A54" s="356">
        <f t="shared" si="0"/>
        <v>0</v>
      </c>
      <c r="B54" s="356" t="str">
        <f t="shared" si="2"/>
        <v>IMPERMEABILIZAÇAO E TRATAMENTOS</v>
      </c>
      <c r="C54" s="356" t="str">
        <f t="shared" si="5"/>
        <v>07_4º Pav. - Lazer / G6</v>
      </c>
      <c r="D54" s="356" t="str">
        <f t="shared" si="1"/>
        <v>SERVIÇO</v>
      </c>
      <c r="E54" s="355" t="s">
        <v>3709</v>
      </c>
      <c r="F54" s="356" t="s">
        <v>3710</v>
      </c>
      <c r="G54" s="357" t="s">
        <v>1243</v>
      </c>
      <c r="H54" s="358">
        <v>42.22</v>
      </c>
      <c r="I54" s="358" t="str">
        <f t="shared" si="6"/>
        <v>7.1.6</v>
      </c>
      <c r="J54" s="358" t="str">
        <f t="shared" si="7"/>
        <v>SAUNA</v>
      </c>
      <c r="K54" s="354" t="str">
        <f t="shared" si="8"/>
        <v>PAREDE:</v>
      </c>
      <c r="M54" s="221" t="str">
        <v>PISO:  Sistema 4.2.4: Manta asfáltica 4mm aderida com asfalto oxidado modificado | Primer asfáltico à base d'água (0,4 L/m²) + Asfalto oxidado modificado (2,5 kg/m²  -  TERRAÇO</v>
      </c>
      <c r="N54" s="221">
        <f t="shared" ref="N54:P63" si="11">SUMIFS($H$13:$H$10253,$A$13:$A$10253,N$10,$F$13:$F$10253,$M54)</f>
        <v>39.1</v>
      </c>
      <c r="O54" s="221">
        <f t="shared" si="11"/>
        <v>0</v>
      </c>
      <c r="P54" s="221">
        <f t="shared" si="11"/>
        <v>0</v>
      </c>
      <c r="Q54" s="221">
        <f t="shared" si="10"/>
        <v>39.1</v>
      </c>
      <c r="R54" s="221" t="s">
        <v>4109</v>
      </c>
      <c r="T54" s="222" t="str">
        <v>41_38º Pav. - Duplex Superior</v>
      </c>
      <c r="U54" s="221"/>
      <c r="W54"/>
      <c r="X54"/>
      <c r="Y54"/>
      <c r="Z54"/>
      <c r="AA54"/>
      <c r="AB54"/>
      <c r="AC54"/>
      <c r="AD54"/>
      <c r="AE54"/>
      <c r="AF54"/>
      <c r="AG54"/>
      <c r="AH54"/>
      <c r="AI54"/>
      <c r="AJ54"/>
      <c r="AK54"/>
      <c r="AL54"/>
    </row>
    <row r="55" spans="1:38" ht="76.5" customHeight="1" outlineLevel="2" x14ac:dyDescent="0.2">
      <c r="A55" s="352">
        <f t="shared" si="0"/>
        <v>0</v>
      </c>
      <c r="B55" s="352" t="str">
        <f t="shared" si="2"/>
        <v>IMPERMEABILIZAÇAO E TRATAMENTOS</v>
      </c>
      <c r="C55" s="352" t="str">
        <f t="shared" si="5"/>
        <v>07_4º Pav. - Lazer / G6</v>
      </c>
      <c r="D55" s="352" t="str">
        <f t="shared" si="1"/>
        <v>SERVIÇO</v>
      </c>
      <c r="E55" s="351" t="s">
        <v>3711</v>
      </c>
      <c r="F55" s="352" t="s">
        <v>3712</v>
      </c>
      <c r="G55" s="353" t="s">
        <v>1243</v>
      </c>
      <c r="H55" s="354">
        <v>5.81</v>
      </c>
      <c r="I55" s="354" t="str">
        <f t="shared" si="6"/>
        <v>7.1.6</v>
      </c>
      <c r="J55" s="354" t="str">
        <f t="shared" si="7"/>
        <v>SAUNA</v>
      </c>
      <c r="K55" s="354" t="str">
        <f t="shared" si="8"/>
        <v>PISO:</v>
      </c>
      <c r="M55" s="221" t="str">
        <v>PAREDE:  Sistema 2.5.3: Membrana de polímero acrílico com cimento e fibras sintéticas | Revestimento bicomponente à base de polímeros acrílicos com adição de cimento e fibras sintéticas (3,0 kg/m²)  -  CASA DE MÁQUINAS</v>
      </c>
      <c r="N55" s="221">
        <f t="shared" si="11"/>
        <v>43.629999999999995</v>
      </c>
      <c r="O55" s="221">
        <f t="shared" si="11"/>
        <v>0</v>
      </c>
      <c r="P55" s="221">
        <f t="shared" si="11"/>
        <v>0</v>
      </c>
      <c r="Q55" s="221">
        <f t="shared" si="10"/>
        <v>43.629999999999995</v>
      </c>
      <c r="R55" s="221" t="s">
        <v>4110</v>
      </c>
      <c r="T55" s="222" t="str">
        <v>42_Telhado/Casa De Máquinas</v>
      </c>
      <c r="U55" s="221"/>
      <c r="W55"/>
      <c r="X55"/>
      <c r="Y55"/>
      <c r="Z55"/>
      <c r="AA55"/>
      <c r="AB55"/>
      <c r="AC55"/>
      <c r="AD55"/>
      <c r="AE55"/>
      <c r="AF55"/>
      <c r="AG55"/>
      <c r="AH55"/>
      <c r="AI55"/>
      <c r="AJ55"/>
      <c r="AK55"/>
      <c r="AL55"/>
    </row>
    <row r="56" spans="1:38" ht="76.5" customHeight="1" outlineLevel="2" x14ac:dyDescent="0.2">
      <c r="A56" s="348">
        <f t="shared" si="0"/>
        <v>0</v>
      </c>
      <c r="B56" s="348" t="str">
        <f t="shared" si="2"/>
        <v>IMPERMEABILIZAÇAO E TRATAMENTOS</v>
      </c>
      <c r="C56" s="348" t="str">
        <f t="shared" si="5"/>
        <v>08_5º Pav. - Lazer</v>
      </c>
      <c r="D56" s="348" t="str">
        <f t="shared" si="1"/>
        <v/>
      </c>
      <c r="E56" s="347" t="s">
        <v>2640</v>
      </c>
      <c r="F56" s="348" t="s">
        <v>2641</v>
      </c>
      <c r="G56" s="349"/>
      <c r="H56" s="350"/>
      <c r="I56" s="350">
        <f>IF(C56=F56,SUMIFS($H$12:$H$63964,$C$12:$C$63964,C56),"")</f>
        <v>463.87</v>
      </c>
      <c r="J56" s="350"/>
      <c r="K56" s="354"/>
      <c r="M56" s="221" t="str">
        <v>PISO:  Sistema 2.5.3: Membrana de polímero acrílico com cimento e fibras sintéticas | Revestimento bicomponente à base de polímeros acrílicos com adição de cimento e fibras sintéticas (3,0 kg/m²) - CASA DE MÁQUINAS</v>
      </c>
      <c r="N56" s="221">
        <f t="shared" si="11"/>
        <v>5.22</v>
      </c>
      <c r="O56" s="221">
        <f t="shared" si="11"/>
        <v>0</v>
      </c>
      <c r="P56" s="221">
        <f t="shared" si="11"/>
        <v>0</v>
      </c>
      <c r="Q56" s="221">
        <f t="shared" si="10"/>
        <v>5.22</v>
      </c>
      <c r="R56" s="221" t="s">
        <v>4111</v>
      </c>
      <c r="T56" s="222" t="str">
        <v>43_Casa De Máquinas</v>
      </c>
      <c r="U56" s="221"/>
      <c r="W56"/>
      <c r="X56"/>
      <c r="Y56"/>
      <c r="Z56"/>
      <c r="AA56"/>
      <c r="AB56"/>
      <c r="AC56"/>
      <c r="AD56"/>
      <c r="AE56"/>
      <c r="AF56"/>
      <c r="AG56"/>
      <c r="AH56"/>
      <c r="AI56"/>
      <c r="AJ56"/>
      <c r="AK56"/>
      <c r="AL56"/>
    </row>
    <row r="57" spans="1:38" ht="76.5" customHeight="1" outlineLevel="2" x14ac:dyDescent="0.2">
      <c r="A57" s="356">
        <f t="shared" si="0"/>
        <v>0</v>
      </c>
      <c r="B57" s="356" t="str">
        <f t="shared" si="2"/>
        <v>IMPERMEABILIZAÇAO E TRATAMENTOS</v>
      </c>
      <c r="C57" s="356" t="str">
        <f t="shared" si="5"/>
        <v>08_5º Pav. - Lazer</v>
      </c>
      <c r="D57" s="356" t="str">
        <f t="shared" si="1"/>
        <v>SERVIÇO</v>
      </c>
      <c r="E57" s="355" t="s">
        <v>2642</v>
      </c>
      <c r="F57" s="356" t="s">
        <v>3665</v>
      </c>
      <c r="G57" s="357" t="s">
        <v>1243</v>
      </c>
      <c r="H57" s="358">
        <v>12.57</v>
      </c>
      <c r="I57" s="358" t="str">
        <f t="shared" si="6"/>
        <v>2.5.3</v>
      </c>
      <c r="J57" s="358" t="str">
        <f t="shared" si="7"/>
        <v>BANHEIRO</v>
      </c>
      <c r="K57" s="354" t="str">
        <f t="shared" si="8"/>
        <v>PAREDE:</v>
      </c>
      <c r="M57" s="221" t="str">
        <v>PAREDE:  Sistema 4.2.4: Manta asfáltica 4mm aderida com asfalto oxidado modificado | Primer asfáltico à base d'água (0,4 L/m²) + Asfalto oxidado modificado (2,5 kg/m²) + Manta asfáltica AA 4mm  -  COBERTURA</v>
      </c>
      <c r="N57" s="221">
        <f t="shared" si="11"/>
        <v>29.31</v>
      </c>
      <c r="O57" s="221">
        <f t="shared" si="11"/>
        <v>0</v>
      </c>
      <c r="P57" s="221">
        <f t="shared" si="11"/>
        <v>0</v>
      </c>
      <c r="Q57" s="221">
        <f t="shared" si="10"/>
        <v>29.31</v>
      </c>
      <c r="R57" s="221" t="s">
        <v>4113</v>
      </c>
      <c r="T57" s="222" t="str">
        <v>45_Reservatório</v>
      </c>
      <c r="U57" s="221"/>
      <c r="W57"/>
      <c r="X57"/>
      <c r="Y57"/>
      <c r="Z57"/>
      <c r="AA57"/>
      <c r="AB57"/>
      <c r="AC57"/>
      <c r="AD57"/>
      <c r="AE57"/>
      <c r="AF57"/>
      <c r="AG57"/>
      <c r="AH57"/>
      <c r="AI57"/>
      <c r="AJ57"/>
      <c r="AK57"/>
      <c r="AL57"/>
    </row>
    <row r="58" spans="1:38" ht="76.5" customHeight="1" outlineLevel="2" x14ac:dyDescent="0.2">
      <c r="A58" s="352">
        <f t="shared" si="0"/>
        <v>0</v>
      </c>
      <c r="B58" s="352" t="str">
        <f t="shared" si="2"/>
        <v>IMPERMEABILIZAÇAO E TRATAMENTOS</v>
      </c>
      <c r="C58" s="352" t="str">
        <f t="shared" si="5"/>
        <v>08_5º Pav. - Lazer</v>
      </c>
      <c r="D58" s="352" t="str">
        <f t="shared" si="1"/>
        <v>SERVIÇO</v>
      </c>
      <c r="E58" s="351" t="s">
        <v>3713</v>
      </c>
      <c r="F58" s="352" t="s">
        <v>3666</v>
      </c>
      <c r="G58" s="353" t="s">
        <v>1243</v>
      </c>
      <c r="H58" s="354">
        <v>8.77</v>
      </c>
      <c r="I58" s="354" t="str">
        <f t="shared" si="6"/>
        <v>2.5.3</v>
      </c>
      <c r="J58" s="354" t="str">
        <f t="shared" si="7"/>
        <v>BANHEIRO</v>
      </c>
      <c r="K58" s="354" t="str">
        <f t="shared" si="8"/>
        <v>PISO:</v>
      </c>
      <c r="M58" s="221" t="str">
        <v>PISO:  Sistema 4.2.4: Manta asfáltica 4mm aderida com asfalto oxidado modificado | Primer asfáltico à base d'água (0,4 L/m²) + Asfalto oxidado modificado (2,5 kg/m²) + Manta asfáltica AA 4mm - COBERTURA</v>
      </c>
      <c r="N58" s="221">
        <f t="shared" si="11"/>
        <v>144.24</v>
      </c>
      <c r="O58" s="221">
        <f t="shared" si="11"/>
        <v>0</v>
      </c>
      <c r="P58" s="221">
        <f t="shared" si="11"/>
        <v>0</v>
      </c>
      <c r="Q58" s="221">
        <f t="shared" si="10"/>
        <v>144.24</v>
      </c>
      <c r="R58" s="221" t="s">
        <v>4115</v>
      </c>
      <c r="T58" s="222" t="str">
        <v>46_Teto Reservatório</v>
      </c>
      <c r="U58" s="221"/>
      <c r="W58"/>
      <c r="X58"/>
      <c r="Y58"/>
      <c r="Z58"/>
      <c r="AA58"/>
      <c r="AB58"/>
      <c r="AC58"/>
      <c r="AD58"/>
      <c r="AE58"/>
      <c r="AF58"/>
      <c r="AG58"/>
      <c r="AH58"/>
      <c r="AI58"/>
      <c r="AJ58"/>
      <c r="AK58"/>
      <c r="AL58"/>
    </row>
    <row r="59" spans="1:38" ht="76.5" customHeight="1" outlineLevel="2" x14ac:dyDescent="0.2">
      <c r="A59" s="356">
        <f t="shared" si="0"/>
        <v>0</v>
      </c>
      <c r="B59" s="356" t="str">
        <f t="shared" si="2"/>
        <v>IMPERMEABILIZAÇAO E TRATAMENTOS</v>
      </c>
      <c r="C59" s="356" t="str">
        <f t="shared" si="5"/>
        <v>08_5º Pav. - Lazer</v>
      </c>
      <c r="D59" s="356" t="str">
        <f t="shared" si="1"/>
        <v>SERVIÇO</v>
      </c>
      <c r="E59" s="355" t="s">
        <v>3714</v>
      </c>
      <c r="F59" s="356" t="s">
        <v>4134</v>
      </c>
      <c r="G59" s="357" t="s">
        <v>1243</v>
      </c>
      <c r="H59" s="358">
        <v>32.090000000000003</v>
      </c>
      <c r="I59" s="358" t="s">
        <v>4152</v>
      </c>
      <c r="J59" s="358" t="str">
        <f t="shared" si="7"/>
        <v>CROSSFIT</v>
      </c>
      <c r="K59" s="354" t="str">
        <f t="shared" si="8"/>
        <v>PAREDE:</v>
      </c>
      <c r="M59" s="221" t="str">
        <v>PISO:  Sistema 7.1.6: Argamassa impermeabilizante sem cimento - MK-FEN 30 (F) | Argamassa não cimentícia com agentes incorporadores de ar (8,0 kg/m²) + Tela de poliéster nos pontos críticos - MOLDURA DA FACHADA</v>
      </c>
      <c r="N59" s="221">
        <f t="shared" si="11"/>
        <v>9.43</v>
      </c>
      <c r="O59" s="221">
        <f t="shared" si="11"/>
        <v>0</v>
      </c>
      <c r="P59" s="221">
        <f t="shared" si="11"/>
        <v>0</v>
      </c>
      <c r="Q59" s="221">
        <f t="shared" si="10"/>
        <v>9.43</v>
      </c>
      <c r="R59" s="221" t="s">
        <v>4119</v>
      </c>
      <c r="T59" s="222">
        <v>0</v>
      </c>
      <c r="U59" s="221"/>
      <c r="W59"/>
      <c r="X59"/>
      <c r="Y59"/>
      <c r="Z59"/>
      <c r="AA59"/>
      <c r="AB59"/>
      <c r="AC59"/>
      <c r="AD59"/>
      <c r="AE59"/>
      <c r="AF59"/>
      <c r="AG59"/>
      <c r="AH59"/>
      <c r="AI59"/>
      <c r="AJ59"/>
      <c r="AK59"/>
      <c r="AL59"/>
    </row>
    <row r="60" spans="1:38" ht="116.25" customHeight="1" outlineLevel="2" x14ac:dyDescent="0.2">
      <c r="A60" s="352">
        <f t="shared" si="0"/>
        <v>0</v>
      </c>
      <c r="B60" s="352" t="str">
        <f t="shared" si="2"/>
        <v>IMPERMEABILIZAÇAO E TRATAMENTOS</v>
      </c>
      <c r="C60" s="352" t="str">
        <f t="shared" si="5"/>
        <v>08_5º Pav. - Lazer</v>
      </c>
      <c r="D60" s="352" t="str">
        <f t="shared" si="1"/>
        <v>SERVIÇO</v>
      </c>
      <c r="E60" s="351" t="s">
        <v>3716</v>
      </c>
      <c r="F60" s="352" t="s">
        <v>4135</v>
      </c>
      <c r="G60" s="353" t="s">
        <v>1243</v>
      </c>
      <c r="H60" s="354">
        <v>87.98</v>
      </c>
      <c r="I60" s="354" t="str">
        <f t="shared" si="6"/>
        <v>4.2.4</v>
      </c>
      <c r="J60" s="354" t="str">
        <f t="shared" si="7"/>
        <v>CROSSFIT</v>
      </c>
      <c r="K60" s="354" t="str">
        <f t="shared" si="8"/>
        <v>PISO:</v>
      </c>
      <c r="L60" s="218" t="s">
        <v>4193</v>
      </c>
      <c r="M60" s="221" t="str">
        <v>PAREDE:  Sistema 2.8.6: Argamassa polimérica para impermeabilização + Membrana de polímero acrílico com cimento e fibras sintéticas | Argamassa impermeabilizante bicomponente à base de aditivos minerais e polímeros (2,0 kg/m²  -  RESERVATÓRIO</v>
      </c>
      <c r="N60" s="221">
        <f t="shared" si="11"/>
        <v>149.30000000000001</v>
      </c>
      <c r="O60" s="221">
        <f t="shared" si="11"/>
        <v>0</v>
      </c>
      <c r="P60" s="221">
        <f t="shared" si="11"/>
        <v>0</v>
      </c>
      <c r="Q60" s="221">
        <f t="shared" si="10"/>
        <v>149.30000000000001</v>
      </c>
      <c r="R60" s="221" t="s">
        <v>4120</v>
      </c>
      <c r="T60" s="222"/>
      <c r="U60" s="221"/>
      <c r="W60"/>
      <c r="X60"/>
      <c r="Y60"/>
      <c r="Z60"/>
      <c r="AA60"/>
      <c r="AB60"/>
      <c r="AC60"/>
      <c r="AD60"/>
      <c r="AE60"/>
      <c r="AF60"/>
      <c r="AG60"/>
      <c r="AH60"/>
      <c r="AI60"/>
      <c r="AJ60"/>
      <c r="AK60"/>
      <c r="AL60"/>
    </row>
    <row r="61" spans="1:38" ht="123.75" customHeight="1" outlineLevel="2" x14ac:dyDescent="0.2">
      <c r="A61" s="356">
        <f t="shared" si="0"/>
        <v>0</v>
      </c>
      <c r="B61" s="356" t="str">
        <f t="shared" si="2"/>
        <v>IMPERMEABILIZAÇAO E TRATAMENTOS</v>
      </c>
      <c r="C61" s="356" t="str">
        <f t="shared" si="5"/>
        <v>08_5º Pav. - Lazer</v>
      </c>
      <c r="D61" s="356" t="str">
        <f t="shared" si="1"/>
        <v>SERVIÇO</v>
      </c>
      <c r="E61" s="355" t="s">
        <v>3717</v>
      </c>
      <c r="F61" s="356" t="s">
        <v>3686</v>
      </c>
      <c r="G61" s="357" t="s">
        <v>1243</v>
      </c>
      <c r="H61" s="358">
        <v>10.67</v>
      </c>
      <c r="I61" s="358" t="str">
        <f t="shared" si="6"/>
        <v>2.5.3</v>
      </c>
      <c r="J61" s="358" t="str">
        <f t="shared" si="7"/>
        <v>ESQUADRIA</v>
      </c>
      <c r="K61" s="354" t="str">
        <f t="shared" si="8"/>
        <v>PAREDE:</v>
      </c>
      <c r="M61" s="221" t="str">
        <v>PISO:  Sistema 2.8.6: Argamassa polimérica para impermeabilização + Membrana de polímero acrílico com cimento e fibras sintéticas | Argamassa impermeabilizante bicomponente à base de aditivos minerais e polímeros (2,0 kg/m²  -  RESERVATÓRIO</v>
      </c>
      <c r="N61" s="221">
        <f t="shared" si="11"/>
        <v>63.87</v>
      </c>
      <c r="O61" s="221">
        <f t="shared" si="11"/>
        <v>0</v>
      </c>
      <c r="P61" s="221">
        <f t="shared" si="11"/>
        <v>0</v>
      </c>
      <c r="Q61" s="221">
        <f t="shared" si="10"/>
        <v>63.87</v>
      </c>
      <c r="R61" s="221" t="s">
        <v>4121</v>
      </c>
      <c r="T61" s="222"/>
      <c r="U61" s="221"/>
      <c r="W61"/>
      <c r="X61"/>
      <c r="Y61"/>
      <c r="Z61"/>
      <c r="AA61"/>
      <c r="AB61"/>
      <c r="AC61"/>
      <c r="AD61"/>
      <c r="AE61"/>
      <c r="AF61"/>
      <c r="AG61"/>
      <c r="AH61"/>
      <c r="AI61"/>
      <c r="AJ61"/>
      <c r="AK61"/>
      <c r="AL61"/>
    </row>
    <row r="62" spans="1:38" ht="76.5" customHeight="1" outlineLevel="2" x14ac:dyDescent="0.2">
      <c r="A62" s="352">
        <f t="shared" si="0"/>
        <v>0</v>
      </c>
      <c r="B62" s="352" t="str">
        <f t="shared" si="2"/>
        <v>IMPERMEABILIZAÇAO E TRATAMENTOS</v>
      </c>
      <c r="C62" s="352" t="str">
        <f t="shared" si="5"/>
        <v>08_5º Pav. - Lazer</v>
      </c>
      <c r="D62" s="352" t="str">
        <f t="shared" si="1"/>
        <v>SERVIÇO</v>
      </c>
      <c r="E62" s="351" t="s">
        <v>3718</v>
      </c>
      <c r="F62" s="352" t="s">
        <v>3671</v>
      </c>
      <c r="G62" s="353" t="s">
        <v>1243</v>
      </c>
      <c r="H62" s="354">
        <v>12.17</v>
      </c>
      <c r="I62" s="354" t="str">
        <f t="shared" si="6"/>
        <v>2.5.3</v>
      </c>
      <c r="J62" s="354" t="str">
        <f t="shared" si="7"/>
        <v>ESQUADRIA</v>
      </c>
      <c r="K62" s="354" t="str">
        <f t="shared" si="8"/>
        <v>PISO:</v>
      </c>
      <c r="M62" s="221" t="str">
        <v>TETO:  Sistema 7.1.2: Argamassa impermeabilizante sem cimento - MK-FEN 30 (F) | Argamassa não cimentícia com agentes incorporadores de ar (4,0 kg/m²) + Tela de poliéster nos pontos críticos - RESERVATÓRIO</v>
      </c>
      <c r="N62" s="221">
        <f t="shared" si="11"/>
        <v>63.21</v>
      </c>
      <c r="O62" s="221">
        <f t="shared" si="11"/>
        <v>0</v>
      </c>
      <c r="P62" s="221">
        <f t="shared" si="11"/>
        <v>0</v>
      </c>
      <c r="Q62" s="221">
        <f t="shared" si="10"/>
        <v>63.21</v>
      </c>
      <c r="R62" s="221" t="s">
        <v>4122</v>
      </c>
      <c r="T62" s="222"/>
      <c r="U62" s="221"/>
      <c r="W62"/>
      <c r="X62"/>
      <c r="Y62"/>
      <c r="Z62"/>
      <c r="AA62"/>
      <c r="AB62"/>
      <c r="AC62"/>
      <c r="AD62"/>
      <c r="AE62"/>
      <c r="AF62"/>
      <c r="AG62"/>
      <c r="AH62"/>
      <c r="AI62"/>
      <c r="AJ62"/>
      <c r="AK62"/>
      <c r="AL62"/>
    </row>
    <row r="63" spans="1:38" ht="76.5" customHeight="1" outlineLevel="2" x14ac:dyDescent="0.2">
      <c r="A63" s="356">
        <f t="shared" si="0"/>
        <v>0</v>
      </c>
      <c r="B63" s="356" t="str">
        <f t="shared" si="2"/>
        <v>IMPERMEABILIZAÇAO E TRATAMENTOS</v>
      </c>
      <c r="C63" s="356" t="str">
        <f t="shared" si="5"/>
        <v>08_5º Pav. - Lazer</v>
      </c>
      <c r="D63" s="356" t="str">
        <f t="shared" si="1"/>
        <v>SERVIÇO</v>
      </c>
      <c r="E63" s="355" t="s">
        <v>3719</v>
      </c>
      <c r="F63" s="356" t="s">
        <v>4127</v>
      </c>
      <c r="G63" s="357" t="s">
        <v>1243</v>
      </c>
      <c r="H63" s="358">
        <v>35.89</v>
      </c>
      <c r="I63" s="358" t="s">
        <v>4154</v>
      </c>
      <c r="J63" s="475" t="s">
        <v>4176</v>
      </c>
      <c r="K63" s="354" t="str">
        <f t="shared" si="8"/>
        <v>PAREDE:</v>
      </c>
      <c r="M63" s="221" t="str">
        <v>PISO:  Sistema 7.1.6: Argamassa impermeabilizante sem cimento - MK-FEN 30 (F) | Argamassa não cimentícia com agentes incorporadores de ar (8,0 kg/m²) + Tela de poliéster nos pontos críticos - TAMPA DE RESERVATÓRIO</v>
      </c>
      <c r="N63" s="221">
        <f t="shared" si="11"/>
        <v>65.84</v>
      </c>
      <c r="O63" s="221">
        <f t="shared" si="11"/>
        <v>0</v>
      </c>
      <c r="P63" s="221">
        <f t="shared" si="11"/>
        <v>0</v>
      </c>
      <c r="Q63" s="221">
        <f t="shared" si="10"/>
        <v>65.84</v>
      </c>
      <c r="R63" s="221" t="s">
        <v>4125</v>
      </c>
      <c r="W63"/>
      <c r="X63"/>
      <c r="Y63"/>
      <c r="Z63"/>
      <c r="AA63"/>
      <c r="AB63"/>
      <c r="AC63"/>
      <c r="AD63"/>
      <c r="AE63"/>
      <c r="AF63"/>
      <c r="AG63"/>
      <c r="AH63"/>
      <c r="AI63"/>
      <c r="AJ63"/>
      <c r="AK63"/>
      <c r="AL63"/>
    </row>
    <row r="64" spans="1:38" ht="76.5" customHeight="1" outlineLevel="2" x14ac:dyDescent="0.2">
      <c r="A64" s="352">
        <f t="shared" si="0"/>
        <v>0</v>
      </c>
      <c r="B64" s="352" t="str">
        <f t="shared" si="2"/>
        <v>IMPERMEABILIZAÇAO E TRATAMENTOS</v>
      </c>
      <c r="C64" s="352" t="str">
        <f t="shared" si="5"/>
        <v>08_5º Pav. - Lazer</v>
      </c>
      <c r="D64" s="352" t="str">
        <f t="shared" si="1"/>
        <v>SERVIÇO</v>
      </c>
      <c r="E64" s="351" t="s">
        <v>3720</v>
      </c>
      <c r="F64" s="352" t="s">
        <v>4126</v>
      </c>
      <c r="G64" s="353" t="s">
        <v>1243</v>
      </c>
      <c r="H64" s="354">
        <v>263.73</v>
      </c>
      <c r="I64" s="354" t="s">
        <v>4154</v>
      </c>
      <c r="J64" s="475" t="s">
        <v>4176</v>
      </c>
      <c r="K64" s="354" t="str">
        <f t="shared" si="8"/>
        <v>PISO:</v>
      </c>
      <c r="L64" s="218" t="s">
        <v>4193</v>
      </c>
      <c r="N64" s="354"/>
      <c r="W64"/>
      <c r="X64"/>
      <c r="Y64"/>
      <c r="Z64"/>
      <c r="AA64"/>
      <c r="AB64"/>
      <c r="AC64"/>
      <c r="AD64"/>
      <c r="AE64"/>
      <c r="AF64"/>
      <c r="AG64"/>
      <c r="AH64"/>
      <c r="AI64"/>
      <c r="AJ64"/>
      <c r="AK64"/>
      <c r="AL64"/>
    </row>
    <row r="65" spans="1:38" ht="76.5" customHeight="1" outlineLevel="2" x14ac:dyDescent="0.2">
      <c r="A65" s="348">
        <f t="shared" si="0"/>
        <v>0</v>
      </c>
      <c r="B65" s="348" t="str">
        <f t="shared" si="2"/>
        <v>IMPERMEABILIZAÇAO E TRATAMENTOS</v>
      </c>
      <c r="C65" s="348" t="str">
        <f t="shared" si="5"/>
        <v>09_6º Pav. - Tipo Dif.</v>
      </c>
      <c r="D65" s="348" t="str">
        <f t="shared" si="1"/>
        <v/>
      </c>
      <c r="E65" s="347" t="s">
        <v>2643</v>
      </c>
      <c r="F65" s="348" t="s">
        <v>2644</v>
      </c>
      <c r="G65" s="349"/>
      <c r="H65" s="350"/>
      <c r="I65" s="350">
        <f>IF(C65=F65,SUMIFS($H$12:$H$63964,$C$12:$C$63964,C65),"")</f>
        <v>247.32</v>
      </c>
      <c r="J65" s="350"/>
      <c r="K65" s="354"/>
      <c r="M65" s="1054" t="s">
        <v>4145</v>
      </c>
      <c r="N65" s="1054" t="s">
        <v>4146</v>
      </c>
      <c r="O65" s="1054" t="s">
        <v>56</v>
      </c>
      <c r="P65" s="1054" t="s">
        <v>4165</v>
      </c>
      <c r="Q65" s="1054"/>
      <c r="R65" s="1054"/>
      <c r="W65"/>
      <c r="X65"/>
      <c r="Y65"/>
      <c r="Z65"/>
      <c r="AA65"/>
      <c r="AB65"/>
      <c r="AC65"/>
      <c r="AD65"/>
      <c r="AE65"/>
      <c r="AF65"/>
      <c r="AG65"/>
      <c r="AH65"/>
      <c r="AI65"/>
      <c r="AJ65"/>
      <c r="AK65"/>
      <c r="AL65"/>
    </row>
    <row r="66" spans="1:38" ht="76.5" customHeight="1" outlineLevel="2" x14ac:dyDescent="0.2">
      <c r="A66" s="356">
        <f t="shared" si="0"/>
        <v>0</v>
      </c>
      <c r="B66" s="356" t="str">
        <f t="shared" si="2"/>
        <v>IMPERMEABILIZAÇAO E TRATAMENTOS</v>
      </c>
      <c r="C66" s="356" t="str">
        <f t="shared" si="5"/>
        <v>09_6º Pav. - Tipo Dif.</v>
      </c>
      <c r="D66" s="356" t="str">
        <f t="shared" si="1"/>
        <v>SERVIÇO</v>
      </c>
      <c r="E66" s="355" t="s">
        <v>2645</v>
      </c>
      <c r="F66" s="356" t="s">
        <v>4136</v>
      </c>
      <c r="G66" s="357" t="s">
        <v>1243</v>
      </c>
      <c r="H66" s="358">
        <v>16.809999999999999</v>
      </c>
      <c r="I66" s="358" t="s">
        <v>4147</v>
      </c>
      <c r="J66" s="358" t="str">
        <f t="shared" si="7"/>
        <v>SERVIÇO</v>
      </c>
      <c r="K66" s="354" t="str">
        <f t="shared" si="8"/>
        <v>PAREDE:</v>
      </c>
      <c r="M66" s="221" t="s">
        <v>3665</v>
      </c>
      <c r="N66" s="1055" t="s">
        <v>4147</v>
      </c>
      <c r="O66" s="1055">
        <f>Q14</f>
        <v>68.139999999999986</v>
      </c>
      <c r="P66" s="1055"/>
      <c r="Q66" s="1055" t="str">
        <f>TRIM(RIGHT(SUBSTITUTE(SUBSTITUTE(M66,CHAR(10)," ")," ",REPT(" ",100)),100))</f>
        <v>BANHEIRO</v>
      </c>
      <c r="R66" s="1055"/>
      <c r="T66" s="1055" t="str" cm="1">
        <f t="array" ref="T66:T75">_xlfn.UNIQUE(_xlfn._xlws.FILTER($N$66:$N$10253,$N$66:$N$10253&lt;&gt;""))</f>
        <v>2.5.3</v>
      </c>
      <c r="U66" s="1055">
        <f>SUMIF(N$66:N$115,T66,O$66:O$115)</f>
        <v>4925.7500000000009</v>
      </c>
      <c r="V66" s="1055" t="s">
        <v>4156</v>
      </c>
      <c r="W66"/>
      <c r="X66"/>
      <c r="Y66"/>
      <c r="Z66"/>
      <c r="AA66"/>
      <c r="AB66"/>
      <c r="AC66"/>
      <c r="AD66"/>
      <c r="AE66"/>
      <c r="AF66"/>
      <c r="AG66"/>
      <c r="AH66"/>
      <c r="AI66"/>
      <c r="AJ66"/>
      <c r="AK66"/>
      <c r="AL66"/>
    </row>
    <row r="67" spans="1:38" ht="76.5" customHeight="1" outlineLevel="2" x14ac:dyDescent="0.2">
      <c r="A67" s="352">
        <f t="shared" si="0"/>
        <v>0</v>
      </c>
      <c r="B67" s="352" t="str">
        <f t="shared" si="2"/>
        <v>IMPERMEABILIZAÇAO E TRATAMENTOS</v>
      </c>
      <c r="C67" s="352" t="str">
        <f t="shared" si="5"/>
        <v>09_6º Pav. - Tipo Dif.</v>
      </c>
      <c r="D67" s="352" t="str">
        <f t="shared" si="1"/>
        <v>SERVIÇO</v>
      </c>
      <c r="E67" s="351" t="s">
        <v>3722</v>
      </c>
      <c r="F67" s="352" t="s">
        <v>3723</v>
      </c>
      <c r="G67" s="353" t="s">
        <v>1243</v>
      </c>
      <c r="H67" s="354">
        <v>6.9</v>
      </c>
      <c r="I67" s="354" t="str">
        <f t="shared" si="6"/>
        <v>2.5.3</v>
      </c>
      <c r="J67" s="354" t="str">
        <f t="shared" si="7"/>
        <v>SERVIÇO</v>
      </c>
      <c r="K67" s="354" t="str">
        <f t="shared" si="8"/>
        <v>PISO:</v>
      </c>
      <c r="M67" s="221" t="s">
        <v>3666</v>
      </c>
      <c r="N67" s="1055" t="s">
        <v>4147</v>
      </c>
      <c r="O67" s="1055">
        <f t="shared" ref="O67:O115" si="12">Q15</f>
        <v>45.370000000000005</v>
      </c>
      <c r="P67" s="1055"/>
      <c r="Q67" s="1055" t="str">
        <f t="shared" ref="Q67:Q115" si="13">TRIM(RIGHT(SUBSTITUTE(SUBSTITUTE(M67,CHAR(10)," ")," ",REPT(" ",100)),100))</f>
        <v>BANHEIRO</v>
      </c>
      <c r="R67" s="1055"/>
      <c r="T67" s="1055" t="str">
        <v>2.1.4</v>
      </c>
      <c r="U67" s="1055">
        <f t="shared" ref="U67:U75" si="14">SUMIF(N$66:N$115,T67,O$66:O$115)</f>
        <v>91.15</v>
      </c>
      <c r="V67" s="1055" t="s">
        <v>4157</v>
      </c>
      <c r="W67"/>
      <c r="X67"/>
      <c r="Y67"/>
      <c r="Z67"/>
      <c r="AA67"/>
      <c r="AB67"/>
      <c r="AC67"/>
      <c r="AD67"/>
      <c r="AE67"/>
      <c r="AF67"/>
      <c r="AG67"/>
      <c r="AH67"/>
      <c r="AI67"/>
      <c r="AJ67"/>
      <c r="AK67"/>
      <c r="AL67"/>
    </row>
    <row r="68" spans="1:38" ht="76.5" customHeight="1" outlineLevel="2" x14ac:dyDescent="0.2">
      <c r="A68" s="356">
        <f t="shared" si="0"/>
        <v>0</v>
      </c>
      <c r="B68" s="356" t="str">
        <f t="shared" si="2"/>
        <v>IMPERMEABILIZAÇAO E TRATAMENTOS</v>
      </c>
      <c r="C68" s="356" t="str">
        <f t="shared" si="5"/>
        <v>09_6º Pav. - Tipo Dif.</v>
      </c>
      <c r="D68" s="356" t="str">
        <f t="shared" si="1"/>
        <v>SERVIÇO</v>
      </c>
      <c r="E68" s="355" t="s">
        <v>3724</v>
      </c>
      <c r="F68" s="356" t="s">
        <v>3725</v>
      </c>
      <c r="G68" s="357" t="s">
        <v>1243</v>
      </c>
      <c r="H68" s="358">
        <v>3.35</v>
      </c>
      <c r="I68" s="358" t="str">
        <f t="shared" si="6"/>
        <v>7.1.6</v>
      </c>
      <c r="J68" s="358" t="str">
        <f t="shared" si="7"/>
        <v>TÉCNICA</v>
      </c>
      <c r="K68" s="354" t="str">
        <f t="shared" si="8"/>
        <v>PAREDE:</v>
      </c>
      <c r="M68" s="221" t="s">
        <v>3667</v>
      </c>
      <c r="N68" s="1055" t="s">
        <v>4148</v>
      </c>
      <c r="O68" s="1055">
        <f t="shared" si="12"/>
        <v>4.1100000000000003</v>
      </c>
      <c r="P68" s="1055"/>
      <c r="Q68" s="1055" t="str">
        <f t="shared" si="13"/>
        <v>BOMBAS</v>
      </c>
      <c r="R68" s="1055"/>
      <c r="T68" s="1055">
        <v>1</v>
      </c>
      <c r="U68" s="1055">
        <f t="shared" si="14"/>
        <v>6.52</v>
      </c>
      <c r="V68" s="1055" t="s">
        <v>4158</v>
      </c>
      <c r="W68"/>
      <c r="X68"/>
      <c r="Y68"/>
      <c r="Z68"/>
      <c r="AA68"/>
      <c r="AB68"/>
      <c r="AC68"/>
      <c r="AD68"/>
      <c r="AE68"/>
      <c r="AF68"/>
      <c r="AG68"/>
      <c r="AH68"/>
      <c r="AI68"/>
      <c r="AJ68"/>
      <c r="AK68"/>
      <c r="AL68"/>
    </row>
    <row r="69" spans="1:38" ht="76.5" customHeight="1" outlineLevel="2" x14ac:dyDescent="0.2">
      <c r="A69" s="352">
        <f t="shared" si="0"/>
        <v>0</v>
      </c>
      <c r="B69" s="352" t="str">
        <f t="shared" si="2"/>
        <v>IMPERMEABILIZAÇAO E TRATAMENTOS</v>
      </c>
      <c r="C69" s="352" t="str">
        <f t="shared" si="5"/>
        <v>09_6º Pav. - Tipo Dif.</v>
      </c>
      <c r="D69" s="352" t="str">
        <f t="shared" si="1"/>
        <v>SERVIÇO</v>
      </c>
      <c r="E69" s="351" t="s">
        <v>3726</v>
      </c>
      <c r="F69" s="352" t="s">
        <v>3727</v>
      </c>
      <c r="G69" s="353" t="s">
        <v>1243</v>
      </c>
      <c r="H69" s="354">
        <v>5.64</v>
      </c>
      <c r="I69" s="354" t="str">
        <f t="shared" si="6"/>
        <v>7.1.6</v>
      </c>
      <c r="J69" s="354" t="str">
        <f t="shared" si="7"/>
        <v>TÉCNICA</v>
      </c>
      <c r="K69" s="354" t="str">
        <f t="shared" si="8"/>
        <v>PISO:</v>
      </c>
      <c r="M69" s="221" t="s">
        <v>3669</v>
      </c>
      <c r="N69" s="1055" t="s">
        <v>4148</v>
      </c>
      <c r="O69" s="1055">
        <f t="shared" si="12"/>
        <v>7.01</v>
      </c>
      <c r="P69" s="1055"/>
      <c r="Q69" s="1055" t="str">
        <f t="shared" si="13"/>
        <v>BOMBAS</v>
      </c>
      <c r="R69" s="1055"/>
      <c r="T69" s="1055" t="str">
        <v>4.5.3</v>
      </c>
      <c r="U69" s="1055">
        <f t="shared" si="14"/>
        <v>342.12</v>
      </c>
      <c r="V69" s="1055" t="s">
        <v>4159</v>
      </c>
      <c r="W69"/>
      <c r="X69"/>
      <c r="Y69"/>
      <c r="Z69"/>
      <c r="AA69"/>
      <c r="AB69"/>
      <c r="AC69"/>
      <c r="AD69"/>
      <c r="AE69"/>
      <c r="AF69"/>
      <c r="AG69"/>
      <c r="AH69"/>
      <c r="AI69"/>
      <c r="AJ69"/>
      <c r="AK69"/>
      <c r="AL69"/>
    </row>
    <row r="70" spans="1:38" ht="76.5" customHeight="1" outlineLevel="2" x14ac:dyDescent="0.2">
      <c r="A70" s="356">
        <f t="shared" si="0"/>
        <v>0</v>
      </c>
      <c r="B70" s="356" t="str">
        <f t="shared" si="2"/>
        <v>IMPERMEABILIZAÇAO E TRATAMENTOS</v>
      </c>
      <c r="C70" s="356" t="str">
        <f t="shared" si="5"/>
        <v>09_6º Pav. - Tipo Dif.</v>
      </c>
      <c r="D70" s="356" t="str">
        <f t="shared" si="1"/>
        <v>SERVIÇO</v>
      </c>
      <c r="E70" s="355" t="s">
        <v>3728</v>
      </c>
      <c r="F70" s="356" t="s">
        <v>3729</v>
      </c>
      <c r="G70" s="357" t="s">
        <v>1243</v>
      </c>
      <c r="H70" s="358">
        <v>26.97</v>
      </c>
      <c r="I70" s="358" t="str">
        <f t="shared" si="6"/>
        <v>2.5.3</v>
      </c>
      <c r="J70" s="358" t="str">
        <f t="shared" si="7"/>
        <v>BANHEIRO</v>
      </c>
      <c r="K70" s="354" t="str">
        <f t="shared" si="8"/>
        <v>PAREDE:</v>
      </c>
      <c r="M70" s="221" t="s">
        <v>3671</v>
      </c>
      <c r="N70" s="1055" t="s">
        <v>4147</v>
      </c>
      <c r="O70" s="1055">
        <f t="shared" si="12"/>
        <v>37.980000000000004</v>
      </c>
      <c r="P70" s="1055"/>
      <c r="Q70" s="1055" t="str">
        <f t="shared" si="13"/>
        <v>ESQUADRIA</v>
      </c>
      <c r="R70" s="1055"/>
      <c r="T70" s="1055">
        <v>3</v>
      </c>
      <c r="U70" s="1055">
        <f t="shared" si="14"/>
        <v>698.84999999999991</v>
      </c>
      <c r="V70" s="1055" t="s">
        <v>3428</v>
      </c>
      <c r="W70"/>
      <c r="X70"/>
      <c r="Y70"/>
      <c r="Z70"/>
      <c r="AA70"/>
      <c r="AB70"/>
      <c r="AC70"/>
      <c r="AD70"/>
      <c r="AE70"/>
      <c r="AF70"/>
      <c r="AG70"/>
      <c r="AH70"/>
      <c r="AI70"/>
      <c r="AJ70"/>
      <c r="AK70"/>
      <c r="AL70"/>
    </row>
    <row r="71" spans="1:38" ht="76.5" customHeight="1" outlineLevel="2" x14ac:dyDescent="0.2">
      <c r="A71" s="352">
        <f t="shared" si="0"/>
        <v>0</v>
      </c>
      <c r="B71" s="352" t="str">
        <f t="shared" si="2"/>
        <v>IMPERMEABILIZAÇAO E TRATAMENTOS</v>
      </c>
      <c r="C71" s="352" t="str">
        <f t="shared" si="5"/>
        <v>09_6º Pav. - Tipo Dif.</v>
      </c>
      <c r="D71" s="352" t="str">
        <f t="shared" si="1"/>
        <v>SERVIÇO</v>
      </c>
      <c r="E71" s="351" t="s">
        <v>3730</v>
      </c>
      <c r="F71" s="352" t="s">
        <v>3731</v>
      </c>
      <c r="G71" s="353" t="s">
        <v>1243</v>
      </c>
      <c r="H71" s="354">
        <v>19.95</v>
      </c>
      <c r="I71" s="354" t="str">
        <f t="shared" si="6"/>
        <v>2.5.3</v>
      </c>
      <c r="J71" s="354" t="str">
        <f t="shared" si="7"/>
        <v>BANHEIRO</v>
      </c>
      <c r="K71" s="354" t="str">
        <f t="shared" si="8"/>
        <v>PISO:</v>
      </c>
      <c r="M71" s="221" t="s">
        <v>3673</v>
      </c>
      <c r="N71" s="1055">
        <v>1</v>
      </c>
      <c r="O71" s="1055">
        <f t="shared" si="12"/>
        <v>6.52</v>
      </c>
      <c r="P71" s="1055"/>
      <c r="Q71" s="1055" t="str">
        <f t="shared" si="13"/>
        <v>GÁS/LIXEIRA</v>
      </c>
      <c r="R71" s="1055"/>
      <c r="T71" s="1055" t="str">
        <v>2.8.6</v>
      </c>
      <c r="U71" s="1055">
        <f t="shared" si="14"/>
        <v>234</v>
      </c>
      <c r="V71" s="1055" t="s">
        <v>4160</v>
      </c>
      <c r="W71"/>
      <c r="X71"/>
      <c r="Y71"/>
      <c r="Z71"/>
      <c r="AA71"/>
      <c r="AB71"/>
      <c r="AC71"/>
      <c r="AD71"/>
      <c r="AE71"/>
      <c r="AF71"/>
      <c r="AG71"/>
      <c r="AH71"/>
      <c r="AI71"/>
      <c r="AJ71"/>
      <c r="AK71"/>
      <c r="AL71"/>
    </row>
    <row r="72" spans="1:38" ht="109.5" customHeight="1" outlineLevel="2" x14ac:dyDescent="0.2">
      <c r="A72" s="356">
        <f t="shared" si="0"/>
        <v>0</v>
      </c>
      <c r="B72" s="356" t="str">
        <f t="shared" si="2"/>
        <v>IMPERMEABILIZAÇAO E TRATAMENTOS</v>
      </c>
      <c r="C72" s="356" t="str">
        <f t="shared" si="5"/>
        <v>09_6º Pav. - Tipo Dif.</v>
      </c>
      <c r="D72" s="356" t="str">
        <f t="shared" si="1"/>
        <v>SERVIÇO</v>
      </c>
      <c r="E72" s="355" t="s">
        <v>3732</v>
      </c>
      <c r="F72" s="356" t="s">
        <v>3733</v>
      </c>
      <c r="G72" s="357" t="s">
        <v>1243</v>
      </c>
      <c r="H72" s="358">
        <v>24.3</v>
      </c>
      <c r="I72" s="358" t="str">
        <f t="shared" si="6"/>
        <v>2.5.3</v>
      </c>
      <c r="J72" s="358" t="str">
        <f t="shared" si="7"/>
        <v>BANHEIRO</v>
      </c>
      <c r="K72" s="354" t="str">
        <f t="shared" si="8"/>
        <v>PAREDE:</v>
      </c>
      <c r="M72" s="221" t="s">
        <v>3675</v>
      </c>
      <c r="N72" s="1055" t="s">
        <v>4154</v>
      </c>
      <c r="O72" s="1055">
        <f t="shared" si="12"/>
        <v>70.680000000000007</v>
      </c>
      <c r="P72" s="1055"/>
      <c r="Q72" s="1055" t="str">
        <f t="shared" si="13"/>
        <v>FLOREIRA</v>
      </c>
      <c r="R72" s="1055"/>
      <c r="T72" s="1055" t="str">
        <v>7.1.2</v>
      </c>
      <c r="U72" s="1055">
        <f t="shared" si="14"/>
        <v>68.2</v>
      </c>
      <c r="V72" s="1055" t="s">
        <v>4161</v>
      </c>
      <c r="W72"/>
      <c r="X72"/>
      <c r="Y72"/>
      <c r="Z72"/>
      <c r="AA72"/>
      <c r="AB72"/>
      <c r="AC72"/>
      <c r="AD72"/>
      <c r="AE72"/>
      <c r="AF72"/>
      <c r="AG72"/>
      <c r="AH72"/>
      <c r="AI72"/>
      <c r="AJ72"/>
      <c r="AK72"/>
      <c r="AL72"/>
    </row>
    <row r="73" spans="1:38" ht="113.25" customHeight="1" outlineLevel="2" x14ac:dyDescent="0.2">
      <c r="A73" s="352">
        <f t="shared" si="0"/>
        <v>0</v>
      </c>
      <c r="B73" s="352" t="str">
        <f t="shared" si="2"/>
        <v>IMPERMEABILIZAÇAO E TRATAMENTOS</v>
      </c>
      <c r="C73" s="352" t="str">
        <f t="shared" si="5"/>
        <v>09_6º Pav. - Tipo Dif.</v>
      </c>
      <c r="D73" s="352" t="str">
        <f t="shared" si="1"/>
        <v>SERVIÇO</v>
      </c>
      <c r="E73" s="351" t="s">
        <v>3734</v>
      </c>
      <c r="F73" s="352" t="s">
        <v>3735</v>
      </c>
      <c r="G73" s="353" t="s">
        <v>1243</v>
      </c>
      <c r="H73" s="354">
        <v>8.08</v>
      </c>
      <c r="I73" s="354" t="str">
        <f t="shared" si="6"/>
        <v>2.5.3</v>
      </c>
      <c r="J73" s="354" t="str">
        <f t="shared" si="7"/>
        <v>BANHEIRO</v>
      </c>
      <c r="K73" s="354" t="str">
        <f t="shared" si="8"/>
        <v>PISO:</v>
      </c>
      <c r="M73" s="221" t="s">
        <v>3677</v>
      </c>
      <c r="N73" s="1055" t="s">
        <v>4154</v>
      </c>
      <c r="O73" s="1055">
        <f t="shared" si="12"/>
        <v>271.44</v>
      </c>
      <c r="P73" s="1055"/>
      <c r="Q73" s="1055" t="str">
        <f t="shared" si="13"/>
        <v>FLOREIRA</v>
      </c>
      <c r="R73" s="1055"/>
      <c r="T73" s="1055" t="str">
        <v>4.2.4</v>
      </c>
      <c r="U73" s="1055">
        <f t="shared" si="14"/>
        <v>757.06</v>
      </c>
      <c r="V73" s="1055" t="s">
        <v>4162</v>
      </c>
      <c r="W73"/>
      <c r="X73"/>
      <c r="Y73"/>
      <c r="Z73"/>
      <c r="AA73"/>
      <c r="AB73"/>
      <c r="AC73"/>
      <c r="AD73"/>
      <c r="AE73"/>
      <c r="AF73"/>
      <c r="AG73"/>
      <c r="AH73"/>
      <c r="AI73"/>
      <c r="AJ73"/>
      <c r="AK73"/>
      <c r="AL73"/>
    </row>
    <row r="74" spans="1:38" ht="76.5" customHeight="1" outlineLevel="2" x14ac:dyDescent="0.2">
      <c r="A74" s="356">
        <f t="shared" si="0"/>
        <v>0</v>
      </c>
      <c r="B74" s="356" t="str">
        <f t="shared" si="2"/>
        <v>IMPERMEABILIZAÇAO E TRATAMENTOS</v>
      </c>
      <c r="C74" s="356" t="str">
        <f t="shared" si="5"/>
        <v>09_6º Pav. - Tipo Dif.</v>
      </c>
      <c r="D74" s="356" t="str">
        <f t="shared" si="1"/>
        <v>SERVIÇO</v>
      </c>
      <c r="E74" s="355" t="s">
        <v>3736</v>
      </c>
      <c r="F74" s="356" t="s">
        <v>3686</v>
      </c>
      <c r="G74" s="357" t="s">
        <v>1243</v>
      </c>
      <c r="H74" s="358">
        <v>30.76</v>
      </c>
      <c r="I74" s="358" t="str">
        <f t="shared" si="6"/>
        <v>2.5.3</v>
      </c>
      <c r="J74" s="358" t="str">
        <f t="shared" si="7"/>
        <v>ESQUADRIA</v>
      </c>
      <c r="K74" s="354" t="str">
        <f t="shared" si="8"/>
        <v>PAREDE:</v>
      </c>
      <c r="M74" s="221" t="s">
        <v>3679</v>
      </c>
      <c r="N74" s="1055" t="s">
        <v>4148</v>
      </c>
      <c r="O74" s="1055">
        <f t="shared" si="12"/>
        <v>68.86</v>
      </c>
      <c r="P74" s="1055"/>
      <c r="Q74" s="1055" t="str">
        <f t="shared" si="13"/>
        <v>ELEVADOR</v>
      </c>
      <c r="R74" s="1055"/>
      <c r="T74" s="1055" t="str">
        <v>4.9.2</v>
      </c>
      <c r="U74" s="1055">
        <f t="shared" si="14"/>
        <v>241.13</v>
      </c>
      <c r="V74" s="1055" t="s">
        <v>4163</v>
      </c>
      <c r="W74"/>
      <c r="X74"/>
      <c r="Y74"/>
      <c r="Z74"/>
      <c r="AA74"/>
      <c r="AB74"/>
      <c r="AC74"/>
      <c r="AD74"/>
      <c r="AE74"/>
      <c r="AF74"/>
      <c r="AG74"/>
      <c r="AH74"/>
      <c r="AI74"/>
      <c r="AJ74"/>
      <c r="AK74"/>
      <c r="AL74"/>
    </row>
    <row r="75" spans="1:38" ht="76.5" customHeight="1" outlineLevel="2" x14ac:dyDescent="0.2">
      <c r="A75" s="352">
        <f t="shared" si="0"/>
        <v>0</v>
      </c>
      <c r="B75" s="352" t="str">
        <f t="shared" si="2"/>
        <v>IMPERMEABILIZAÇAO E TRATAMENTOS</v>
      </c>
      <c r="C75" s="352" t="str">
        <f t="shared" si="5"/>
        <v>09_6º Pav. - Tipo Dif.</v>
      </c>
      <c r="D75" s="352" t="str">
        <f t="shared" si="1"/>
        <v>SERVIÇO</v>
      </c>
      <c r="E75" s="351" t="s">
        <v>3737</v>
      </c>
      <c r="F75" s="352" t="s">
        <v>3738</v>
      </c>
      <c r="G75" s="353" t="s">
        <v>1243</v>
      </c>
      <c r="H75" s="354">
        <v>19.02</v>
      </c>
      <c r="I75" s="354" t="str">
        <f t="shared" si="6"/>
        <v>2.5.3</v>
      </c>
      <c r="J75" s="354" t="str">
        <f t="shared" si="7"/>
        <v>ESQUADRIA</v>
      </c>
      <c r="K75" s="354" t="str">
        <f t="shared" si="8"/>
        <v>PISO:</v>
      </c>
      <c r="M75" s="221" t="s">
        <v>3681</v>
      </c>
      <c r="N75" s="1055" t="s">
        <v>4148</v>
      </c>
      <c r="O75" s="1055">
        <f t="shared" si="12"/>
        <v>11.17</v>
      </c>
      <c r="P75" s="1055"/>
      <c r="Q75" s="1055" t="str">
        <f t="shared" si="13"/>
        <v>ELEVADOR</v>
      </c>
      <c r="R75" s="1055"/>
      <c r="T75" s="1055" t="str">
        <v>7.1.6</v>
      </c>
      <c r="U75" s="1055">
        <f t="shared" si="14"/>
        <v>900.27999999999986</v>
      </c>
      <c r="V75" s="1055" t="s">
        <v>4164</v>
      </c>
      <c r="W75"/>
      <c r="X75"/>
      <c r="Y75"/>
      <c r="Z75"/>
      <c r="AA75"/>
      <c r="AB75"/>
      <c r="AC75"/>
      <c r="AD75"/>
      <c r="AE75"/>
      <c r="AF75"/>
      <c r="AG75"/>
      <c r="AH75"/>
      <c r="AI75"/>
      <c r="AJ75"/>
      <c r="AK75"/>
      <c r="AL75"/>
    </row>
    <row r="76" spans="1:38" ht="76.5" customHeight="1" outlineLevel="2" x14ac:dyDescent="0.2">
      <c r="A76" s="356">
        <f t="shared" ref="A76:A104" si="15">_xlfn.XLOOKUP(C76,$T$13:$T$58,$U$13:$U$58,"")</f>
        <v>0</v>
      </c>
      <c r="B76" s="356" t="str">
        <f t="shared" si="2"/>
        <v>IMPERMEABILIZAÇAO E TRATAMENTOS</v>
      </c>
      <c r="C76" s="356" t="str">
        <f t="shared" si="5"/>
        <v>09_6º Pav. - Tipo Dif.</v>
      </c>
      <c r="D76" s="356" t="str">
        <f t="shared" ref="D76:D104" si="16">IF(H76="","","SERVIÇO")</f>
        <v>SERVIÇO</v>
      </c>
      <c r="E76" s="355" t="s">
        <v>3739</v>
      </c>
      <c r="F76" s="356" t="s">
        <v>3740</v>
      </c>
      <c r="G76" s="357" t="s">
        <v>1243</v>
      </c>
      <c r="H76" s="358">
        <v>38.380000000000003</v>
      </c>
      <c r="I76" s="358" t="str">
        <f t="shared" si="6"/>
        <v>7.1.6</v>
      </c>
      <c r="J76" s="358" t="str">
        <f t="shared" si="7"/>
        <v>FACHADA</v>
      </c>
      <c r="K76" s="354" t="str">
        <f t="shared" si="8"/>
        <v>PISO:</v>
      </c>
      <c r="M76" s="221" t="s">
        <v>3683</v>
      </c>
      <c r="N76" s="1055">
        <v>3</v>
      </c>
      <c r="O76" s="1055">
        <f t="shared" si="12"/>
        <v>514.29</v>
      </c>
      <c r="P76" s="1055"/>
      <c r="Q76" s="1055" t="str">
        <f t="shared" si="13"/>
        <v>BALDRAME</v>
      </c>
      <c r="R76" s="1055" t="s">
        <v>4155</v>
      </c>
      <c r="W76"/>
      <c r="X76"/>
      <c r="Y76"/>
      <c r="Z76"/>
      <c r="AA76"/>
      <c r="AB76"/>
      <c r="AC76"/>
      <c r="AD76"/>
      <c r="AE76"/>
      <c r="AF76"/>
      <c r="AG76"/>
      <c r="AH76"/>
      <c r="AI76"/>
      <c r="AJ76"/>
      <c r="AK76"/>
      <c r="AL76"/>
    </row>
    <row r="77" spans="1:38" ht="76.5" customHeight="1" outlineLevel="2" x14ac:dyDescent="0.2">
      <c r="A77" s="352">
        <f t="shared" si="15"/>
        <v>0</v>
      </c>
      <c r="B77" s="352" t="str">
        <f t="shared" si="2"/>
        <v>IMPERMEABILIZAÇAO E TRATAMENTOS</v>
      </c>
      <c r="C77" s="352" t="str">
        <f t="shared" si="5"/>
        <v>09_6º Pav. - Tipo Dif.</v>
      </c>
      <c r="D77" s="352" t="str">
        <f t="shared" si="16"/>
        <v>SERVIÇO</v>
      </c>
      <c r="E77" s="351" t="s">
        <v>3741</v>
      </c>
      <c r="F77" s="352" t="s">
        <v>4137</v>
      </c>
      <c r="G77" s="353" t="s">
        <v>1243</v>
      </c>
      <c r="H77" s="354">
        <v>2.34</v>
      </c>
      <c r="I77" s="354" t="s">
        <v>4152</v>
      </c>
      <c r="J77" s="354" t="str">
        <f t="shared" si="7"/>
        <v>SACADA</v>
      </c>
      <c r="K77" s="354" t="str">
        <f t="shared" si="8"/>
        <v>PAREDE:</v>
      </c>
      <c r="M77" s="221" t="s">
        <v>3685</v>
      </c>
      <c r="N77" s="1055">
        <v>3</v>
      </c>
      <c r="O77" s="1055">
        <f t="shared" si="12"/>
        <v>184.56</v>
      </c>
      <c r="P77" s="1055"/>
      <c r="Q77" s="1055" t="str">
        <f t="shared" si="13"/>
        <v>BALDRAME</v>
      </c>
      <c r="R77" s="1055" t="s">
        <v>4155</v>
      </c>
      <c r="W77"/>
      <c r="X77"/>
      <c r="Y77"/>
      <c r="Z77"/>
      <c r="AA77"/>
      <c r="AB77"/>
      <c r="AC77"/>
      <c r="AD77"/>
      <c r="AE77"/>
      <c r="AF77"/>
      <c r="AG77"/>
      <c r="AH77"/>
      <c r="AI77"/>
      <c r="AJ77"/>
      <c r="AK77"/>
      <c r="AL77"/>
    </row>
    <row r="78" spans="1:38" ht="76.5" customHeight="1" outlineLevel="2" x14ac:dyDescent="0.2">
      <c r="A78" s="356">
        <f t="shared" si="15"/>
        <v>0</v>
      </c>
      <c r="B78" s="356" t="str">
        <f t="shared" ref="B78:B104" si="17">UPPER(IF(F78="","",IF(IF(E78="","",LEN(E78)-LEN(SUBSTITUTE(E78,".","")))=2,(F78),B77)))</f>
        <v>IMPERMEABILIZAÇAO E TRATAMENTOS</v>
      </c>
      <c r="C78" s="356" t="str">
        <f t="shared" si="5"/>
        <v>09_6º Pav. - Tipo Dif.</v>
      </c>
      <c r="D78" s="356" t="str">
        <f t="shared" si="16"/>
        <v>SERVIÇO</v>
      </c>
      <c r="E78" s="355" t="s">
        <v>3743</v>
      </c>
      <c r="F78" s="356" t="s">
        <v>4138</v>
      </c>
      <c r="G78" s="357" t="s">
        <v>1243</v>
      </c>
      <c r="H78" s="358">
        <v>44.82</v>
      </c>
      <c r="I78" s="358" t="s">
        <v>4152</v>
      </c>
      <c r="J78" s="358" t="str">
        <f t="shared" si="7"/>
        <v>SACADA</v>
      </c>
      <c r="K78" s="354" t="str">
        <f t="shared" si="8"/>
        <v>PISO:</v>
      </c>
      <c r="L78" s="218" t="s">
        <v>4193</v>
      </c>
      <c r="M78" s="221" t="s">
        <v>3686</v>
      </c>
      <c r="N78" s="1055" t="s">
        <v>4147</v>
      </c>
      <c r="O78" s="1055">
        <f t="shared" si="12"/>
        <v>1131.6000000000001</v>
      </c>
      <c r="P78" s="1055"/>
      <c r="Q78" s="1055" t="str">
        <f t="shared" si="13"/>
        <v>ESQUADRIA</v>
      </c>
      <c r="R78" s="1055"/>
      <c r="W78"/>
      <c r="X78"/>
      <c r="Y78"/>
      <c r="Z78"/>
      <c r="AA78"/>
      <c r="AB78"/>
      <c r="AC78"/>
      <c r="AD78"/>
      <c r="AE78"/>
      <c r="AF78"/>
      <c r="AG78"/>
      <c r="AH78"/>
      <c r="AI78"/>
      <c r="AJ78"/>
      <c r="AK78"/>
      <c r="AL78"/>
    </row>
    <row r="79" spans="1:38" ht="108.75" customHeight="1" outlineLevel="2" x14ac:dyDescent="0.2">
      <c r="A79" s="348" t="str">
        <f t="shared" si="15"/>
        <v>Tipo x8</v>
      </c>
      <c r="B79" s="348" t="str">
        <f t="shared" si="17"/>
        <v>IMPERMEABILIZAÇAO E TRATAMENTOS</v>
      </c>
      <c r="C79" s="348" t="str">
        <f t="shared" ref="C79:C104" si="18">PROPER(IF(OR(F79="",C78="PAVIMENTO"),"",IF(AND(IF(E79="","",LEN(E79)-LEN(SUBSTITUTE(E79,".","")))=3,H79=""),F79,C78)))</f>
        <v>10_7º Pav. - Tipo</v>
      </c>
      <c r="D79" s="348" t="str">
        <f t="shared" si="16"/>
        <v/>
      </c>
      <c r="E79" s="347" t="s">
        <v>2646</v>
      </c>
      <c r="F79" s="348" t="s">
        <v>2647</v>
      </c>
      <c r="G79" s="349"/>
      <c r="H79" s="350"/>
      <c r="I79" s="350">
        <f>IF(C79=F79,SUMIFS($H$12:$H$63964,$C$12:$C$63964,C79),"")</f>
        <v>211.48</v>
      </c>
      <c r="J79" s="350"/>
      <c r="K79" s="354"/>
      <c r="M79" s="221" t="s">
        <v>3689</v>
      </c>
      <c r="N79" s="1055" t="s">
        <v>4151</v>
      </c>
      <c r="O79" s="1055">
        <f t="shared" si="12"/>
        <v>15.84</v>
      </c>
      <c r="P79" s="1055"/>
      <c r="Q79" s="1055" t="str">
        <f t="shared" si="13"/>
        <v>CISTERNA</v>
      </c>
      <c r="R79" s="1055"/>
      <c r="W79"/>
      <c r="X79"/>
      <c r="Y79"/>
      <c r="Z79"/>
      <c r="AA79"/>
      <c r="AB79"/>
      <c r="AC79"/>
      <c r="AD79"/>
      <c r="AE79"/>
      <c r="AF79"/>
      <c r="AG79"/>
      <c r="AH79"/>
      <c r="AI79"/>
      <c r="AJ79"/>
      <c r="AK79"/>
      <c r="AL79"/>
    </row>
    <row r="80" spans="1:38" ht="101.25" customHeight="1" outlineLevel="2" x14ac:dyDescent="0.2">
      <c r="A80" s="352" t="str">
        <f t="shared" si="15"/>
        <v>Tipo x8</v>
      </c>
      <c r="B80" s="352" t="str">
        <f t="shared" si="17"/>
        <v>IMPERMEABILIZAÇAO E TRATAMENTOS</v>
      </c>
      <c r="C80" s="352" t="str">
        <f t="shared" si="18"/>
        <v>10_7º Pav. - Tipo</v>
      </c>
      <c r="D80" s="352" t="str">
        <f t="shared" si="16"/>
        <v>SERVIÇO</v>
      </c>
      <c r="E80" s="351" t="s">
        <v>2648</v>
      </c>
      <c r="F80" s="352" t="s">
        <v>4136</v>
      </c>
      <c r="G80" s="353" t="s">
        <v>1243</v>
      </c>
      <c r="H80" s="354">
        <v>16.829999999999998</v>
      </c>
      <c r="I80" s="354" t="s">
        <v>4147</v>
      </c>
      <c r="J80" s="354" t="str">
        <f t="shared" ref="J80:J143" si="19">TRIM(RIGHT(SUBSTITUTE(SUBSTITUTE(F80,CHAR(10)," ")," ",REPT(" ",100)),100))</f>
        <v>SERVIÇO</v>
      </c>
      <c r="K80" s="354" t="str">
        <f t="shared" ref="K80:K143" si="20">TRIM(LEFT(SUBSTITUTE(SUBSTITUTE(F80,CHAR(10)," ")," ",REPT(" ",100)),100))</f>
        <v>PAREDE:</v>
      </c>
      <c r="M80" s="221" t="s">
        <v>3691</v>
      </c>
      <c r="N80" s="1055" t="s">
        <v>4151</v>
      </c>
      <c r="O80" s="1055">
        <f t="shared" si="12"/>
        <v>4.99</v>
      </c>
      <c r="P80" s="1055"/>
      <c r="Q80" s="1055" t="str">
        <f t="shared" si="13"/>
        <v>CISTERNA</v>
      </c>
      <c r="R80" s="1055"/>
      <c r="W80"/>
      <c r="X80"/>
      <c r="Y80"/>
      <c r="Z80"/>
      <c r="AA80"/>
      <c r="AB80"/>
      <c r="AC80"/>
      <c r="AD80"/>
      <c r="AE80"/>
      <c r="AF80"/>
      <c r="AG80"/>
      <c r="AH80"/>
      <c r="AI80"/>
      <c r="AJ80"/>
      <c r="AK80"/>
      <c r="AL80"/>
    </row>
    <row r="81" spans="1:38" ht="90.75" customHeight="1" outlineLevel="2" x14ac:dyDescent="0.2">
      <c r="A81" s="356" t="str">
        <f t="shared" si="15"/>
        <v>Tipo x8</v>
      </c>
      <c r="B81" s="356" t="str">
        <f t="shared" si="17"/>
        <v>IMPERMEABILIZAÇAO E TRATAMENTOS</v>
      </c>
      <c r="C81" s="356" t="str">
        <f t="shared" si="18"/>
        <v>10_7º Pav. - Tipo</v>
      </c>
      <c r="D81" s="356" t="str">
        <f t="shared" si="16"/>
        <v>SERVIÇO</v>
      </c>
      <c r="E81" s="355" t="s">
        <v>3745</v>
      </c>
      <c r="F81" s="356" t="s">
        <v>3723</v>
      </c>
      <c r="G81" s="357" t="s">
        <v>1243</v>
      </c>
      <c r="H81" s="358">
        <v>6.93</v>
      </c>
      <c r="I81" s="358" t="str">
        <f t="shared" ref="I81:I143" si="21">_xlfn.XLOOKUP($F81,$M$66:$M$115,$N$66:$N$115)</f>
        <v>2.5.3</v>
      </c>
      <c r="J81" s="358" t="str">
        <f t="shared" si="19"/>
        <v>SERVIÇO</v>
      </c>
      <c r="K81" s="354" t="str">
        <f t="shared" si="20"/>
        <v>PISO:</v>
      </c>
      <c r="M81" s="221" t="s">
        <v>3693</v>
      </c>
      <c r="N81" s="1055" t="s">
        <v>4150</v>
      </c>
      <c r="O81" s="1055">
        <f t="shared" si="12"/>
        <v>4.99</v>
      </c>
      <c r="P81" s="1055"/>
      <c r="Q81" s="1055" t="str">
        <f t="shared" si="13"/>
        <v>CISTERNA</v>
      </c>
      <c r="R81" s="1055"/>
      <c r="W81"/>
      <c r="X81"/>
      <c r="Y81"/>
      <c r="Z81"/>
      <c r="AA81"/>
      <c r="AB81"/>
      <c r="AC81"/>
      <c r="AD81"/>
      <c r="AE81"/>
      <c r="AF81"/>
      <c r="AG81"/>
      <c r="AH81"/>
      <c r="AI81"/>
      <c r="AJ81"/>
      <c r="AK81"/>
      <c r="AL81"/>
    </row>
    <row r="82" spans="1:38" ht="76.5" customHeight="1" outlineLevel="2" x14ac:dyDescent="0.2">
      <c r="A82" s="352" t="str">
        <f t="shared" si="15"/>
        <v>Tipo x8</v>
      </c>
      <c r="B82" s="352" t="str">
        <f t="shared" si="17"/>
        <v>IMPERMEABILIZAÇAO E TRATAMENTOS</v>
      </c>
      <c r="C82" s="352" t="str">
        <f t="shared" si="18"/>
        <v>10_7º Pav. - Tipo</v>
      </c>
      <c r="D82" s="352" t="str">
        <f t="shared" si="16"/>
        <v>SERVIÇO</v>
      </c>
      <c r="E82" s="351" t="s">
        <v>3746</v>
      </c>
      <c r="F82" s="352" t="s">
        <v>3725</v>
      </c>
      <c r="G82" s="353" t="s">
        <v>1243</v>
      </c>
      <c r="H82" s="354">
        <v>6.51</v>
      </c>
      <c r="I82" s="354" t="str">
        <f t="shared" si="21"/>
        <v>7.1.6</v>
      </c>
      <c r="J82" s="354" t="str">
        <f t="shared" si="19"/>
        <v>TÉCNICA</v>
      </c>
      <c r="K82" s="354" t="str">
        <f t="shared" si="20"/>
        <v>PAREDE:</v>
      </c>
      <c r="M82" s="221" t="s">
        <v>3698</v>
      </c>
      <c r="N82" s="1055" t="s">
        <v>4152</v>
      </c>
      <c r="O82" s="1055">
        <f t="shared" si="12"/>
        <v>27.38</v>
      </c>
      <c r="P82" s="1055"/>
      <c r="Q82" s="1055" t="str">
        <f t="shared" si="13"/>
        <v>CIRCULAÇÃO</v>
      </c>
      <c r="R82" s="1055"/>
      <c r="W82"/>
      <c r="X82"/>
      <c r="Y82"/>
      <c r="Z82"/>
      <c r="AA82"/>
      <c r="AB82"/>
      <c r="AC82"/>
      <c r="AD82"/>
      <c r="AE82"/>
      <c r="AF82"/>
      <c r="AG82"/>
      <c r="AH82"/>
      <c r="AI82"/>
      <c r="AJ82"/>
      <c r="AK82"/>
      <c r="AL82"/>
    </row>
    <row r="83" spans="1:38" ht="76.5" customHeight="1" outlineLevel="2" x14ac:dyDescent="0.2">
      <c r="A83" s="356" t="str">
        <f t="shared" si="15"/>
        <v>Tipo x8</v>
      </c>
      <c r="B83" s="356" t="str">
        <f t="shared" si="17"/>
        <v>IMPERMEABILIZAÇAO E TRATAMENTOS</v>
      </c>
      <c r="C83" s="356" t="str">
        <f t="shared" si="18"/>
        <v>10_7º Pav. - Tipo</v>
      </c>
      <c r="D83" s="356" t="str">
        <f t="shared" si="16"/>
        <v>SERVIÇO</v>
      </c>
      <c r="E83" s="355" t="s">
        <v>3747</v>
      </c>
      <c r="F83" s="356" t="s">
        <v>3727</v>
      </c>
      <c r="G83" s="357" t="s">
        <v>1243</v>
      </c>
      <c r="H83" s="358">
        <v>10.8</v>
      </c>
      <c r="I83" s="358" t="str">
        <f t="shared" si="21"/>
        <v>7.1.6</v>
      </c>
      <c r="J83" s="358" t="str">
        <f t="shared" si="19"/>
        <v>TÉCNICA</v>
      </c>
      <c r="K83" s="354" t="str">
        <f t="shared" si="20"/>
        <v>PISO:</v>
      </c>
      <c r="M83" s="221" t="s">
        <v>3700</v>
      </c>
      <c r="N83" s="1055" t="s">
        <v>4152</v>
      </c>
      <c r="O83" s="1055">
        <f t="shared" si="12"/>
        <v>142.22999999999999</v>
      </c>
      <c r="P83" s="1055"/>
      <c r="Q83" s="1055" t="str">
        <f t="shared" si="13"/>
        <v>CIRCULAÇÃO</v>
      </c>
      <c r="R83" s="1055"/>
      <c r="W83"/>
      <c r="X83"/>
      <c r="Y83"/>
      <c r="Z83"/>
      <c r="AA83"/>
      <c r="AB83"/>
      <c r="AC83"/>
      <c r="AD83"/>
      <c r="AE83"/>
      <c r="AF83"/>
      <c r="AG83"/>
      <c r="AH83"/>
      <c r="AI83"/>
      <c r="AJ83"/>
      <c r="AK83"/>
      <c r="AL83"/>
    </row>
    <row r="84" spans="1:38" ht="104.25" customHeight="1" outlineLevel="2" x14ac:dyDescent="0.2">
      <c r="A84" s="352" t="str">
        <f t="shared" si="15"/>
        <v>Tipo x8</v>
      </c>
      <c r="B84" s="352" t="str">
        <f t="shared" si="17"/>
        <v>IMPERMEABILIZAÇAO E TRATAMENTOS</v>
      </c>
      <c r="C84" s="352" t="str">
        <f t="shared" si="18"/>
        <v>10_7º Pav. - Tipo</v>
      </c>
      <c r="D84" s="352" t="str">
        <f t="shared" si="16"/>
        <v>SERVIÇO</v>
      </c>
      <c r="E84" s="351" t="s">
        <v>3748</v>
      </c>
      <c r="F84" s="352" t="s">
        <v>3729</v>
      </c>
      <c r="G84" s="353" t="s">
        <v>1243</v>
      </c>
      <c r="H84" s="354">
        <v>27.06</v>
      </c>
      <c r="I84" s="354" t="str">
        <f t="shared" si="21"/>
        <v>2.5.3</v>
      </c>
      <c r="J84" s="354" t="str">
        <f t="shared" si="19"/>
        <v>BANHEIRO</v>
      </c>
      <c r="K84" s="354" t="str">
        <f t="shared" si="20"/>
        <v>PAREDE:</v>
      </c>
      <c r="M84" s="221" t="s">
        <v>3706</v>
      </c>
      <c r="N84" s="1055" t="s">
        <v>4153</v>
      </c>
      <c r="O84" s="1055">
        <f t="shared" si="12"/>
        <v>99.14</v>
      </c>
      <c r="P84" s="1055"/>
      <c r="Q84" s="1055" t="str">
        <f t="shared" si="13"/>
        <v>PISCINA</v>
      </c>
      <c r="R84" s="1055"/>
      <c r="W84"/>
      <c r="X84"/>
      <c r="Y84"/>
      <c r="Z84"/>
      <c r="AA84"/>
      <c r="AB84"/>
      <c r="AC84"/>
      <c r="AD84"/>
      <c r="AE84"/>
      <c r="AF84"/>
      <c r="AG84"/>
      <c r="AH84"/>
      <c r="AI84"/>
      <c r="AJ84"/>
      <c r="AK84"/>
      <c r="AL84"/>
    </row>
    <row r="85" spans="1:38" ht="99" customHeight="1" outlineLevel="2" x14ac:dyDescent="0.2">
      <c r="A85" s="356" t="str">
        <f t="shared" si="15"/>
        <v>Tipo x8</v>
      </c>
      <c r="B85" s="356" t="str">
        <f t="shared" si="17"/>
        <v>IMPERMEABILIZAÇAO E TRATAMENTOS</v>
      </c>
      <c r="C85" s="356" t="str">
        <f t="shared" si="18"/>
        <v>10_7º Pav. - Tipo</v>
      </c>
      <c r="D85" s="356" t="str">
        <f t="shared" si="16"/>
        <v>SERVIÇO</v>
      </c>
      <c r="E85" s="355" t="s">
        <v>3749</v>
      </c>
      <c r="F85" s="356" t="s">
        <v>3731</v>
      </c>
      <c r="G85" s="357" t="s">
        <v>1243</v>
      </c>
      <c r="H85" s="358">
        <v>16.05</v>
      </c>
      <c r="I85" s="358" t="str">
        <f t="shared" si="21"/>
        <v>2.5.3</v>
      </c>
      <c r="J85" s="358" t="str">
        <f t="shared" si="19"/>
        <v>BANHEIRO</v>
      </c>
      <c r="K85" s="354" t="str">
        <f t="shared" si="20"/>
        <v>PISO:</v>
      </c>
      <c r="M85" s="221" t="s">
        <v>3708</v>
      </c>
      <c r="N85" s="1055" t="s">
        <v>4153</v>
      </c>
      <c r="O85" s="1055">
        <f t="shared" si="12"/>
        <v>141.99</v>
      </c>
      <c r="P85" s="1055"/>
      <c r="Q85" s="1055" t="str">
        <f t="shared" si="13"/>
        <v>PISCINA</v>
      </c>
      <c r="R85" s="1055"/>
      <c r="W85"/>
      <c r="X85"/>
      <c r="Y85"/>
      <c r="Z85"/>
      <c r="AA85"/>
      <c r="AB85"/>
      <c r="AC85"/>
      <c r="AD85"/>
      <c r="AE85"/>
      <c r="AF85"/>
      <c r="AG85"/>
      <c r="AH85"/>
      <c r="AI85"/>
      <c r="AJ85"/>
      <c r="AK85"/>
      <c r="AL85"/>
    </row>
    <row r="86" spans="1:38" ht="76.5" customHeight="1" outlineLevel="2" x14ac:dyDescent="0.2">
      <c r="A86" s="352" t="str">
        <f t="shared" si="15"/>
        <v>Tipo x8</v>
      </c>
      <c r="B86" s="352" t="str">
        <f t="shared" si="17"/>
        <v>IMPERMEABILIZAÇAO E TRATAMENTOS</v>
      </c>
      <c r="C86" s="352" t="str">
        <f t="shared" si="18"/>
        <v>10_7º Pav. - Tipo</v>
      </c>
      <c r="D86" s="352" t="str">
        <f t="shared" si="16"/>
        <v>SERVIÇO</v>
      </c>
      <c r="E86" s="351" t="s">
        <v>3750</v>
      </c>
      <c r="F86" s="352" t="s">
        <v>3733</v>
      </c>
      <c r="G86" s="353" t="s">
        <v>1243</v>
      </c>
      <c r="H86" s="354">
        <v>24.28</v>
      </c>
      <c r="I86" s="354" t="str">
        <f t="shared" si="21"/>
        <v>2.5.3</v>
      </c>
      <c r="J86" s="354" t="str">
        <f t="shared" si="19"/>
        <v>BANHEIRO</v>
      </c>
      <c r="K86" s="354" t="str">
        <f t="shared" si="20"/>
        <v>PAREDE:</v>
      </c>
      <c r="M86" s="221" t="s">
        <v>3710</v>
      </c>
      <c r="N86" s="1055" t="s">
        <v>4149</v>
      </c>
      <c r="O86" s="1055">
        <f t="shared" si="12"/>
        <v>42.22</v>
      </c>
      <c r="P86" s="1055"/>
      <c r="Q86" s="1055" t="str">
        <f t="shared" si="13"/>
        <v>SAUNA</v>
      </c>
      <c r="R86" s="1055"/>
      <c r="W86"/>
      <c r="X86"/>
      <c r="Y86"/>
      <c r="Z86"/>
      <c r="AA86"/>
      <c r="AB86"/>
      <c r="AC86"/>
      <c r="AD86"/>
      <c r="AE86"/>
      <c r="AF86"/>
      <c r="AG86"/>
      <c r="AH86"/>
      <c r="AI86"/>
      <c r="AJ86"/>
      <c r="AK86"/>
      <c r="AL86"/>
    </row>
    <row r="87" spans="1:38" ht="76.5" customHeight="1" outlineLevel="2" x14ac:dyDescent="0.2">
      <c r="A87" s="356" t="str">
        <f t="shared" si="15"/>
        <v>Tipo x8</v>
      </c>
      <c r="B87" s="356" t="str">
        <f t="shared" si="17"/>
        <v>IMPERMEABILIZAÇAO E TRATAMENTOS</v>
      </c>
      <c r="C87" s="356" t="str">
        <f t="shared" si="18"/>
        <v>10_7º Pav. - Tipo</v>
      </c>
      <c r="D87" s="356" t="str">
        <f t="shared" si="16"/>
        <v>SERVIÇO</v>
      </c>
      <c r="E87" s="355" t="s">
        <v>3751</v>
      </c>
      <c r="F87" s="356" t="s">
        <v>3735</v>
      </c>
      <c r="G87" s="357" t="s">
        <v>1243</v>
      </c>
      <c r="H87" s="358">
        <v>8.1</v>
      </c>
      <c r="I87" s="358" t="str">
        <f t="shared" si="21"/>
        <v>2.5.3</v>
      </c>
      <c r="J87" s="358" t="str">
        <f t="shared" si="19"/>
        <v>BANHEIRO</v>
      </c>
      <c r="K87" s="354" t="str">
        <f t="shared" si="20"/>
        <v>PISO:</v>
      </c>
      <c r="M87" s="221" t="s">
        <v>3712</v>
      </c>
      <c r="N87" s="1055" t="s">
        <v>4149</v>
      </c>
      <c r="O87" s="1055">
        <f t="shared" si="12"/>
        <v>5.81</v>
      </c>
      <c r="P87" s="1055"/>
      <c r="Q87" s="1055" t="str">
        <f t="shared" si="13"/>
        <v>SAUNA</v>
      </c>
      <c r="R87" s="1055"/>
      <c r="W87"/>
      <c r="X87"/>
      <c r="Y87"/>
      <c r="Z87"/>
      <c r="AA87"/>
      <c r="AB87"/>
      <c r="AC87"/>
      <c r="AD87"/>
      <c r="AE87"/>
      <c r="AF87"/>
      <c r="AG87"/>
      <c r="AH87"/>
      <c r="AI87"/>
      <c r="AJ87"/>
      <c r="AK87"/>
      <c r="AL87"/>
    </row>
    <row r="88" spans="1:38" ht="76.5" customHeight="1" outlineLevel="2" x14ac:dyDescent="0.2">
      <c r="A88" s="352" t="str">
        <f t="shared" si="15"/>
        <v>Tipo x8</v>
      </c>
      <c r="B88" s="352" t="str">
        <f t="shared" si="17"/>
        <v>IMPERMEABILIZAÇAO E TRATAMENTOS</v>
      </c>
      <c r="C88" s="352" t="str">
        <f t="shared" si="18"/>
        <v>10_7º Pav. - Tipo</v>
      </c>
      <c r="D88" s="352" t="str">
        <f t="shared" si="16"/>
        <v>SERVIÇO</v>
      </c>
      <c r="E88" s="351" t="s">
        <v>3752</v>
      </c>
      <c r="F88" s="352" t="s">
        <v>3686</v>
      </c>
      <c r="G88" s="353" t="s">
        <v>1243</v>
      </c>
      <c r="H88" s="354">
        <v>34.18</v>
      </c>
      <c r="I88" s="354" t="str">
        <f t="shared" si="21"/>
        <v>2.5.3</v>
      </c>
      <c r="J88" s="354" t="str">
        <f t="shared" si="19"/>
        <v>ESQUADRIA</v>
      </c>
      <c r="K88" s="354" t="str">
        <f t="shared" si="20"/>
        <v>PAREDE:</v>
      </c>
      <c r="M88" s="221" t="s">
        <v>3715</v>
      </c>
      <c r="N88" s="1055" t="s">
        <v>4152</v>
      </c>
      <c r="O88" s="1055">
        <f t="shared" si="12"/>
        <v>32.090000000000003</v>
      </c>
      <c r="P88" s="1055"/>
      <c r="Q88" s="1055" t="str">
        <f t="shared" si="13"/>
        <v>CROSSFIT</v>
      </c>
      <c r="R88" s="1055"/>
      <c r="W88"/>
      <c r="X88"/>
      <c r="Y88"/>
      <c r="Z88"/>
      <c r="AA88"/>
      <c r="AB88"/>
      <c r="AC88"/>
      <c r="AD88"/>
      <c r="AE88"/>
      <c r="AF88"/>
      <c r="AG88"/>
      <c r="AH88"/>
      <c r="AI88"/>
      <c r="AJ88"/>
      <c r="AK88"/>
      <c r="AL88"/>
    </row>
    <row r="89" spans="1:38" ht="76.5" customHeight="1" outlineLevel="2" x14ac:dyDescent="0.2">
      <c r="A89" s="356" t="str">
        <f t="shared" si="15"/>
        <v>Tipo x8</v>
      </c>
      <c r="B89" s="356" t="str">
        <f t="shared" si="17"/>
        <v>IMPERMEABILIZAÇAO E TRATAMENTOS</v>
      </c>
      <c r="C89" s="356" t="str">
        <f t="shared" si="18"/>
        <v>10_7º Pav. - Tipo</v>
      </c>
      <c r="D89" s="356" t="str">
        <f t="shared" si="16"/>
        <v>SERVIÇO</v>
      </c>
      <c r="E89" s="355" t="s">
        <v>3753</v>
      </c>
      <c r="F89" s="356" t="s">
        <v>3738</v>
      </c>
      <c r="G89" s="357" t="s">
        <v>1243</v>
      </c>
      <c r="H89" s="358">
        <v>20.68</v>
      </c>
      <c r="I89" s="358" t="str">
        <f t="shared" si="21"/>
        <v>2.5.3</v>
      </c>
      <c r="J89" s="358" t="str">
        <f t="shared" si="19"/>
        <v>ESQUADRIA</v>
      </c>
      <c r="K89" s="354" t="str">
        <f t="shared" si="20"/>
        <v>PISO:</v>
      </c>
      <c r="M89" s="221" t="s">
        <v>4135</v>
      </c>
      <c r="N89" s="1055" t="s">
        <v>4152</v>
      </c>
      <c r="O89" s="1055">
        <f t="shared" si="12"/>
        <v>87.98</v>
      </c>
      <c r="P89" s="1055"/>
      <c r="Q89" s="1055" t="str">
        <f t="shared" si="13"/>
        <v>CROSSFIT</v>
      </c>
      <c r="R89" s="1055"/>
      <c r="W89"/>
      <c r="X89"/>
      <c r="Y89"/>
      <c r="Z89"/>
      <c r="AA89"/>
      <c r="AB89"/>
      <c r="AC89"/>
      <c r="AD89"/>
      <c r="AE89"/>
      <c r="AF89"/>
      <c r="AG89"/>
      <c r="AH89"/>
      <c r="AI89"/>
      <c r="AJ89"/>
      <c r="AK89"/>
      <c r="AL89"/>
    </row>
    <row r="90" spans="1:38" ht="76.5" customHeight="1" outlineLevel="2" x14ac:dyDescent="0.2">
      <c r="A90" s="352" t="str">
        <f t="shared" si="15"/>
        <v>Tipo x8</v>
      </c>
      <c r="B90" s="352" t="str">
        <f t="shared" si="17"/>
        <v>IMPERMEABILIZAÇAO E TRATAMENTOS</v>
      </c>
      <c r="C90" s="352" t="str">
        <f t="shared" si="18"/>
        <v>10_7º Pav. - Tipo</v>
      </c>
      <c r="D90" s="352" t="str">
        <f t="shared" si="16"/>
        <v>SERVIÇO</v>
      </c>
      <c r="E90" s="351" t="s">
        <v>3754</v>
      </c>
      <c r="F90" s="352" t="s">
        <v>3740</v>
      </c>
      <c r="G90" s="353" t="s">
        <v>1243</v>
      </c>
      <c r="H90" s="354">
        <v>40.06</v>
      </c>
      <c r="I90" s="354" t="str">
        <f t="shared" si="21"/>
        <v>7.1.6</v>
      </c>
      <c r="J90" s="354" t="str">
        <f t="shared" si="19"/>
        <v>FACHADA</v>
      </c>
      <c r="K90" s="354" t="str">
        <f t="shared" si="20"/>
        <v>PISO:</v>
      </c>
      <c r="M90" s="221" t="s">
        <v>3721</v>
      </c>
      <c r="N90" s="1055" t="s">
        <v>4147</v>
      </c>
      <c r="O90" s="1055">
        <f t="shared" si="12"/>
        <v>382.16000000000025</v>
      </c>
      <c r="P90" s="1055"/>
      <c r="Q90" s="1055" t="str">
        <f t="shared" si="13"/>
        <v>SERVIÇO</v>
      </c>
      <c r="R90" s="1055"/>
      <c r="W90"/>
      <c r="X90"/>
      <c r="Y90"/>
      <c r="Z90"/>
      <c r="AA90"/>
      <c r="AB90"/>
      <c r="AC90"/>
      <c r="AD90"/>
      <c r="AE90"/>
      <c r="AF90"/>
      <c r="AG90"/>
      <c r="AH90"/>
      <c r="AI90"/>
      <c r="AJ90"/>
      <c r="AK90"/>
      <c r="AL90"/>
    </row>
    <row r="91" spans="1:38" ht="76.5" customHeight="1" outlineLevel="2" x14ac:dyDescent="0.2">
      <c r="A91" s="348" t="str">
        <f t="shared" si="15"/>
        <v>Tipo x8</v>
      </c>
      <c r="B91" s="348" t="str">
        <f t="shared" si="17"/>
        <v>IMPERMEABILIZAÇAO E TRATAMENTOS</v>
      </c>
      <c r="C91" s="348" t="str">
        <f t="shared" si="18"/>
        <v>11_8º Pav. - Tipo</v>
      </c>
      <c r="D91" s="348" t="str">
        <f t="shared" si="16"/>
        <v/>
      </c>
      <c r="E91" s="347" t="s">
        <v>2649</v>
      </c>
      <c r="F91" s="348" t="s">
        <v>2650</v>
      </c>
      <c r="G91" s="349"/>
      <c r="H91" s="350"/>
      <c r="I91" s="350">
        <f>IF(C91=F91,SUMIFS($H$12:$H$63964,$C$12:$C$63964,C91),"")</f>
        <v>171.42</v>
      </c>
      <c r="J91" s="350"/>
      <c r="K91" s="354"/>
      <c r="M91" s="221" t="s">
        <v>3723</v>
      </c>
      <c r="N91" s="1055" t="s">
        <v>4147</v>
      </c>
      <c r="O91" s="1055">
        <f t="shared" si="12"/>
        <v>164.15000000000003</v>
      </c>
      <c r="P91" s="1055"/>
      <c r="Q91" s="1055" t="str">
        <f t="shared" si="13"/>
        <v>SERVIÇO</v>
      </c>
      <c r="R91" s="1055"/>
      <c r="W91"/>
      <c r="X91"/>
      <c r="Y91"/>
      <c r="Z91"/>
      <c r="AA91"/>
      <c r="AB91"/>
      <c r="AC91"/>
      <c r="AD91"/>
      <c r="AE91"/>
      <c r="AF91"/>
      <c r="AG91"/>
      <c r="AH91"/>
      <c r="AI91"/>
      <c r="AJ91"/>
      <c r="AK91"/>
      <c r="AL91"/>
    </row>
    <row r="92" spans="1:38" ht="76.5" customHeight="1" outlineLevel="2" x14ac:dyDescent="0.2">
      <c r="A92" s="356" t="str">
        <f t="shared" si="15"/>
        <v>Tipo x8</v>
      </c>
      <c r="B92" s="356" t="str">
        <f t="shared" si="17"/>
        <v>IMPERMEABILIZAÇAO E TRATAMENTOS</v>
      </c>
      <c r="C92" s="356" t="str">
        <f t="shared" si="18"/>
        <v>11_8º Pav. - Tipo</v>
      </c>
      <c r="D92" s="356" t="str">
        <f t="shared" si="16"/>
        <v>SERVIÇO</v>
      </c>
      <c r="E92" s="355" t="s">
        <v>2651</v>
      </c>
      <c r="F92" s="356" t="s">
        <v>4136</v>
      </c>
      <c r="G92" s="357" t="s">
        <v>1243</v>
      </c>
      <c r="H92" s="358">
        <v>16.829999999999998</v>
      </c>
      <c r="I92" s="358" t="s">
        <v>4147</v>
      </c>
      <c r="J92" s="358" t="str">
        <f t="shared" si="19"/>
        <v>SERVIÇO</v>
      </c>
      <c r="K92" s="354" t="str">
        <f t="shared" si="20"/>
        <v>PAREDE:</v>
      </c>
      <c r="M92" s="221" t="s">
        <v>3725</v>
      </c>
      <c r="N92" s="1055" t="s">
        <v>4149</v>
      </c>
      <c r="O92" s="1055">
        <f t="shared" si="12"/>
        <v>129.94999999999987</v>
      </c>
      <c r="P92" s="1055"/>
      <c r="Q92" s="1055" t="str">
        <f t="shared" si="13"/>
        <v>TÉCNICA</v>
      </c>
      <c r="R92" s="1055"/>
      <c r="W92"/>
      <c r="X92"/>
      <c r="Y92"/>
      <c r="Z92"/>
      <c r="AA92"/>
      <c r="AB92"/>
      <c r="AC92"/>
      <c r="AD92"/>
      <c r="AE92"/>
      <c r="AF92"/>
      <c r="AG92"/>
      <c r="AH92"/>
      <c r="AI92"/>
      <c r="AJ92"/>
      <c r="AK92"/>
      <c r="AL92"/>
    </row>
    <row r="93" spans="1:38" ht="76.5" customHeight="1" outlineLevel="2" x14ac:dyDescent="0.2">
      <c r="A93" s="352" t="str">
        <f t="shared" si="15"/>
        <v>Tipo x8</v>
      </c>
      <c r="B93" s="352" t="str">
        <f t="shared" si="17"/>
        <v>IMPERMEABILIZAÇAO E TRATAMENTOS</v>
      </c>
      <c r="C93" s="352" t="str">
        <f t="shared" si="18"/>
        <v>11_8º Pav. - Tipo</v>
      </c>
      <c r="D93" s="352" t="str">
        <f t="shared" si="16"/>
        <v>SERVIÇO</v>
      </c>
      <c r="E93" s="351" t="s">
        <v>3755</v>
      </c>
      <c r="F93" s="352" t="s">
        <v>3723</v>
      </c>
      <c r="G93" s="353" t="s">
        <v>1243</v>
      </c>
      <c r="H93" s="354">
        <v>6.93</v>
      </c>
      <c r="I93" s="354" t="str">
        <f t="shared" si="21"/>
        <v>2.5.3</v>
      </c>
      <c r="J93" s="354" t="str">
        <f t="shared" si="19"/>
        <v>SERVIÇO</v>
      </c>
      <c r="K93" s="354" t="str">
        <f t="shared" si="20"/>
        <v>PISO:</v>
      </c>
      <c r="M93" s="221" t="s">
        <v>3727</v>
      </c>
      <c r="N93" s="1055" t="s">
        <v>4149</v>
      </c>
      <c r="O93" s="1055">
        <f t="shared" si="12"/>
        <v>225.32999999999993</v>
      </c>
      <c r="P93" s="1055"/>
      <c r="Q93" s="1055" t="str">
        <f t="shared" si="13"/>
        <v>TÉCNICA</v>
      </c>
      <c r="R93" s="1055"/>
      <c r="W93"/>
      <c r="X93"/>
      <c r="Y93"/>
      <c r="Z93"/>
      <c r="AA93"/>
      <c r="AB93"/>
      <c r="AC93"/>
      <c r="AD93"/>
      <c r="AE93"/>
      <c r="AF93"/>
      <c r="AG93"/>
      <c r="AH93"/>
      <c r="AI93"/>
      <c r="AJ93"/>
      <c r="AK93"/>
      <c r="AL93"/>
    </row>
    <row r="94" spans="1:38" ht="76.5" customHeight="1" outlineLevel="2" x14ac:dyDescent="0.2">
      <c r="A94" s="356" t="str">
        <f t="shared" si="15"/>
        <v>Tipo x8</v>
      </c>
      <c r="B94" s="356" t="str">
        <f t="shared" si="17"/>
        <v>IMPERMEABILIZAÇAO E TRATAMENTOS</v>
      </c>
      <c r="C94" s="356" t="str">
        <f t="shared" si="18"/>
        <v>11_8º Pav. - Tipo</v>
      </c>
      <c r="D94" s="356" t="str">
        <f t="shared" si="16"/>
        <v>SERVIÇO</v>
      </c>
      <c r="E94" s="355" t="s">
        <v>3756</v>
      </c>
      <c r="F94" s="356" t="s">
        <v>3725</v>
      </c>
      <c r="G94" s="357" t="s">
        <v>1243</v>
      </c>
      <c r="H94" s="358">
        <v>6.51</v>
      </c>
      <c r="I94" s="358" t="str">
        <f t="shared" si="21"/>
        <v>7.1.6</v>
      </c>
      <c r="J94" s="358" t="str">
        <f t="shared" si="19"/>
        <v>TÉCNICA</v>
      </c>
      <c r="K94" s="354" t="str">
        <f t="shared" si="20"/>
        <v>PAREDE:</v>
      </c>
      <c r="M94" s="221" t="s">
        <v>3729</v>
      </c>
      <c r="N94" s="1055" t="s">
        <v>4147</v>
      </c>
      <c r="O94" s="1055">
        <f t="shared" si="12"/>
        <v>783.34</v>
      </c>
      <c r="P94" s="1055"/>
      <c r="Q94" s="1055" t="str">
        <f t="shared" si="13"/>
        <v>BANHEIRO</v>
      </c>
      <c r="R94" s="1055"/>
      <c r="W94"/>
      <c r="X94"/>
      <c r="Y94"/>
      <c r="Z94"/>
      <c r="AA94"/>
      <c r="AB94"/>
      <c r="AC94"/>
      <c r="AD94"/>
      <c r="AE94"/>
      <c r="AF94"/>
      <c r="AG94"/>
      <c r="AH94"/>
      <c r="AI94"/>
      <c r="AJ94"/>
      <c r="AK94"/>
      <c r="AL94"/>
    </row>
    <row r="95" spans="1:38" ht="76.5" customHeight="1" outlineLevel="2" x14ac:dyDescent="0.2">
      <c r="A95" s="352" t="str">
        <f t="shared" si="15"/>
        <v>Tipo x8</v>
      </c>
      <c r="B95" s="352" t="str">
        <f t="shared" si="17"/>
        <v>IMPERMEABILIZAÇAO E TRATAMENTOS</v>
      </c>
      <c r="C95" s="352" t="str">
        <f t="shared" si="18"/>
        <v>11_8º Pav. - Tipo</v>
      </c>
      <c r="D95" s="352" t="str">
        <f t="shared" si="16"/>
        <v>SERVIÇO</v>
      </c>
      <c r="E95" s="351" t="s">
        <v>3757</v>
      </c>
      <c r="F95" s="352" t="s">
        <v>3727</v>
      </c>
      <c r="G95" s="353" t="s">
        <v>1243</v>
      </c>
      <c r="H95" s="354">
        <v>10.8</v>
      </c>
      <c r="I95" s="354" t="str">
        <f t="shared" si="21"/>
        <v>7.1.6</v>
      </c>
      <c r="J95" s="354" t="str">
        <f t="shared" si="19"/>
        <v>TÉCNICA</v>
      </c>
      <c r="K95" s="354" t="str">
        <f t="shared" si="20"/>
        <v>PISO:</v>
      </c>
      <c r="M95" s="221" t="s">
        <v>3731</v>
      </c>
      <c r="N95" s="1055" t="s">
        <v>4147</v>
      </c>
      <c r="O95" s="1055">
        <f t="shared" si="12"/>
        <v>506.00000000000011</v>
      </c>
      <c r="P95" s="1055"/>
      <c r="Q95" s="1055" t="str">
        <f t="shared" si="13"/>
        <v>BANHEIRO</v>
      </c>
      <c r="R95" s="1055"/>
      <c r="W95"/>
      <c r="X95"/>
      <c r="Y95"/>
      <c r="Z95"/>
      <c r="AA95"/>
      <c r="AB95"/>
      <c r="AC95"/>
      <c r="AD95"/>
      <c r="AE95"/>
      <c r="AF95"/>
      <c r="AG95"/>
      <c r="AH95"/>
      <c r="AI95"/>
      <c r="AJ95"/>
      <c r="AK95"/>
      <c r="AL95"/>
    </row>
    <row r="96" spans="1:38" ht="76.5" customHeight="1" outlineLevel="2" x14ac:dyDescent="0.2">
      <c r="A96" s="356" t="str">
        <f t="shared" si="15"/>
        <v>Tipo x8</v>
      </c>
      <c r="B96" s="356" t="str">
        <f t="shared" si="17"/>
        <v>IMPERMEABILIZAÇAO E TRATAMENTOS</v>
      </c>
      <c r="C96" s="356" t="str">
        <f t="shared" si="18"/>
        <v>11_8º Pav. - Tipo</v>
      </c>
      <c r="D96" s="356" t="str">
        <f t="shared" si="16"/>
        <v>SERVIÇO</v>
      </c>
      <c r="E96" s="355" t="s">
        <v>3758</v>
      </c>
      <c r="F96" s="356" t="s">
        <v>3729</v>
      </c>
      <c r="G96" s="357" t="s">
        <v>1243</v>
      </c>
      <c r="H96" s="358">
        <v>27.06</v>
      </c>
      <c r="I96" s="358" t="str">
        <f t="shared" si="21"/>
        <v>2.5.3</v>
      </c>
      <c r="J96" s="358" t="str">
        <f t="shared" si="19"/>
        <v>BANHEIRO</v>
      </c>
      <c r="K96" s="354" t="str">
        <f t="shared" si="20"/>
        <v>PAREDE:</v>
      </c>
      <c r="M96" s="221" t="s">
        <v>3733</v>
      </c>
      <c r="N96" s="1055" t="s">
        <v>4147</v>
      </c>
      <c r="O96" s="1055">
        <f t="shared" si="12"/>
        <v>843.8599999999999</v>
      </c>
      <c r="P96" s="1055"/>
      <c r="Q96" s="1055" t="str">
        <f t="shared" si="13"/>
        <v>BANHEIRO</v>
      </c>
      <c r="R96" s="1055"/>
      <c r="W96"/>
      <c r="X96"/>
      <c r="Y96"/>
      <c r="Z96"/>
      <c r="AA96"/>
      <c r="AB96"/>
      <c r="AC96"/>
      <c r="AD96"/>
      <c r="AE96"/>
      <c r="AF96"/>
      <c r="AG96"/>
      <c r="AH96"/>
      <c r="AI96"/>
      <c r="AJ96"/>
      <c r="AK96"/>
      <c r="AL96"/>
    </row>
    <row r="97" spans="1:38" ht="76.5" customHeight="1" outlineLevel="2" x14ac:dyDescent="0.2">
      <c r="A97" s="352" t="str">
        <f t="shared" si="15"/>
        <v>Tipo x8</v>
      </c>
      <c r="B97" s="352" t="str">
        <f t="shared" si="17"/>
        <v>IMPERMEABILIZAÇAO E TRATAMENTOS</v>
      </c>
      <c r="C97" s="352" t="str">
        <f t="shared" si="18"/>
        <v>11_8º Pav. - Tipo</v>
      </c>
      <c r="D97" s="352" t="str">
        <f t="shared" si="16"/>
        <v>SERVIÇO</v>
      </c>
      <c r="E97" s="351" t="s">
        <v>3759</v>
      </c>
      <c r="F97" s="352" t="s">
        <v>3731</v>
      </c>
      <c r="G97" s="353" t="s">
        <v>1243</v>
      </c>
      <c r="H97" s="354">
        <v>16.05</v>
      </c>
      <c r="I97" s="354" t="str">
        <f t="shared" si="21"/>
        <v>2.5.3</v>
      </c>
      <c r="J97" s="354" t="str">
        <f t="shared" si="19"/>
        <v>BANHEIRO</v>
      </c>
      <c r="K97" s="354" t="str">
        <f t="shared" si="20"/>
        <v>PISO:</v>
      </c>
      <c r="M97" s="221" t="s">
        <v>3735</v>
      </c>
      <c r="N97" s="1055" t="s">
        <v>4147</v>
      </c>
      <c r="O97" s="1055">
        <f t="shared" si="12"/>
        <v>281.95999999999987</v>
      </c>
      <c r="P97" s="1055"/>
      <c r="Q97" s="1055" t="str">
        <f t="shared" si="13"/>
        <v>BANHEIRO</v>
      </c>
      <c r="R97" s="1055"/>
      <c r="W97"/>
      <c r="X97"/>
      <c r="Y97"/>
      <c r="Z97"/>
      <c r="AA97"/>
      <c r="AB97"/>
      <c r="AC97"/>
      <c r="AD97"/>
      <c r="AE97"/>
      <c r="AF97"/>
      <c r="AG97"/>
      <c r="AH97"/>
      <c r="AI97"/>
      <c r="AJ97"/>
      <c r="AK97"/>
      <c r="AL97"/>
    </row>
    <row r="98" spans="1:38" ht="76.5" customHeight="1" outlineLevel="2" x14ac:dyDescent="0.2">
      <c r="A98" s="356" t="str">
        <f t="shared" si="15"/>
        <v>Tipo x8</v>
      </c>
      <c r="B98" s="356" t="str">
        <f t="shared" si="17"/>
        <v>IMPERMEABILIZAÇAO E TRATAMENTOS</v>
      </c>
      <c r="C98" s="356" t="str">
        <f t="shared" si="18"/>
        <v>11_8º Pav. - Tipo</v>
      </c>
      <c r="D98" s="356" t="str">
        <f t="shared" si="16"/>
        <v>SERVIÇO</v>
      </c>
      <c r="E98" s="355" t="s">
        <v>3760</v>
      </c>
      <c r="F98" s="356" t="s">
        <v>3733</v>
      </c>
      <c r="G98" s="357" t="s">
        <v>1243</v>
      </c>
      <c r="H98" s="358">
        <v>24.28</v>
      </c>
      <c r="I98" s="358" t="str">
        <f t="shared" si="21"/>
        <v>2.5.3</v>
      </c>
      <c r="J98" s="358" t="str">
        <f t="shared" si="19"/>
        <v>BANHEIRO</v>
      </c>
      <c r="K98" s="354" t="str">
        <f t="shared" si="20"/>
        <v>PAREDE:</v>
      </c>
      <c r="M98" s="221" t="s">
        <v>3738</v>
      </c>
      <c r="N98" s="1055" t="s">
        <v>4147</v>
      </c>
      <c r="O98" s="1055">
        <f t="shared" si="12"/>
        <v>632.3399999999998</v>
      </c>
      <c r="P98" s="1055"/>
      <c r="Q98" s="1055" t="str">
        <f t="shared" si="13"/>
        <v>ESQUADRIA</v>
      </c>
      <c r="R98" s="1055"/>
      <c r="W98"/>
      <c r="X98"/>
      <c r="Y98"/>
      <c r="Z98"/>
      <c r="AA98"/>
      <c r="AB98"/>
      <c r="AC98"/>
      <c r="AD98"/>
      <c r="AE98"/>
      <c r="AF98"/>
      <c r="AG98"/>
      <c r="AH98"/>
      <c r="AI98"/>
      <c r="AJ98"/>
      <c r="AK98"/>
      <c r="AL98"/>
    </row>
    <row r="99" spans="1:38" ht="76.5" customHeight="1" outlineLevel="2" x14ac:dyDescent="0.2">
      <c r="A99" s="352" t="str">
        <f t="shared" si="15"/>
        <v>Tipo x8</v>
      </c>
      <c r="B99" s="352" t="str">
        <f t="shared" si="17"/>
        <v>IMPERMEABILIZAÇAO E TRATAMENTOS</v>
      </c>
      <c r="C99" s="352" t="str">
        <f t="shared" si="18"/>
        <v>11_8º Pav. - Tipo</v>
      </c>
      <c r="D99" s="352" t="str">
        <f t="shared" si="16"/>
        <v>SERVIÇO</v>
      </c>
      <c r="E99" s="351" t="s">
        <v>3761</v>
      </c>
      <c r="F99" s="352" t="s">
        <v>3735</v>
      </c>
      <c r="G99" s="353" t="s">
        <v>1243</v>
      </c>
      <c r="H99" s="354">
        <v>8.1</v>
      </c>
      <c r="I99" s="354" t="str">
        <f t="shared" si="21"/>
        <v>2.5.3</v>
      </c>
      <c r="J99" s="354" t="str">
        <f t="shared" si="19"/>
        <v>BANHEIRO</v>
      </c>
      <c r="K99" s="354" t="str">
        <f t="shared" si="20"/>
        <v>PISO:</v>
      </c>
      <c r="M99" s="221" t="s">
        <v>3740</v>
      </c>
      <c r="N99" s="1055" t="s">
        <v>4149</v>
      </c>
      <c r="O99" s="1055">
        <f t="shared" si="12"/>
        <v>394.55</v>
      </c>
      <c r="P99" s="1055"/>
      <c r="Q99" s="1055" t="str">
        <f t="shared" si="13"/>
        <v>FACHADA</v>
      </c>
      <c r="R99" s="1055"/>
      <c r="W99"/>
      <c r="X99"/>
      <c r="Y99"/>
      <c r="Z99"/>
      <c r="AA99"/>
      <c r="AB99"/>
      <c r="AC99"/>
      <c r="AD99"/>
      <c r="AE99"/>
      <c r="AF99"/>
      <c r="AG99"/>
      <c r="AH99"/>
      <c r="AI99"/>
      <c r="AJ99"/>
      <c r="AK99"/>
      <c r="AL99"/>
    </row>
    <row r="100" spans="1:38" ht="76.5" customHeight="1" outlineLevel="2" x14ac:dyDescent="0.2">
      <c r="A100" s="356" t="str">
        <f t="shared" si="15"/>
        <v>Tipo x8</v>
      </c>
      <c r="B100" s="356" t="str">
        <f t="shared" si="17"/>
        <v>IMPERMEABILIZAÇAO E TRATAMENTOS</v>
      </c>
      <c r="C100" s="356" t="str">
        <f t="shared" si="18"/>
        <v>11_8º Pav. - Tipo</v>
      </c>
      <c r="D100" s="356" t="str">
        <f t="shared" si="16"/>
        <v>SERVIÇO</v>
      </c>
      <c r="E100" s="355" t="s">
        <v>3762</v>
      </c>
      <c r="F100" s="356" t="s">
        <v>3686</v>
      </c>
      <c r="G100" s="357" t="s">
        <v>1243</v>
      </c>
      <c r="H100" s="358">
        <v>34.18</v>
      </c>
      <c r="I100" s="358" t="str">
        <f t="shared" si="21"/>
        <v>2.5.3</v>
      </c>
      <c r="J100" s="358" t="str">
        <f t="shared" si="19"/>
        <v>ESQUADRIA</v>
      </c>
      <c r="K100" s="354" t="str">
        <f t="shared" si="20"/>
        <v>PAREDE:</v>
      </c>
      <c r="M100" s="221" t="s">
        <v>3742</v>
      </c>
      <c r="N100" s="1055" t="s">
        <v>4152</v>
      </c>
      <c r="O100" s="1055">
        <f t="shared" si="12"/>
        <v>48.01</v>
      </c>
      <c r="P100" s="1055"/>
      <c r="Q100" s="1055" t="str">
        <f t="shared" si="13"/>
        <v>SACADA</v>
      </c>
      <c r="R100" s="1055"/>
      <c r="W100"/>
      <c r="X100"/>
      <c r="Y100"/>
      <c r="Z100"/>
      <c r="AA100"/>
      <c r="AB100"/>
      <c r="AC100"/>
      <c r="AD100"/>
      <c r="AE100"/>
      <c r="AF100"/>
      <c r="AG100"/>
      <c r="AH100"/>
      <c r="AI100"/>
      <c r="AJ100"/>
      <c r="AK100"/>
      <c r="AL100"/>
    </row>
    <row r="101" spans="1:38" ht="76.5" customHeight="1" outlineLevel="2" x14ac:dyDescent="0.2">
      <c r="A101" s="352" t="str">
        <f t="shared" si="15"/>
        <v>Tipo x8</v>
      </c>
      <c r="B101" s="352" t="str">
        <f t="shared" si="17"/>
        <v>IMPERMEABILIZAÇAO E TRATAMENTOS</v>
      </c>
      <c r="C101" s="352" t="str">
        <f t="shared" si="18"/>
        <v>11_8º Pav. - Tipo</v>
      </c>
      <c r="D101" s="352" t="str">
        <f t="shared" si="16"/>
        <v>SERVIÇO</v>
      </c>
      <c r="E101" s="351" t="s">
        <v>3763</v>
      </c>
      <c r="F101" s="352" t="s">
        <v>3738</v>
      </c>
      <c r="G101" s="353" t="s">
        <v>1243</v>
      </c>
      <c r="H101" s="354">
        <v>20.68</v>
      </c>
      <c r="I101" s="354" t="str">
        <f t="shared" si="21"/>
        <v>2.5.3</v>
      </c>
      <c r="J101" s="354" t="str">
        <f t="shared" si="19"/>
        <v>ESQUADRIA</v>
      </c>
      <c r="K101" s="354" t="str">
        <f t="shared" si="20"/>
        <v>PISO:</v>
      </c>
      <c r="M101" s="221" t="s">
        <v>3744</v>
      </c>
      <c r="N101" s="1055" t="s">
        <v>4152</v>
      </c>
      <c r="O101" s="1055">
        <f t="shared" si="12"/>
        <v>172.58999999999997</v>
      </c>
      <c r="P101" s="1055"/>
      <c r="Q101" s="1055" t="str">
        <f t="shared" si="13"/>
        <v>SACADA</v>
      </c>
      <c r="R101" s="1055"/>
      <c r="W101"/>
      <c r="X101"/>
      <c r="Y101"/>
      <c r="Z101"/>
      <c r="AA101"/>
      <c r="AB101"/>
      <c r="AC101"/>
      <c r="AD101"/>
      <c r="AE101"/>
      <c r="AF101"/>
      <c r="AG101"/>
      <c r="AH101"/>
      <c r="AI101"/>
      <c r="AJ101"/>
      <c r="AK101"/>
      <c r="AL101"/>
    </row>
    <row r="102" spans="1:38" ht="76.5" customHeight="1" outlineLevel="2" x14ac:dyDescent="0.2">
      <c r="A102" s="348" t="str">
        <f t="shared" si="15"/>
        <v>Tipo x8</v>
      </c>
      <c r="B102" s="348" t="str">
        <f t="shared" si="17"/>
        <v>IMPERMEABILIZAÇAO E TRATAMENTOS</v>
      </c>
      <c r="C102" s="348" t="str">
        <f t="shared" si="18"/>
        <v>12_9º Pav. - Tipo</v>
      </c>
      <c r="D102" s="348" t="str">
        <f t="shared" si="16"/>
        <v/>
      </c>
      <c r="E102" s="347" t="s">
        <v>2652</v>
      </c>
      <c r="F102" s="348" t="s">
        <v>2653</v>
      </c>
      <c r="G102" s="349"/>
      <c r="H102" s="350"/>
      <c r="I102" s="350">
        <f>IF(C102=F102,SUMIFS($H$12:$H$63964,$C$12:$C$63964,C102),"")</f>
        <v>211.48</v>
      </c>
      <c r="J102" s="350"/>
      <c r="K102" s="354"/>
      <c r="M102" s="221" t="s">
        <v>4086</v>
      </c>
      <c r="N102" s="1055" t="s">
        <v>4149</v>
      </c>
      <c r="O102" s="1055">
        <f t="shared" si="12"/>
        <v>27.15</v>
      </c>
      <c r="P102" s="1055"/>
      <c r="Q102" s="1055" t="str">
        <f t="shared" si="13"/>
        <v>RUFO</v>
      </c>
      <c r="R102" s="1055"/>
      <c r="W102"/>
      <c r="X102"/>
      <c r="Y102"/>
      <c r="Z102"/>
      <c r="AA102"/>
      <c r="AB102"/>
      <c r="AC102"/>
      <c r="AD102"/>
      <c r="AE102"/>
      <c r="AF102"/>
      <c r="AG102"/>
      <c r="AH102"/>
      <c r="AI102"/>
      <c r="AJ102"/>
      <c r="AK102"/>
      <c r="AL102"/>
    </row>
    <row r="103" spans="1:38" ht="76.5" customHeight="1" outlineLevel="2" x14ac:dyDescent="0.2">
      <c r="A103" s="356" t="str">
        <f t="shared" si="15"/>
        <v>Tipo x8</v>
      </c>
      <c r="B103" s="356" t="str">
        <f t="shared" si="17"/>
        <v>IMPERMEABILIZAÇAO E TRATAMENTOS</v>
      </c>
      <c r="C103" s="356" t="str">
        <f t="shared" si="18"/>
        <v>12_9º Pav. - Tipo</v>
      </c>
      <c r="D103" s="356" t="str">
        <f t="shared" si="16"/>
        <v>SERVIÇO</v>
      </c>
      <c r="E103" s="355" t="s">
        <v>2654</v>
      </c>
      <c r="F103" s="356" t="s">
        <v>4136</v>
      </c>
      <c r="G103" s="357" t="s">
        <v>1243</v>
      </c>
      <c r="H103" s="358">
        <v>16.829999999999998</v>
      </c>
      <c r="I103" s="358" t="s">
        <v>4147</v>
      </c>
      <c r="J103" s="358" t="str">
        <f t="shared" si="19"/>
        <v>SERVIÇO</v>
      </c>
      <c r="K103" s="354" t="str">
        <f t="shared" si="20"/>
        <v>PAREDE:</v>
      </c>
      <c r="M103" s="221" t="s">
        <v>4102</v>
      </c>
      <c r="N103" s="1055" t="s">
        <v>4152</v>
      </c>
      <c r="O103" s="1055">
        <f t="shared" si="12"/>
        <v>15.24</v>
      </c>
      <c r="P103" s="1055"/>
      <c r="Q103" s="1055" t="str">
        <f t="shared" si="13"/>
        <v>PISCINA</v>
      </c>
      <c r="R103" s="1055"/>
      <c r="W103"/>
      <c r="X103"/>
      <c r="Y103"/>
      <c r="Z103"/>
      <c r="AA103"/>
      <c r="AB103"/>
      <c r="AC103"/>
      <c r="AD103"/>
      <c r="AE103"/>
      <c r="AF103"/>
      <c r="AG103"/>
      <c r="AH103"/>
      <c r="AI103"/>
      <c r="AJ103"/>
      <c r="AK103"/>
      <c r="AL103"/>
    </row>
    <row r="104" spans="1:38" ht="76.5" customHeight="1" outlineLevel="2" x14ac:dyDescent="0.2">
      <c r="A104" s="352" t="str">
        <f t="shared" si="15"/>
        <v>Tipo x8</v>
      </c>
      <c r="B104" s="352" t="str">
        <f t="shared" si="17"/>
        <v>IMPERMEABILIZAÇAO E TRATAMENTOS</v>
      </c>
      <c r="C104" s="352" t="str">
        <f t="shared" si="18"/>
        <v>12_9º Pav. - Tipo</v>
      </c>
      <c r="D104" s="352" t="str">
        <f t="shared" si="16"/>
        <v>SERVIÇO</v>
      </c>
      <c r="E104" s="351" t="s">
        <v>3764</v>
      </c>
      <c r="F104" s="352" t="s">
        <v>3723</v>
      </c>
      <c r="G104" s="353" t="s">
        <v>1243</v>
      </c>
      <c r="H104" s="354">
        <v>6.93</v>
      </c>
      <c r="I104" s="354" t="str">
        <f t="shared" si="21"/>
        <v>2.5.3</v>
      </c>
      <c r="J104" s="354" t="str">
        <f t="shared" si="19"/>
        <v>SERVIÇO</v>
      </c>
      <c r="K104" s="354" t="str">
        <f t="shared" si="20"/>
        <v>PISO:</v>
      </c>
      <c r="M104" s="221" t="s">
        <v>4104</v>
      </c>
      <c r="N104" s="1055" t="s">
        <v>4152</v>
      </c>
      <c r="O104" s="1055">
        <f t="shared" si="12"/>
        <v>9.89</v>
      </c>
      <c r="P104" s="1055"/>
      <c r="Q104" s="1055" t="str">
        <f t="shared" si="13"/>
        <v>PISCINA</v>
      </c>
      <c r="R104" s="1055"/>
      <c r="W104"/>
      <c r="X104"/>
      <c r="Y104"/>
      <c r="Z104"/>
      <c r="AA104"/>
      <c r="AB104"/>
      <c r="AC104"/>
      <c r="AD104"/>
      <c r="AE104"/>
      <c r="AF104"/>
      <c r="AG104"/>
      <c r="AH104"/>
      <c r="AI104"/>
      <c r="AJ104"/>
      <c r="AK104"/>
      <c r="AL104"/>
    </row>
    <row r="105" spans="1:38" ht="63.75" outlineLevel="2" x14ac:dyDescent="0.2">
      <c r="A105" s="356" t="str">
        <f t="shared" ref="A105:A168" si="22">_xlfn.XLOOKUP(C105,$T$13:$T$58,$U$13:$U$58,"")</f>
        <v>Tipo x8</v>
      </c>
      <c r="B105" s="356" t="str">
        <f t="shared" ref="B105:B168" si="23">UPPER(IF(F105="","",IF(IF(E105="","",LEN(E105)-LEN(SUBSTITUTE(E105,".","")))=2,(F105),B104)))</f>
        <v>IMPERMEABILIZAÇAO E TRATAMENTOS</v>
      </c>
      <c r="C105" s="356" t="str">
        <f t="shared" ref="C105:C168" si="24">PROPER(IF(OR(F105="",C104="PAVIMENTO"),"",IF(AND(IF(E105="","",LEN(E105)-LEN(SUBSTITUTE(E105,".","")))=3,H105=""),F105,C104)))</f>
        <v>12_9º Pav. - Tipo</v>
      </c>
      <c r="D105" s="356" t="str">
        <f t="shared" ref="D105:D157" si="25">IF(H105="","","SERVIÇO")</f>
        <v>SERVIÇO</v>
      </c>
      <c r="E105" s="355" t="s">
        <v>3765</v>
      </c>
      <c r="F105" s="356" t="s">
        <v>3725</v>
      </c>
      <c r="G105" s="357" t="s">
        <v>1243</v>
      </c>
      <c r="H105" s="358">
        <v>6.51</v>
      </c>
      <c r="I105" s="358" t="str">
        <f t="shared" si="21"/>
        <v>7.1.6</v>
      </c>
      <c r="J105" s="358" t="str">
        <f t="shared" si="19"/>
        <v>TÉCNICA</v>
      </c>
      <c r="K105" s="354" t="str">
        <f t="shared" si="20"/>
        <v>PAREDE:</v>
      </c>
      <c r="M105" s="221" t="s">
        <v>4107</v>
      </c>
      <c r="N105" s="1055" t="s">
        <v>4152</v>
      </c>
      <c r="O105" s="1055">
        <f t="shared" si="12"/>
        <v>9</v>
      </c>
      <c r="P105" s="1055"/>
      <c r="Q105" s="1055" t="str">
        <f t="shared" si="13"/>
        <v>TERRAÇO</v>
      </c>
      <c r="R105" s="1055"/>
      <c r="W105"/>
      <c r="X105"/>
      <c r="Y105"/>
      <c r="Z105"/>
      <c r="AA105"/>
      <c r="AB105"/>
      <c r="AC105"/>
      <c r="AD105"/>
      <c r="AE105"/>
      <c r="AF105"/>
      <c r="AG105"/>
      <c r="AH105"/>
      <c r="AI105"/>
      <c r="AJ105"/>
      <c r="AK105"/>
      <c r="AL105"/>
    </row>
    <row r="106" spans="1:38" ht="63.75" outlineLevel="2" x14ac:dyDescent="0.2">
      <c r="A106" s="352" t="str">
        <f t="shared" si="22"/>
        <v>Tipo x8</v>
      </c>
      <c r="B106" s="352" t="str">
        <f t="shared" si="23"/>
        <v>IMPERMEABILIZAÇAO E TRATAMENTOS</v>
      </c>
      <c r="C106" s="352" t="str">
        <f t="shared" si="24"/>
        <v>12_9º Pav. - Tipo</v>
      </c>
      <c r="D106" s="352" t="str">
        <f t="shared" si="25"/>
        <v>SERVIÇO</v>
      </c>
      <c r="E106" s="351" t="s">
        <v>3766</v>
      </c>
      <c r="F106" s="352" t="s">
        <v>3727</v>
      </c>
      <c r="G106" s="353" t="s">
        <v>1243</v>
      </c>
      <c r="H106" s="354">
        <v>10.8</v>
      </c>
      <c r="I106" s="354" t="str">
        <f t="shared" si="21"/>
        <v>7.1.6</v>
      </c>
      <c r="J106" s="354" t="str">
        <f t="shared" si="19"/>
        <v>TÉCNICA</v>
      </c>
      <c r="K106" s="354" t="str">
        <f t="shared" si="20"/>
        <v>PISO:</v>
      </c>
      <c r="M106" s="221" t="s">
        <v>4109</v>
      </c>
      <c r="N106" s="1055" t="s">
        <v>4152</v>
      </c>
      <c r="O106" s="1055">
        <f t="shared" si="12"/>
        <v>39.1</v>
      </c>
      <c r="P106" s="1055"/>
      <c r="Q106" s="1055" t="str">
        <f t="shared" si="13"/>
        <v>TERRAÇO</v>
      </c>
      <c r="R106" s="1055"/>
      <c r="W106"/>
      <c r="X106"/>
      <c r="Y106"/>
      <c r="Z106"/>
      <c r="AA106"/>
      <c r="AB106"/>
      <c r="AC106"/>
      <c r="AD106"/>
      <c r="AE106"/>
      <c r="AF106"/>
      <c r="AG106"/>
      <c r="AH106"/>
      <c r="AI106"/>
      <c r="AJ106"/>
      <c r="AK106"/>
      <c r="AL106"/>
    </row>
    <row r="107" spans="1:38" ht="63.75" outlineLevel="2" x14ac:dyDescent="0.2">
      <c r="A107" s="356" t="str">
        <f t="shared" si="22"/>
        <v>Tipo x8</v>
      </c>
      <c r="B107" s="356" t="str">
        <f t="shared" si="23"/>
        <v>IMPERMEABILIZAÇAO E TRATAMENTOS</v>
      </c>
      <c r="C107" s="356" t="str">
        <f t="shared" si="24"/>
        <v>12_9º Pav. - Tipo</v>
      </c>
      <c r="D107" s="356" t="str">
        <f t="shared" si="25"/>
        <v>SERVIÇO</v>
      </c>
      <c r="E107" s="355" t="s">
        <v>3767</v>
      </c>
      <c r="F107" s="356" t="s">
        <v>3729</v>
      </c>
      <c r="G107" s="357" t="s">
        <v>1243</v>
      </c>
      <c r="H107" s="358">
        <v>27.06</v>
      </c>
      <c r="I107" s="358" t="str">
        <f t="shared" si="21"/>
        <v>2.5.3</v>
      </c>
      <c r="J107" s="358" t="str">
        <f t="shared" si="19"/>
        <v>BANHEIRO</v>
      </c>
      <c r="K107" s="354" t="str">
        <f t="shared" si="20"/>
        <v>PAREDE:</v>
      </c>
      <c r="M107" s="221" t="s">
        <v>4110</v>
      </c>
      <c r="N107" s="1055" t="s">
        <v>4147</v>
      </c>
      <c r="O107" s="1055">
        <f t="shared" si="12"/>
        <v>43.629999999999995</v>
      </c>
      <c r="P107" s="1055"/>
      <c r="Q107" s="1055" t="str">
        <f t="shared" si="13"/>
        <v>MÁQUINAS</v>
      </c>
      <c r="R107" s="1055"/>
      <c r="W107"/>
      <c r="X107"/>
      <c r="Y107"/>
      <c r="Z107"/>
      <c r="AA107"/>
      <c r="AB107"/>
      <c r="AC107"/>
      <c r="AD107"/>
      <c r="AE107"/>
      <c r="AF107"/>
      <c r="AG107"/>
      <c r="AH107"/>
      <c r="AI107"/>
      <c r="AJ107"/>
      <c r="AK107"/>
      <c r="AL107"/>
    </row>
    <row r="108" spans="1:38" ht="63.75" outlineLevel="2" x14ac:dyDescent="0.2">
      <c r="A108" s="352" t="str">
        <f t="shared" si="22"/>
        <v>Tipo x8</v>
      </c>
      <c r="B108" s="352" t="str">
        <f t="shared" si="23"/>
        <v>IMPERMEABILIZAÇAO E TRATAMENTOS</v>
      </c>
      <c r="C108" s="352" t="str">
        <f t="shared" si="24"/>
        <v>12_9º Pav. - Tipo</v>
      </c>
      <c r="D108" s="352" t="str">
        <f t="shared" si="25"/>
        <v>SERVIÇO</v>
      </c>
      <c r="E108" s="351" t="s">
        <v>3768</v>
      </c>
      <c r="F108" s="352" t="s">
        <v>3731</v>
      </c>
      <c r="G108" s="353" t="s">
        <v>1243</v>
      </c>
      <c r="H108" s="354">
        <v>16.05</v>
      </c>
      <c r="I108" s="354" t="str">
        <f t="shared" si="21"/>
        <v>2.5.3</v>
      </c>
      <c r="J108" s="354" t="str">
        <f t="shared" si="19"/>
        <v>BANHEIRO</v>
      </c>
      <c r="K108" s="354" t="str">
        <f t="shared" si="20"/>
        <v>PISO:</v>
      </c>
      <c r="M108" s="221" t="s">
        <v>4111</v>
      </c>
      <c r="N108" s="1055" t="s">
        <v>4147</v>
      </c>
      <c r="O108" s="1055">
        <f t="shared" si="12"/>
        <v>5.22</v>
      </c>
      <c r="P108" s="1055"/>
      <c r="Q108" s="1055" t="str">
        <f t="shared" si="13"/>
        <v>MÁQUINAS</v>
      </c>
      <c r="R108" s="1055"/>
      <c r="W108"/>
      <c r="X108"/>
      <c r="Y108"/>
      <c r="Z108"/>
      <c r="AA108"/>
      <c r="AB108"/>
      <c r="AC108"/>
      <c r="AD108"/>
      <c r="AE108"/>
      <c r="AF108"/>
      <c r="AG108"/>
      <c r="AH108"/>
      <c r="AI108"/>
      <c r="AJ108"/>
      <c r="AK108"/>
      <c r="AL108"/>
    </row>
    <row r="109" spans="1:38" ht="63.75" outlineLevel="2" x14ac:dyDescent="0.2">
      <c r="A109" s="356" t="str">
        <f t="shared" si="22"/>
        <v>Tipo x8</v>
      </c>
      <c r="B109" s="356" t="str">
        <f t="shared" si="23"/>
        <v>IMPERMEABILIZAÇAO E TRATAMENTOS</v>
      </c>
      <c r="C109" s="356" t="str">
        <f t="shared" si="24"/>
        <v>12_9º Pav. - Tipo</v>
      </c>
      <c r="D109" s="356" t="str">
        <f t="shared" si="25"/>
        <v>SERVIÇO</v>
      </c>
      <c r="E109" s="355" t="s">
        <v>3769</v>
      </c>
      <c r="F109" s="356" t="s">
        <v>3733</v>
      </c>
      <c r="G109" s="357" t="s">
        <v>1243</v>
      </c>
      <c r="H109" s="358">
        <v>24.28</v>
      </c>
      <c r="I109" s="358" t="str">
        <f t="shared" si="21"/>
        <v>2.5.3</v>
      </c>
      <c r="J109" s="358" t="str">
        <f t="shared" si="19"/>
        <v>BANHEIRO</v>
      </c>
      <c r="K109" s="354" t="str">
        <f t="shared" si="20"/>
        <v>PAREDE:</v>
      </c>
      <c r="M109" s="221" t="s">
        <v>4113</v>
      </c>
      <c r="N109" s="1055" t="s">
        <v>4152</v>
      </c>
      <c r="O109" s="1055">
        <f t="shared" si="12"/>
        <v>29.31</v>
      </c>
      <c r="P109" s="1055"/>
      <c r="Q109" s="1055" t="str">
        <f t="shared" si="13"/>
        <v>COBERTURA</v>
      </c>
      <c r="R109" s="1055"/>
      <c r="W109"/>
      <c r="X109"/>
      <c r="Y109"/>
      <c r="Z109"/>
      <c r="AA109"/>
      <c r="AB109"/>
      <c r="AC109"/>
      <c r="AD109"/>
      <c r="AE109"/>
      <c r="AF109"/>
      <c r="AG109"/>
      <c r="AH109"/>
      <c r="AI109"/>
      <c r="AJ109"/>
      <c r="AK109"/>
      <c r="AL109"/>
    </row>
    <row r="110" spans="1:38" ht="63.75" outlineLevel="2" x14ac:dyDescent="0.2">
      <c r="A110" s="352" t="str">
        <f t="shared" si="22"/>
        <v>Tipo x8</v>
      </c>
      <c r="B110" s="352" t="str">
        <f t="shared" si="23"/>
        <v>IMPERMEABILIZAÇAO E TRATAMENTOS</v>
      </c>
      <c r="C110" s="352" t="str">
        <f t="shared" si="24"/>
        <v>12_9º Pav. - Tipo</v>
      </c>
      <c r="D110" s="352" t="str">
        <f t="shared" si="25"/>
        <v>SERVIÇO</v>
      </c>
      <c r="E110" s="351" t="s">
        <v>3770</v>
      </c>
      <c r="F110" s="352" t="s">
        <v>3735</v>
      </c>
      <c r="G110" s="353" t="s">
        <v>1243</v>
      </c>
      <c r="H110" s="354">
        <v>8.1</v>
      </c>
      <c r="I110" s="354" t="str">
        <f t="shared" si="21"/>
        <v>2.5.3</v>
      </c>
      <c r="J110" s="354" t="str">
        <f t="shared" si="19"/>
        <v>BANHEIRO</v>
      </c>
      <c r="K110" s="354" t="str">
        <f t="shared" si="20"/>
        <v>PISO:</v>
      </c>
      <c r="M110" s="221" t="s">
        <v>4115</v>
      </c>
      <c r="N110" s="1055" t="s">
        <v>4152</v>
      </c>
      <c r="O110" s="1055">
        <f t="shared" si="12"/>
        <v>144.24</v>
      </c>
      <c r="P110" s="1055"/>
      <c r="Q110" s="1055" t="str">
        <f t="shared" si="13"/>
        <v>COBERTURA</v>
      </c>
      <c r="R110" s="1055"/>
      <c r="W110"/>
      <c r="X110"/>
      <c r="Y110"/>
      <c r="Z110"/>
      <c r="AA110"/>
      <c r="AB110"/>
      <c r="AC110"/>
      <c r="AD110"/>
      <c r="AE110"/>
      <c r="AF110"/>
      <c r="AG110"/>
      <c r="AH110"/>
      <c r="AI110"/>
      <c r="AJ110"/>
      <c r="AK110"/>
      <c r="AL110"/>
    </row>
    <row r="111" spans="1:38" ht="63.75" outlineLevel="2" x14ac:dyDescent="0.2">
      <c r="A111" s="356" t="str">
        <f t="shared" si="22"/>
        <v>Tipo x8</v>
      </c>
      <c r="B111" s="356" t="str">
        <f t="shared" si="23"/>
        <v>IMPERMEABILIZAÇAO E TRATAMENTOS</v>
      </c>
      <c r="C111" s="356" t="str">
        <f t="shared" si="24"/>
        <v>12_9º Pav. - Tipo</v>
      </c>
      <c r="D111" s="356" t="str">
        <f t="shared" si="25"/>
        <v>SERVIÇO</v>
      </c>
      <c r="E111" s="355" t="s">
        <v>3771</v>
      </c>
      <c r="F111" s="356" t="s">
        <v>3686</v>
      </c>
      <c r="G111" s="357" t="s">
        <v>1243</v>
      </c>
      <c r="H111" s="358">
        <v>34.18</v>
      </c>
      <c r="I111" s="358" t="str">
        <f t="shared" si="21"/>
        <v>2.5.3</v>
      </c>
      <c r="J111" s="358" t="str">
        <f t="shared" si="19"/>
        <v>ESQUADRIA</v>
      </c>
      <c r="K111" s="354" t="str">
        <f t="shared" si="20"/>
        <v>PAREDE:</v>
      </c>
      <c r="M111" s="221" t="s">
        <v>4119</v>
      </c>
      <c r="N111" s="1055" t="s">
        <v>4149</v>
      </c>
      <c r="O111" s="1055">
        <f t="shared" si="12"/>
        <v>9.43</v>
      </c>
      <c r="P111" s="1055"/>
      <c r="Q111" s="1055" t="str">
        <f t="shared" si="13"/>
        <v>FACHADA</v>
      </c>
      <c r="R111" s="1055"/>
      <c r="W111"/>
      <c r="X111"/>
      <c r="Y111"/>
      <c r="Z111"/>
      <c r="AA111"/>
      <c r="AB111"/>
      <c r="AC111"/>
      <c r="AD111"/>
      <c r="AE111"/>
      <c r="AF111"/>
      <c r="AG111"/>
      <c r="AH111"/>
      <c r="AI111"/>
      <c r="AJ111"/>
      <c r="AK111"/>
      <c r="AL111"/>
    </row>
    <row r="112" spans="1:38" ht="102" outlineLevel="2" x14ac:dyDescent="0.2">
      <c r="A112" s="352" t="str">
        <f t="shared" si="22"/>
        <v>Tipo x8</v>
      </c>
      <c r="B112" s="352" t="str">
        <f t="shared" si="23"/>
        <v>IMPERMEABILIZAÇAO E TRATAMENTOS</v>
      </c>
      <c r="C112" s="352" t="str">
        <f t="shared" si="24"/>
        <v>12_9º Pav. - Tipo</v>
      </c>
      <c r="D112" s="352" t="str">
        <f t="shared" si="25"/>
        <v>SERVIÇO</v>
      </c>
      <c r="E112" s="351" t="s">
        <v>3772</v>
      </c>
      <c r="F112" s="352" t="s">
        <v>3738</v>
      </c>
      <c r="G112" s="353" t="s">
        <v>1243</v>
      </c>
      <c r="H112" s="354">
        <v>20.68</v>
      </c>
      <c r="I112" s="354" t="str">
        <f t="shared" si="21"/>
        <v>2.5.3</v>
      </c>
      <c r="J112" s="354" t="str">
        <f t="shared" si="19"/>
        <v>ESQUADRIA</v>
      </c>
      <c r="K112" s="354" t="str">
        <f t="shared" si="20"/>
        <v>PISO:</v>
      </c>
      <c r="M112" s="221" t="s">
        <v>4120</v>
      </c>
      <c r="N112" s="1055" t="s">
        <v>4151</v>
      </c>
      <c r="O112" s="1055">
        <f t="shared" si="12"/>
        <v>149.30000000000001</v>
      </c>
      <c r="P112" s="1055"/>
      <c r="Q112" s="1055" t="str">
        <f t="shared" si="13"/>
        <v>RESERVATÓRIO</v>
      </c>
      <c r="R112" s="1055"/>
      <c r="W112"/>
      <c r="X112"/>
      <c r="Y112"/>
      <c r="Z112"/>
      <c r="AA112"/>
      <c r="AB112"/>
      <c r="AC112"/>
      <c r="AD112"/>
      <c r="AE112"/>
      <c r="AF112"/>
      <c r="AG112"/>
      <c r="AH112"/>
      <c r="AI112"/>
      <c r="AJ112"/>
      <c r="AK112"/>
      <c r="AL112"/>
    </row>
    <row r="113" spans="1:38" ht="102" outlineLevel="2" x14ac:dyDescent="0.2">
      <c r="A113" s="356" t="str">
        <f t="shared" si="22"/>
        <v>Tipo x8</v>
      </c>
      <c r="B113" s="356" t="str">
        <f t="shared" si="23"/>
        <v>IMPERMEABILIZAÇAO E TRATAMENTOS</v>
      </c>
      <c r="C113" s="356" t="str">
        <f t="shared" si="24"/>
        <v>12_9º Pav. - Tipo</v>
      </c>
      <c r="D113" s="356" t="str">
        <f t="shared" si="25"/>
        <v>SERVIÇO</v>
      </c>
      <c r="E113" s="355" t="s">
        <v>3773</v>
      </c>
      <c r="F113" s="356" t="s">
        <v>3740</v>
      </c>
      <c r="G113" s="357" t="s">
        <v>1243</v>
      </c>
      <c r="H113" s="358">
        <v>40.06</v>
      </c>
      <c r="I113" s="358" t="str">
        <f t="shared" si="21"/>
        <v>7.1.6</v>
      </c>
      <c r="J113" s="358" t="str">
        <f t="shared" si="19"/>
        <v>FACHADA</v>
      </c>
      <c r="K113" s="354" t="str">
        <f t="shared" si="20"/>
        <v>PISO:</v>
      </c>
      <c r="M113" s="221" t="s">
        <v>4121</v>
      </c>
      <c r="N113" s="1055" t="s">
        <v>4151</v>
      </c>
      <c r="O113" s="1055">
        <f t="shared" si="12"/>
        <v>63.87</v>
      </c>
      <c r="P113" s="1055"/>
      <c r="Q113" s="1055" t="str">
        <f t="shared" si="13"/>
        <v>RESERVATÓRIO</v>
      </c>
      <c r="R113" s="1055"/>
      <c r="W113"/>
      <c r="X113"/>
      <c r="Y113"/>
      <c r="Z113"/>
      <c r="AA113"/>
      <c r="AB113"/>
      <c r="AC113"/>
      <c r="AD113"/>
      <c r="AE113"/>
      <c r="AF113"/>
      <c r="AG113"/>
      <c r="AH113"/>
      <c r="AI113"/>
      <c r="AJ113"/>
      <c r="AK113"/>
      <c r="AL113"/>
    </row>
    <row r="114" spans="1:38" ht="63.75" outlineLevel="2" x14ac:dyDescent="0.2">
      <c r="A114" s="348" t="str">
        <f t="shared" si="22"/>
        <v>Tipo x8</v>
      </c>
      <c r="B114" s="348" t="str">
        <f t="shared" si="23"/>
        <v>IMPERMEABILIZAÇAO E TRATAMENTOS</v>
      </c>
      <c r="C114" s="348" t="str">
        <f t="shared" si="24"/>
        <v>13_10º Pav. - Tipo</v>
      </c>
      <c r="D114" s="348" t="str">
        <f t="shared" si="25"/>
        <v/>
      </c>
      <c r="E114" s="347" t="s">
        <v>2655</v>
      </c>
      <c r="F114" s="348" t="s">
        <v>2656</v>
      </c>
      <c r="G114" s="349"/>
      <c r="H114" s="350"/>
      <c r="I114" s="350">
        <f>IF(C114=F114,SUMIFS($H$12:$H$63964,$C$12:$C$63964,C114),"")</f>
        <v>171.42</v>
      </c>
      <c r="J114" s="350"/>
      <c r="K114" s="354"/>
      <c r="M114" s="221" t="s">
        <v>4122</v>
      </c>
      <c r="N114" s="1055" t="s">
        <v>4150</v>
      </c>
      <c r="O114" s="1055">
        <f t="shared" si="12"/>
        <v>63.21</v>
      </c>
      <c r="P114" s="1055"/>
      <c r="Q114" s="1055" t="str">
        <f t="shared" si="13"/>
        <v>RESERVATÓRIO</v>
      </c>
      <c r="R114" s="1055"/>
      <c r="W114"/>
      <c r="X114"/>
      <c r="Y114"/>
      <c r="Z114"/>
      <c r="AA114"/>
      <c r="AB114"/>
      <c r="AC114"/>
      <c r="AD114"/>
      <c r="AE114"/>
      <c r="AF114"/>
      <c r="AG114"/>
      <c r="AH114"/>
      <c r="AI114"/>
      <c r="AJ114"/>
      <c r="AK114"/>
      <c r="AL114"/>
    </row>
    <row r="115" spans="1:38" ht="63.75" outlineLevel="2" x14ac:dyDescent="0.2">
      <c r="A115" s="352" t="str">
        <f t="shared" si="22"/>
        <v>Tipo x8</v>
      </c>
      <c r="B115" s="352" t="str">
        <f t="shared" si="23"/>
        <v>IMPERMEABILIZAÇAO E TRATAMENTOS</v>
      </c>
      <c r="C115" s="352" t="str">
        <f t="shared" si="24"/>
        <v>13_10º Pav. - Tipo</v>
      </c>
      <c r="D115" s="352" t="str">
        <f t="shared" si="25"/>
        <v>SERVIÇO</v>
      </c>
      <c r="E115" s="351" t="s">
        <v>2657</v>
      </c>
      <c r="F115" s="352" t="s">
        <v>4136</v>
      </c>
      <c r="G115" s="353" t="s">
        <v>1243</v>
      </c>
      <c r="H115" s="354">
        <v>16.829999999999998</v>
      </c>
      <c r="I115" s="354" t="s">
        <v>4147</v>
      </c>
      <c r="J115" s="354" t="str">
        <f t="shared" si="19"/>
        <v>SERVIÇO</v>
      </c>
      <c r="K115" s="354" t="str">
        <f t="shared" si="20"/>
        <v>PAREDE:</v>
      </c>
      <c r="M115" s="221" t="s">
        <v>4125</v>
      </c>
      <c r="N115" s="1055" t="s">
        <v>4149</v>
      </c>
      <c r="O115" s="1055">
        <f t="shared" si="12"/>
        <v>65.84</v>
      </c>
      <c r="P115" s="1055"/>
      <c r="Q115" s="1055" t="str">
        <f t="shared" si="13"/>
        <v>RESERVATÓRIO</v>
      </c>
      <c r="R115" s="1055"/>
      <c r="W115"/>
      <c r="X115"/>
      <c r="Y115"/>
      <c r="Z115"/>
      <c r="AA115"/>
      <c r="AB115"/>
      <c r="AC115"/>
      <c r="AD115"/>
      <c r="AE115"/>
      <c r="AF115"/>
      <c r="AG115"/>
      <c r="AH115"/>
      <c r="AI115"/>
      <c r="AJ115"/>
      <c r="AK115"/>
      <c r="AL115"/>
    </row>
    <row r="116" spans="1:38" ht="63.75" outlineLevel="2" x14ac:dyDescent="0.2">
      <c r="A116" s="356" t="str">
        <f t="shared" si="22"/>
        <v>Tipo x8</v>
      </c>
      <c r="B116" s="356" t="str">
        <f t="shared" si="23"/>
        <v>IMPERMEABILIZAÇAO E TRATAMENTOS</v>
      </c>
      <c r="C116" s="356" t="str">
        <f t="shared" si="24"/>
        <v>13_10º Pav. - Tipo</v>
      </c>
      <c r="D116" s="356" t="str">
        <f t="shared" si="25"/>
        <v>SERVIÇO</v>
      </c>
      <c r="E116" s="355" t="s">
        <v>3774</v>
      </c>
      <c r="F116" s="356" t="s">
        <v>3723</v>
      </c>
      <c r="G116" s="357" t="s">
        <v>1243</v>
      </c>
      <c r="H116" s="358">
        <v>6.93</v>
      </c>
      <c r="I116" s="358" t="str">
        <f t="shared" si="21"/>
        <v>2.5.3</v>
      </c>
      <c r="J116" s="358" t="str">
        <f t="shared" si="19"/>
        <v>SERVIÇO</v>
      </c>
      <c r="K116" s="354" t="str">
        <f t="shared" si="20"/>
        <v>PISO:</v>
      </c>
      <c r="W116"/>
      <c r="X116"/>
      <c r="Y116"/>
      <c r="Z116"/>
      <c r="AA116"/>
      <c r="AB116"/>
      <c r="AC116"/>
      <c r="AD116"/>
      <c r="AE116"/>
      <c r="AF116"/>
      <c r="AG116"/>
      <c r="AH116"/>
      <c r="AI116"/>
      <c r="AJ116"/>
      <c r="AK116"/>
      <c r="AL116"/>
    </row>
    <row r="117" spans="1:38" ht="63.75" outlineLevel="2" x14ac:dyDescent="0.2">
      <c r="A117" s="352" t="str">
        <f t="shared" si="22"/>
        <v>Tipo x8</v>
      </c>
      <c r="B117" s="352" t="str">
        <f t="shared" si="23"/>
        <v>IMPERMEABILIZAÇAO E TRATAMENTOS</v>
      </c>
      <c r="C117" s="352" t="str">
        <f t="shared" si="24"/>
        <v>13_10º Pav. - Tipo</v>
      </c>
      <c r="D117" s="352" t="str">
        <f t="shared" si="25"/>
        <v>SERVIÇO</v>
      </c>
      <c r="E117" s="351" t="s">
        <v>3775</v>
      </c>
      <c r="F117" s="352" t="s">
        <v>3725</v>
      </c>
      <c r="G117" s="353" t="s">
        <v>1243</v>
      </c>
      <c r="H117" s="354">
        <v>6.51</v>
      </c>
      <c r="I117" s="354" t="str">
        <f t="shared" si="21"/>
        <v>7.1.6</v>
      </c>
      <c r="J117" s="354" t="str">
        <f t="shared" si="19"/>
        <v>TÉCNICA</v>
      </c>
      <c r="K117" s="354" t="str">
        <f t="shared" si="20"/>
        <v>PAREDE:</v>
      </c>
      <c r="W117"/>
      <c r="X117"/>
      <c r="Y117"/>
      <c r="Z117"/>
      <c r="AA117"/>
      <c r="AB117"/>
      <c r="AC117"/>
      <c r="AD117"/>
      <c r="AE117"/>
      <c r="AF117"/>
      <c r="AG117"/>
      <c r="AH117"/>
      <c r="AI117"/>
      <c r="AJ117"/>
      <c r="AK117"/>
      <c r="AL117"/>
    </row>
    <row r="118" spans="1:38" ht="63.75" outlineLevel="2" x14ac:dyDescent="0.2">
      <c r="A118" s="356" t="str">
        <f t="shared" si="22"/>
        <v>Tipo x8</v>
      </c>
      <c r="B118" s="356" t="str">
        <f t="shared" si="23"/>
        <v>IMPERMEABILIZAÇAO E TRATAMENTOS</v>
      </c>
      <c r="C118" s="356" t="str">
        <f t="shared" si="24"/>
        <v>13_10º Pav. - Tipo</v>
      </c>
      <c r="D118" s="356" t="str">
        <f t="shared" si="25"/>
        <v>SERVIÇO</v>
      </c>
      <c r="E118" s="355" t="s">
        <v>3776</v>
      </c>
      <c r="F118" s="356" t="s">
        <v>3727</v>
      </c>
      <c r="G118" s="357" t="s">
        <v>1243</v>
      </c>
      <c r="H118" s="358">
        <v>10.8</v>
      </c>
      <c r="I118" s="358" t="str">
        <f t="shared" si="21"/>
        <v>7.1.6</v>
      </c>
      <c r="J118" s="358" t="str">
        <f t="shared" si="19"/>
        <v>TÉCNICA</v>
      </c>
      <c r="K118" s="354" t="str">
        <f t="shared" si="20"/>
        <v>PISO:</v>
      </c>
      <c r="W118"/>
      <c r="X118"/>
      <c r="Y118"/>
      <c r="Z118"/>
      <c r="AA118"/>
      <c r="AB118"/>
      <c r="AC118"/>
      <c r="AD118"/>
      <c r="AE118"/>
      <c r="AF118"/>
      <c r="AG118"/>
      <c r="AH118"/>
      <c r="AI118"/>
      <c r="AJ118"/>
      <c r="AK118"/>
      <c r="AL118"/>
    </row>
    <row r="119" spans="1:38" ht="63.75" outlineLevel="2" x14ac:dyDescent="0.2">
      <c r="A119" s="352" t="str">
        <f t="shared" si="22"/>
        <v>Tipo x8</v>
      </c>
      <c r="B119" s="352" t="str">
        <f t="shared" si="23"/>
        <v>IMPERMEABILIZAÇAO E TRATAMENTOS</v>
      </c>
      <c r="C119" s="352" t="str">
        <f t="shared" si="24"/>
        <v>13_10º Pav. - Tipo</v>
      </c>
      <c r="D119" s="352" t="str">
        <f t="shared" si="25"/>
        <v>SERVIÇO</v>
      </c>
      <c r="E119" s="351" t="s">
        <v>3777</v>
      </c>
      <c r="F119" s="352" t="s">
        <v>3729</v>
      </c>
      <c r="G119" s="353" t="s">
        <v>1243</v>
      </c>
      <c r="H119" s="354">
        <v>27.06</v>
      </c>
      <c r="I119" s="354" t="str">
        <f t="shared" si="21"/>
        <v>2.5.3</v>
      </c>
      <c r="J119" s="354" t="str">
        <f t="shared" si="19"/>
        <v>BANHEIRO</v>
      </c>
      <c r="K119" s="354" t="str">
        <f t="shared" si="20"/>
        <v>PAREDE:</v>
      </c>
      <c r="W119"/>
      <c r="X119"/>
      <c r="Y119"/>
      <c r="Z119"/>
      <c r="AA119"/>
      <c r="AB119"/>
      <c r="AC119"/>
      <c r="AD119"/>
      <c r="AE119"/>
      <c r="AF119"/>
      <c r="AG119"/>
      <c r="AH119"/>
      <c r="AI119"/>
      <c r="AJ119"/>
      <c r="AK119"/>
      <c r="AL119"/>
    </row>
    <row r="120" spans="1:38" ht="63.75" outlineLevel="2" x14ac:dyDescent="0.2">
      <c r="A120" s="356" t="str">
        <f t="shared" si="22"/>
        <v>Tipo x8</v>
      </c>
      <c r="B120" s="356" t="str">
        <f t="shared" si="23"/>
        <v>IMPERMEABILIZAÇAO E TRATAMENTOS</v>
      </c>
      <c r="C120" s="356" t="str">
        <f t="shared" si="24"/>
        <v>13_10º Pav. - Tipo</v>
      </c>
      <c r="D120" s="356" t="str">
        <f t="shared" si="25"/>
        <v>SERVIÇO</v>
      </c>
      <c r="E120" s="355" t="s">
        <v>3778</v>
      </c>
      <c r="F120" s="356" t="s">
        <v>3731</v>
      </c>
      <c r="G120" s="357" t="s">
        <v>1243</v>
      </c>
      <c r="H120" s="358">
        <v>16.05</v>
      </c>
      <c r="I120" s="358" t="str">
        <f t="shared" si="21"/>
        <v>2.5.3</v>
      </c>
      <c r="J120" s="358" t="str">
        <f t="shared" si="19"/>
        <v>BANHEIRO</v>
      </c>
      <c r="K120" s="354" t="str">
        <f t="shared" si="20"/>
        <v>PISO:</v>
      </c>
      <c r="W120"/>
      <c r="X120"/>
      <c r="Y120"/>
      <c r="Z120"/>
      <c r="AA120"/>
      <c r="AB120"/>
      <c r="AC120"/>
      <c r="AD120"/>
      <c r="AE120"/>
      <c r="AF120"/>
      <c r="AG120"/>
      <c r="AH120"/>
      <c r="AI120"/>
      <c r="AJ120"/>
      <c r="AK120"/>
      <c r="AL120"/>
    </row>
    <row r="121" spans="1:38" ht="63.75" outlineLevel="2" x14ac:dyDescent="0.2">
      <c r="A121" s="352" t="str">
        <f t="shared" si="22"/>
        <v>Tipo x8</v>
      </c>
      <c r="B121" s="352" t="str">
        <f t="shared" si="23"/>
        <v>IMPERMEABILIZAÇAO E TRATAMENTOS</v>
      </c>
      <c r="C121" s="352" t="str">
        <f t="shared" si="24"/>
        <v>13_10º Pav. - Tipo</v>
      </c>
      <c r="D121" s="352" t="str">
        <f t="shared" si="25"/>
        <v>SERVIÇO</v>
      </c>
      <c r="E121" s="351" t="s">
        <v>3779</v>
      </c>
      <c r="F121" s="352" t="s">
        <v>3733</v>
      </c>
      <c r="G121" s="353" t="s">
        <v>1243</v>
      </c>
      <c r="H121" s="354">
        <v>24.28</v>
      </c>
      <c r="I121" s="354" t="str">
        <f t="shared" si="21"/>
        <v>2.5.3</v>
      </c>
      <c r="J121" s="354" t="str">
        <f t="shared" si="19"/>
        <v>BANHEIRO</v>
      </c>
      <c r="K121" s="354" t="str">
        <f t="shared" si="20"/>
        <v>PAREDE:</v>
      </c>
      <c r="W121"/>
      <c r="X121"/>
      <c r="Y121"/>
      <c r="Z121"/>
      <c r="AA121"/>
      <c r="AB121"/>
      <c r="AC121"/>
      <c r="AD121"/>
      <c r="AE121"/>
      <c r="AF121"/>
      <c r="AG121"/>
      <c r="AH121"/>
      <c r="AI121"/>
      <c r="AJ121"/>
      <c r="AK121"/>
      <c r="AL121"/>
    </row>
    <row r="122" spans="1:38" ht="63.75" outlineLevel="2" x14ac:dyDescent="0.2">
      <c r="A122" s="356" t="str">
        <f t="shared" si="22"/>
        <v>Tipo x8</v>
      </c>
      <c r="B122" s="356" t="str">
        <f t="shared" si="23"/>
        <v>IMPERMEABILIZAÇAO E TRATAMENTOS</v>
      </c>
      <c r="C122" s="356" t="str">
        <f t="shared" si="24"/>
        <v>13_10º Pav. - Tipo</v>
      </c>
      <c r="D122" s="356" t="str">
        <f t="shared" si="25"/>
        <v>SERVIÇO</v>
      </c>
      <c r="E122" s="355" t="s">
        <v>3780</v>
      </c>
      <c r="F122" s="356" t="s">
        <v>3735</v>
      </c>
      <c r="G122" s="357" t="s">
        <v>1243</v>
      </c>
      <c r="H122" s="358">
        <v>8.1</v>
      </c>
      <c r="I122" s="358" t="str">
        <f t="shared" si="21"/>
        <v>2.5.3</v>
      </c>
      <c r="J122" s="358" t="str">
        <f t="shared" si="19"/>
        <v>BANHEIRO</v>
      </c>
      <c r="K122" s="354" t="str">
        <f t="shared" si="20"/>
        <v>PISO:</v>
      </c>
      <c r="W122"/>
      <c r="X122"/>
      <c r="Y122"/>
      <c r="Z122"/>
      <c r="AA122"/>
      <c r="AB122"/>
      <c r="AC122"/>
      <c r="AD122"/>
      <c r="AE122"/>
      <c r="AF122"/>
      <c r="AG122"/>
      <c r="AH122"/>
      <c r="AI122"/>
      <c r="AJ122"/>
      <c r="AK122"/>
      <c r="AL122"/>
    </row>
    <row r="123" spans="1:38" ht="63.75" outlineLevel="2" x14ac:dyDescent="0.2">
      <c r="A123" s="352" t="str">
        <f t="shared" si="22"/>
        <v>Tipo x8</v>
      </c>
      <c r="B123" s="352" t="str">
        <f t="shared" si="23"/>
        <v>IMPERMEABILIZAÇAO E TRATAMENTOS</v>
      </c>
      <c r="C123" s="352" t="str">
        <f t="shared" si="24"/>
        <v>13_10º Pav. - Tipo</v>
      </c>
      <c r="D123" s="352" t="str">
        <f t="shared" si="25"/>
        <v>SERVIÇO</v>
      </c>
      <c r="E123" s="351" t="s">
        <v>3781</v>
      </c>
      <c r="F123" s="352" t="s">
        <v>3686</v>
      </c>
      <c r="G123" s="353" t="s">
        <v>1243</v>
      </c>
      <c r="H123" s="354">
        <v>34.18</v>
      </c>
      <c r="I123" s="354" t="str">
        <f t="shared" si="21"/>
        <v>2.5.3</v>
      </c>
      <c r="J123" s="354" t="str">
        <f t="shared" si="19"/>
        <v>ESQUADRIA</v>
      </c>
      <c r="K123" s="354" t="str">
        <f t="shared" si="20"/>
        <v>PAREDE:</v>
      </c>
      <c r="W123"/>
      <c r="X123"/>
      <c r="Y123"/>
      <c r="Z123"/>
      <c r="AA123"/>
      <c r="AB123"/>
      <c r="AC123"/>
      <c r="AD123"/>
      <c r="AE123"/>
      <c r="AF123"/>
      <c r="AG123"/>
      <c r="AH123"/>
      <c r="AI123"/>
      <c r="AJ123"/>
      <c r="AK123"/>
      <c r="AL123"/>
    </row>
    <row r="124" spans="1:38" ht="63.75" outlineLevel="2" x14ac:dyDescent="0.2">
      <c r="A124" s="356" t="str">
        <f t="shared" si="22"/>
        <v>Tipo x8</v>
      </c>
      <c r="B124" s="356" t="str">
        <f t="shared" si="23"/>
        <v>IMPERMEABILIZAÇAO E TRATAMENTOS</v>
      </c>
      <c r="C124" s="356" t="str">
        <f t="shared" si="24"/>
        <v>13_10º Pav. - Tipo</v>
      </c>
      <c r="D124" s="356" t="str">
        <f t="shared" si="25"/>
        <v>SERVIÇO</v>
      </c>
      <c r="E124" s="355" t="s">
        <v>3782</v>
      </c>
      <c r="F124" s="356" t="s">
        <v>3738</v>
      </c>
      <c r="G124" s="357" t="s">
        <v>1243</v>
      </c>
      <c r="H124" s="358">
        <v>20.68</v>
      </c>
      <c r="I124" s="358" t="str">
        <f t="shared" si="21"/>
        <v>2.5.3</v>
      </c>
      <c r="J124" s="358" t="str">
        <f t="shared" si="19"/>
        <v>ESQUADRIA</v>
      </c>
      <c r="K124" s="354" t="str">
        <f t="shared" si="20"/>
        <v>PISO:</v>
      </c>
      <c r="W124"/>
      <c r="X124"/>
      <c r="Y124"/>
      <c r="Z124"/>
      <c r="AA124"/>
      <c r="AB124"/>
      <c r="AC124"/>
      <c r="AD124"/>
      <c r="AE124"/>
      <c r="AF124"/>
      <c r="AG124"/>
      <c r="AH124"/>
      <c r="AI124"/>
      <c r="AJ124"/>
      <c r="AK124"/>
      <c r="AL124"/>
    </row>
    <row r="125" spans="1:38" ht="63.75" outlineLevel="2" x14ac:dyDescent="0.2">
      <c r="A125" s="348" t="str">
        <f t="shared" si="22"/>
        <v>Tipo x8</v>
      </c>
      <c r="B125" s="348" t="str">
        <f t="shared" si="23"/>
        <v>IMPERMEABILIZAÇAO E TRATAMENTOS</v>
      </c>
      <c r="C125" s="348" t="str">
        <f t="shared" si="24"/>
        <v>14_11º Pav. - Tipo</v>
      </c>
      <c r="D125" s="348" t="str">
        <f t="shared" si="25"/>
        <v/>
      </c>
      <c r="E125" s="347" t="s">
        <v>2658</v>
      </c>
      <c r="F125" s="348" t="s">
        <v>2659</v>
      </c>
      <c r="G125" s="349"/>
      <c r="H125" s="350"/>
      <c r="I125" s="350">
        <f>IF(C125=F125,SUMIFS($H$12:$H$63964,$C$12:$C$63964,C125),"")</f>
        <v>211.48</v>
      </c>
      <c r="J125" s="350"/>
      <c r="K125" s="354"/>
      <c r="W125"/>
      <c r="X125"/>
      <c r="Y125"/>
      <c r="Z125"/>
      <c r="AA125"/>
      <c r="AB125"/>
      <c r="AC125"/>
      <c r="AD125"/>
      <c r="AE125"/>
      <c r="AF125"/>
      <c r="AG125"/>
      <c r="AH125"/>
      <c r="AI125"/>
      <c r="AJ125"/>
      <c r="AK125"/>
      <c r="AL125"/>
    </row>
    <row r="126" spans="1:38" ht="63.75" outlineLevel="2" x14ac:dyDescent="0.2">
      <c r="A126" s="352" t="str">
        <f t="shared" si="22"/>
        <v>Tipo x8</v>
      </c>
      <c r="B126" s="352" t="str">
        <f t="shared" si="23"/>
        <v>IMPERMEABILIZAÇAO E TRATAMENTOS</v>
      </c>
      <c r="C126" s="352" t="str">
        <f t="shared" si="24"/>
        <v>14_11º Pav. - Tipo</v>
      </c>
      <c r="D126" s="352" t="str">
        <f t="shared" si="25"/>
        <v>SERVIÇO</v>
      </c>
      <c r="E126" s="351" t="s">
        <v>2660</v>
      </c>
      <c r="F126" s="352" t="s">
        <v>4136</v>
      </c>
      <c r="G126" s="353" t="s">
        <v>1243</v>
      </c>
      <c r="H126" s="354">
        <v>16.829999999999998</v>
      </c>
      <c r="I126" s="354" t="s">
        <v>4147</v>
      </c>
      <c r="J126" s="354" t="str">
        <f t="shared" si="19"/>
        <v>SERVIÇO</v>
      </c>
      <c r="K126" s="354" t="str">
        <f t="shared" si="20"/>
        <v>PAREDE:</v>
      </c>
      <c r="W126"/>
      <c r="X126"/>
      <c r="Y126"/>
      <c r="Z126"/>
      <c r="AA126"/>
      <c r="AB126"/>
      <c r="AC126"/>
      <c r="AD126"/>
      <c r="AE126"/>
      <c r="AF126"/>
      <c r="AG126"/>
      <c r="AH126"/>
      <c r="AI126"/>
      <c r="AJ126"/>
      <c r="AK126"/>
      <c r="AL126"/>
    </row>
    <row r="127" spans="1:38" ht="63.75" outlineLevel="2" x14ac:dyDescent="0.2">
      <c r="A127" s="356" t="str">
        <f t="shared" si="22"/>
        <v>Tipo x8</v>
      </c>
      <c r="B127" s="356" t="str">
        <f t="shared" si="23"/>
        <v>IMPERMEABILIZAÇAO E TRATAMENTOS</v>
      </c>
      <c r="C127" s="356" t="str">
        <f t="shared" si="24"/>
        <v>14_11º Pav. - Tipo</v>
      </c>
      <c r="D127" s="356" t="str">
        <f t="shared" si="25"/>
        <v>SERVIÇO</v>
      </c>
      <c r="E127" s="355" t="s">
        <v>3783</v>
      </c>
      <c r="F127" s="356" t="s">
        <v>3723</v>
      </c>
      <c r="G127" s="357" t="s">
        <v>1243</v>
      </c>
      <c r="H127" s="358">
        <v>6.93</v>
      </c>
      <c r="I127" s="358" t="str">
        <f t="shared" si="21"/>
        <v>2.5.3</v>
      </c>
      <c r="J127" s="358" t="str">
        <f t="shared" si="19"/>
        <v>SERVIÇO</v>
      </c>
      <c r="K127" s="354" t="str">
        <f t="shared" si="20"/>
        <v>PISO:</v>
      </c>
      <c r="W127"/>
      <c r="X127"/>
      <c r="Y127"/>
      <c r="Z127"/>
      <c r="AA127"/>
      <c r="AB127"/>
      <c r="AC127"/>
      <c r="AD127"/>
      <c r="AE127"/>
      <c r="AF127"/>
      <c r="AG127"/>
      <c r="AH127"/>
      <c r="AI127"/>
      <c r="AJ127"/>
      <c r="AK127"/>
      <c r="AL127"/>
    </row>
    <row r="128" spans="1:38" ht="63.75" outlineLevel="2" x14ac:dyDescent="0.2">
      <c r="A128" s="352" t="str">
        <f t="shared" si="22"/>
        <v>Tipo x8</v>
      </c>
      <c r="B128" s="352" t="str">
        <f t="shared" si="23"/>
        <v>IMPERMEABILIZAÇAO E TRATAMENTOS</v>
      </c>
      <c r="C128" s="352" t="str">
        <f t="shared" si="24"/>
        <v>14_11º Pav. - Tipo</v>
      </c>
      <c r="D128" s="352" t="str">
        <f t="shared" si="25"/>
        <v>SERVIÇO</v>
      </c>
      <c r="E128" s="351" t="s">
        <v>3784</v>
      </c>
      <c r="F128" s="352" t="s">
        <v>3725</v>
      </c>
      <c r="G128" s="353" t="s">
        <v>1243</v>
      </c>
      <c r="H128" s="354">
        <v>6.51</v>
      </c>
      <c r="I128" s="354" t="str">
        <f t="shared" si="21"/>
        <v>7.1.6</v>
      </c>
      <c r="J128" s="354" t="str">
        <f t="shared" si="19"/>
        <v>TÉCNICA</v>
      </c>
      <c r="K128" s="354" t="str">
        <f t="shared" si="20"/>
        <v>PAREDE:</v>
      </c>
      <c r="W128"/>
      <c r="X128"/>
      <c r="Y128"/>
      <c r="Z128"/>
      <c r="AA128"/>
      <c r="AB128"/>
      <c r="AC128"/>
      <c r="AD128"/>
      <c r="AE128"/>
      <c r="AF128"/>
      <c r="AG128"/>
      <c r="AH128"/>
      <c r="AI128"/>
      <c r="AJ128"/>
      <c r="AK128"/>
      <c r="AL128"/>
    </row>
    <row r="129" spans="1:38" ht="63.75" outlineLevel="2" x14ac:dyDescent="0.2">
      <c r="A129" s="356" t="str">
        <f t="shared" si="22"/>
        <v>Tipo x8</v>
      </c>
      <c r="B129" s="356" t="str">
        <f t="shared" si="23"/>
        <v>IMPERMEABILIZAÇAO E TRATAMENTOS</v>
      </c>
      <c r="C129" s="356" t="str">
        <f t="shared" si="24"/>
        <v>14_11º Pav. - Tipo</v>
      </c>
      <c r="D129" s="356" t="str">
        <f t="shared" si="25"/>
        <v>SERVIÇO</v>
      </c>
      <c r="E129" s="355" t="s">
        <v>3785</v>
      </c>
      <c r="F129" s="356" t="s">
        <v>3727</v>
      </c>
      <c r="G129" s="357" t="s">
        <v>1243</v>
      </c>
      <c r="H129" s="358">
        <v>10.8</v>
      </c>
      <c r="I129" s="358" t="str">
        <f t="shared" si="21"/>
        <v>7.1.6</v>
      </c>
      <c r="J129" s="358" t="str">
        <f t="shared" si="19"/>
        <v>TÉCNICA</v>
      </c>
      <c r="K129" s="354" t="str">
        <f t="shared" si="20"/>
        <v>PISO:</v>
      </c>
      <c r="W129"/>
      <c r="X129"/>
      <c r="Y129"/>
      <c r="Z129"/>
      <c r="AA129"/>
      <c r="AB129"/>
      <c r="AC129"/>
      <c r="AD129"/>
      <c r="AE129"/>
      <c r="AF129"/>
      <c r="AG129"/>
      <c r="AH129"/>
      <c r="AI129"/>
      <c r="AJ129"/>
      <c r="AK129"/>
      <c r="AL129"/>
    </row>
    <row r="130" spans="1:38" ht="63.75" outlineLevel="2" x14ac:dyDescent="0.2">
      <c r="A130" s="352" t="str">
        <f t="shared" si="22"/>
        <v>Tipo x8</v>
      </c>
      <c r="B130" s="352" t="str">
        <f t="shared" si="23"/>
        <v>IMPERMEABILIZAÇAO E TRATAMENTOS</v>
      </c>
      <c r="C130" s="352" t="str">
        <f t="shared" si="24"/>
        <v>14_11º Pav. - Tipo</v>
      </c>
      <c r="D130" s="352" t="str">
        <f t="shared" si="25"/>
        <v>SERVIÇO</v>
      </c>
      <c r="E130" s="351" t="s">
        <v>3786</v>
      </c>
      <c r="F130" s="352" t="s">
        <v>3729</v>
      </c>
      <c r="G130" s="353" t="s">
        <v>1243</v>
      </c>
      <c r="H130" s="354">
        <v>27.06</v>
      </c>
      <c r="I130" s="354" t="str">
        <f t="shared" si="21"/>
        <v>2.5.3</v>
      </c>
      <c r="J130" s="354" t="str">
        <f t="shared" si="19"/>
        <v>BANHEIRO</v>
      </c>
      <c r="K130" s="354" t="str">
        <f t="shared" si="20"/>
        <v>PAREDE:</v>
      </c>
      <c r="W130"/>
      <c r="X130"/>
      <c r="Y130"/>
      <c r="Z130"/>
      <c r="AA130"/>
      <c r="AB130"/>
      <c r="AC130"/>
      <c r="AD130"/>
      <c r="AE130"/>
      <c r="AF130"/>
      <c r="AG130"/>
      <c r="AH130"/>
      <c r="AI130"/>
      <c r="AJ130"/>
      <c r="AK130"/>
      <c r="AL130"/>
    </row>
    <row r="131" spans="1:38" ht="63.75" outlineLevel="2" x14ac:dyDescent="0.2">
      <c r="A131" s="356" t="str">
        <f t="shared" si="22"/>
        <v>Tipo x8</v>
      </c>
      <c r="B131" s="356" t="str">
        <f t="shared" si="23"/>
        <v>IMPERMEABILIZAÇAO E TRATAMENTOS</v>
      </c>
      <c r="C131" s="356" t="str">
        <f t="shared" si="24"/>
        <v>14_11º Pav. - Tipo</v>
      </c>
      <c r="D131" s="356" t="str">
        <f t="shared" si="25"/>
        <v>SERVIÇO</v>
      </c>
      <c r="E131" s="355" t="s">
        <v>3787</v>
      </c>
      <c r="F131" s="356" t="s">
        <v>3731</v>
      </c>
      <c r="G131" s="357" t="s">
        <v>1243</v>
      </c>
      <c r="H131" s="358">
        <v>16.05</v>
      </c>
      <c r="I131" s="358" t="str">
        <f t="shared" si="21"/>
        <v>2.5.3</v>
      </c>
      <c r="J131" s="358" t="str">
        <f t="shared" si="19"/>
        <v>BANHEIRO</v>
      </c>
      <c r="K131" s="354" t="str">
        <f t="shared" si="20"/>
        <v>PISO:</v>
      </c>
      <c r="W131"/>
      <c r="X131"/>
      <c r="Y131"/>
      <c r="Z131"/>
      <c r="AA131"/>
      <c r="AB131"/>
      <c r="AC131"/>
      <c r="AD131"/>
      <c r="AE131"/>
      <c r="AF131"/>
      <c r="AG131"/>
      <c r="AH131"/>
      <c r="AI131"/>
      <c r="AJ131"/>
      <c r="AK131"/>
      <c r="AL131"/>
    </row>
    <row r="132" spans="1:38" ht="63.75" outlineLevel="2" x14ac:dyDescent="0.2">
      <c r="A132" s="352" t="str">
        <f t="shared" si="22"/>
        <v>Tipo x8</v>
      </c>
      <c r="B132" s="352" t="str">
        <f t="shared" si="23"/>
        <v>IMPERMEABILIZAÇAO E TRATAMENTOS</v>
      </c>
      <c r="C132" s="352" t="str">
        <f t="shared" si="24"/>
        <v>14_11º Pav. - Tipo</v>
      </c>
      <c r="D132" s="352" t="str">
        <f t="shared" si="25"/>
        <v>SERVIÇO</v>
      </c>
      <c r="E132" s="351" t="s">
        <v>3788</v>
      </c>
      <c r="F132" s="352" t="s">
        <v>3733</v>
      </c>
      <c r="G132" s="353" t="s">
        <v>1243</v>
      </c>
      <c r="H132" s="354">
        <v>24.28</v>
      </c>
      <c r="I132" s="354" t="str">
        <f t="shared" si="21"/>
        <v>2.5.3</v>
      </c>
      <c r="J132" s="354" t="str">
        <f t="shared" si="19"/>
        <v>BANHEIRO</v>
      </c>
      <c r="K132" s="354" t="str">
        <f t="shared" si="20"/>
        <v>PAREDE:</v>
      </c>
      <c r="W132"/>
      <c r="X132"/>
      <c r="Y132"/>
      <c r="Z132"/>
      <c r="AA132"/>
      <c r="AB132"/>
      <c r="AC132"/>
      <c r="AD132"/>
      <c r="AE132"/>
      <c r="AF132"/>
      <c r="AG132"/>
      <c r="AH132"/>
      <c r="AI132"/>
      <c r="AJ132"/>
      <c r="AK132"/>
      <c r="AL132"/>
    </row>
    <row r="133" spans="1:38" ht="63.75" outlineLevel="2" x14ac:dyDescent="0.2">
      <c r="A133" s="356" t="str">
        <f t="shared" si="22"/>
        <v>Tipo x8</v>
      </c>
      <c r="B133" s="356" t="str">
        <f t="shared" si="23"/>
        <v>IMPERMEABILIZAÇAO E TRATAMENTOS</v>
      </c>
      <c r="C133" s="356" t="str">
        <f t="shared" si="24"/>
        <v>14_11º Pav. - Tipo</v>
      </c>
      <c r="D133" s="356" t="str">
        <f t="shared" si="25"/>
        <v>SERVIÇO</v>
      </c>
      <c r="E133" s="355" t="s">
        <v>3789</v>
      </c>
      <c r="F133" s="356" t="s">
        <v>3735</v>
      </c>
      <c r="G133" s="357" t="s">
        <v>1243</v>
      </c>
      <c r="H133" s="358">
        <v>8.1</v>
      </c>
      <c r="I133" s="358" t="str">
        <f t="shared" si="21"/>
        <v>2.5.3</v>
      </c>
      <c r="J133" s="358" t="str">
        <f t="shared" si="19"/>
        <v>BANHEIRO</v>
      </c>
      <c r="K133" s="354" t="str">
        <f t="shared" si="20"/>
        <v>PISO:</v>
      </c>
      <c r="W133"/>
      <c r="X133"/>
      <c r="Y133"/>
      <c r="Z133"/>
      <c r="AA133"/>
      <c r="AB133"/>
      <c r="AC133"/>
      <c r="AD133"/>
      <c r="AE133"/>
      <c r="AF133"/>
      <c r="AG133"/>
      <c r="AH133"/>
      <c r="AI133"/>
      <c r="AJ133"/>
      <c r="AK133"/>
      <c r="AL133"/>
    </row>
    <row r="134" spans="1:38" ht="63.75" outlineLevel="2" x14ac:dyDescent="0.2">
      <c r="A134" s="352" t="str">
        <f t="shared" si="22"/>
        <v>Tipo x8</v>
      </c>
      <c r="B134" s="352" t="str">
        <f t="shared" si="23"/>
        <v>IMPERMEABILIZAÇAO E TRATAMENTOS</v>
      </c>
      <c r="C134" s="352" t="str">
        <f t="shared" si="24"/>
        <v>14_11º Pav. - Tipo</v>
      </c>
      <c r="D134" s="352" t="str">
        <f t="shared" si="25"/>
        <v>SERVIÇO</v>
      </c>
      <c r="E134" s="351" t="s">
        <v>3790</v>
      </c>
      <c r="F134" s="352" t="s">
        <v>3686</v>
      </c>
      <c r="G134" s="353" t="s">
        <v>1243</v>
      </c>
      <c r="H134" s="354">
        <v>34.18</v>
      </c>
      <c r="I134" s="354" t="str">
        <f t="shared" si="21"/>
        <v>2.5.3</v>
      </c>
      <c r="J134" s="354" t="str">
        <f t="shared" si="19"/>
        <v>ESQUADRIA</v>
      </c>
      <c r="K134" s="354" t="str">
        <f t="shared" si="20"/>
        <v>PAREDE:</v>
      </c>
      <c r="W134"/>
      <c r="X134"/>
      <c r="Y134"/>
      <c r="Z134"/>
      <c r="AA134"/>
      <c r="AB134"/>
      <c r="AC134"/>
      <c r="AD134"/>
      <c r="AE134"/>
      <c r="AF134"/>
      <c r="AG134"/>
      <c r="AH134"/>
      <c r="AI134"/>
      <c r="AJ134"/>
      <c r="AK134"/>
      <c r="AL134"/>
    </row>
    <row r="135" spans="1:38" ht="63.75" outlineLevel="2" x14ac:dyDescent="0.2">
      <c r="A135" s="356" t="str">
        <f t="shared" si="22"/>
        <v>Tipo x8</v>
      </c>
      <c r="B135" s="356" t="str">
        <f t="shared" si="23"/>
        <v>IMPERMEABILIZAÇAO E TRATAMENTOS</v>
      </c>
      <c r="C135" s="356" t="str">
        <f t="shared" si="24"/>
        <v>14_11º Pav. - Tipo</v>
      </c>
      <c r="D135" s="356" t="str">
        <f t="shared" si="25"/>
        <v>SERVIÇO</v>
      </c>
      <c r="E135" s="355" t="s">
        <v>3791</v>
      </c>
      <c r="F135" s="356" t="s">
        <v>3738</v>
      </c>
      <c r="G135" s="357" t="s">
        <v>1243</v>
      </c>
      <c r="H135" s="358">
        <v>20.68</v>
      </c>
      <c r="I135" s="358" t="str">
        <f t="shared" si="21"/>
        <v>2.5.3</v>
      </c>
      <c r="J135" s="358" t="str">
        <f t="shared" si="19"/>
        <v>ESQUADRIA</v>
      </c>
      <c r="K135" s="354" t="str">
        <f t="shared" si="20"/>
        <v>PISO:</v>
      </c>
      <c r="W135"/>
      <c r="X135"/>
      <c r="Y135"/>
      <c r="Z135"/>
      <c r="AA135"/>
      <c r="AB135"/>
      <c r="AC135"/>
      <c r="AD135"/>
      <c r="AE135"/>
      <c r="AF135"/>
      <c r="AG135"/>
      <c r="AH135"/>
      <c r="AI135"/>
      <c r="AJ135"/>
      <c r="AK135"/>
      <c r="AL135"/>
    </row>
    <row r="136" spans="1:38" ht="63.75" outlineLevel="2" x14ac:dyDescent="0.2">
      <c r="A136" s="352" t="str">
        <f t="shared" si="22"/>
        <v>Tipo x8</v>
      </c>
      <c r="B136" s="352" t="str">
        <f t="shared" si="23"/>
        <v>IMPERMEABILIZAÇAO E TRATAMENTOS</v>
      </c>
      <c r="C136" s="352" t="str">
        <f t="shared" si="24"/>
        <v>14_11º Pav. - Tipo</v>
      </c>
      <c r="D136" s="352" t="str">
        <f t="shared" si="25"/>
        <v>SERVIÇO</v>
      </c>
      <c r="E136" s="351" t="s">
        <v>3792</v>
      </c>
      <c r="F136" s="352" t="s">
        <v>3740</v>
      </c>
      <c r="G136" s="353" t="s">
        <v>1243</v>
      </c>
      <c r="H136" s="354">
        <v>40.06</v>
      </c>
      <c r="I136" s="354" t="str">
        <f t="shared" si="21"/>
        <v>7.1.6</v>
      </c>
      <c r="J136" s="354" t="str">
        <f t="shared" si="19"/>
        <v>FACHADA</v>
      </c>
      <c r="K136" s="354" t="str">
        <f t="shared" si="20"/>
        <v>PISO:</v>
      </c>
      <c r="W136"/>
      <c r="X136"/>
      <c r="Y136"/>
      <c r="Z136"/>
      <c r="AA136"/>
      <c r="AB136"/>
      <c r="AC136"/>
      <c r="AD136"/>
      <c r="AE136"/>
      <c r="AF136"/>
      <c r="AG136"/>
      <c r="AH136"/>
      <c r="AI136"/>
      <c r="AJ136"/>
      <c r="AK136"/>
      <c r="AL136"/>
    </row>
    <row r="137" spans="1:38" ht="63.75" outlineLevel="2" x14ac:dyDescent="0.2">
      <c r="A137" s="348" t="str">
        <f t="shared" si="22"/>
        <v>Tipo x8</v>
      </c>
      <c r="B137" s="348" t="str">
        <f t="shared" si="23"/>
        <v>IMPERMEABILIZAÇAO E TRATAMENTOS</v>
      </c>
      <c r="C137" s="348" t="str">
        <f t="shared" si="24"/>
        <v>15_12º Pav. - Tipo</v>
      </c>
      <c r="D137" s="348" t="str">
        <f t="shared" si="25"/>
        <v/>
      </c>
      <c r="E137" s="347" t="s">
        <v>2661</v>
      </c>
      <c r="F137" s="348" t="s">
        <v>2662</v>
      </c>
      <c r="G137" s="349"/>
      <c r="H137" s="350"/>
      <c r="I137" s="350">
        <f>IF(C137=F137,SUMIFS($H$12:$H$63964,$C$12:$C$63964,C137),"")</f>
        <v>171.42</v>
      </c>
      <c r="J137" s="350"/>
      <c r="K137" s="354"/>
      <c r="W137"/>
      <c r="X137"/>
      <c r="Y137"/>
      <c r="Z137"/>
      <c r="AA137"/>
      <c r="AB137"/>
      <c r="AC137"/>
      <c r="AD137"/>
      <c r="AE137"/>
      <c r="AF137"/>
      <c r="AG137"/>
      <c r="AH137"/>
      <c r="AI137"/>
      <c r="AJ137"/>
      <c r="AK137"/>
      <c r="AL137"/>
    </row>
    <row r="138" spans="1:38" ht="63.75" outlineLevel="2" x14ac:dyDescent="0.2">
      <c r="A138" s="356" t="str">
        <f t="shared" si="22"/>
        <v>Tipo x8</v>
      </c>
      <c r="B138" s="356" t="str">
        <f t="shared" si="23"/>
        <v>IMPERMEABILIZAÇAO E TRATAMENTOS</v>
      </c>
      <c r="C138" s="356" t="str">
        <f t="shared" si="24"/>
        <v>15_12º Pav. - Tipo</v>
      </c>
      <c r="D138" s="356" t="str">
        <f t="shared" si="25"/>
        <v>SERVIÇO</v>
      </c>
      <c r="E138" s="355" t="s">
        <v>2663</v>
      </c>
      <c r="F138" s="356" t="s">
        <v>4136</v>
      </c>
      <c r="G138" s="357" t="s">
        <v>1243</v>
      </c>
      <c r="H138" s="358">
        <v>16.829999999999998</v>
      </c>
      <c r="I138" s="358" t="s">
        <v>4147</v>
      </c>
      <c r="J138" s="358" t="str">
        <f t="shared" si="19"/>
        <v>SERVIÇO</v>
      </c>
      <c r="K138" s="354" t="str">
        <f t="shared" si="20"/>
        <v>PAREDE:</v>
      </c>
      <c r="W138"/>
      <c r="X138"/>
      <c r="Y138"/>
      <c r="Z138"/>
      <c r="AA138"/>
      <c r="AB138"/>
      <c r="AC138"/>
      <c r="AD138"/>
      <c r="AE138"/>
      <c r="AF138"/>
      <c r="AG138"/>
      <c r="AH138"/>
      <c r="AI138"/>
      <c r="AJ138"/>
      <c r="AK138"/>
      <c r="AL138"/>
    </row>
    <row r="139" spans="1:38" ht="63.75" outlineLevel="2" x14ac:dyDescent="0.2">
      <c r="A139" s="352" t="str">
        <f t="shared" si="22"/>
        <v>Tipo x8</v>
      </c>
      <c r="B139" s="352" t="str">
        <f t="shared" si="23"/>
        <v>IMPERMEABILIZAÇAO E TRATAMENTOS</v>
      </c>
      <c r="C139" s="352" t="str">
        <f t="shared" si="24"/>
        <v>15_12º Pav. - Tipo</v>
      </c>
      <c r="D139" s="352" t="str">
        <f t="shared" si="25"/>
        <v>SERVIÇO</v>
      </c>
      <c r="E139" s="351" t="s">
        <v>3793</v>
      </c>
      <c r="F139" s="352" t="s">
        <v>3723</v>
      </c>
      <c r="G139" s="353" t="s">
        <v>1243</v>
      </c>
      <c r="H139" s="354">
        <v>6.93</v>
      </c>
      <c r="I139" s="354" t="str">
        <f t="shared" si="21"/>
        <v>2.5.3</v>
      </c>
      <c r="J139" s="354" t="str">
        <f t="shared" si="19"/>
        <v>SERVIÇO</v>
      </c>
      <c r="K139" s="354" t="str">
        <f t="shared" si="20"/>
        <v>PISO:</v>
      </c>
      <c r="W139"/>
      <c r="X139"/>
      <c r="Y139"/>
      <c r="Z139"/>
      <c r="AA139"/>
      <c r="AB139"/>
      <c r="AC139"/>
      <c r="AD139"/>
      <c r="AE139"/>
      <c r="AF139"/>
      <c r="AG139"/>
      <c r="AH139"/>
      <c r="AI139"/>
      <c r="AJ139"/>
      <c r="AK139"/>
      <c r="AL139"/>
    </row>
    <row r="140" spans="1:38" ht="63.75" outlineLevel="2" x14ac:dyDescent="0.2">
      <c r="A140" s="356" t="str">
        <f t="shared" si="22"/>
        <v>Tipo x8</v>
      </c>
      <c r="B140" s="356" t="str">
        <f t="shared" si="23"/>
        <v>IMPERMEABILIZAÇAO E TRATAMENTOS</v>
      </c>
      <c r="C140" s="356" t="str">
        <f t="shared" si="24"/>
        <v>15_12º Pav. - Tipo</v>
      </c>
      <c r="D140" s="356" t="str">
        <f t="shared" si="25"/>
        <v>SERVIÇO</v>
      </c>
      <c r="E140" s="355" t="s">
        <v>3794</v>
      </c>
      <c r="F140" s="356" t="s">
        <v>3725</v>
      </c>
      <c r="G140" s="357" t="s">
        <v>1243</v>
      </c>
      <c r="H140" s="358">
        <v>6.51</v>
      </c>
      <c r="I140" s="358" t="str">
        <f t="shared" si="21"/>
        <v>7.1.6</v>
      </c>
      <c r="J140" s="358" t="str">
        <f t="shared" si="19"/>
        <v>TÉCNICA</v>
      </c>
      <c r="K140" s="354" t="str">
        <f t="shared" si="20"/>
        <v>PAREDE:</v>
      </c>
      <c r="W140"/>
      <c r="X140"/>
      <c r="Y140"/>
      <c r="Z140"/>
      <c r="AA140"/>
      <c r="AB140"/>
      <c r="AC140"/>
      <c r="AD140"/>
      <c r="AE140"/>
      <c r="AF140"/>
      <c r="AG140"/>
      <c r="AH140"/>
      <c r="AI140"/>
      <c r="AJ140"/>
      <c r="AK140"/>
      <c r="AL140"/>
    </row>
    <row r="141" spans="1:38" ht="63.75" outlineLevel="2" x14ac:dyDescent="0.2">
      <c r="A141" s="352" t="str">
        <f t="shared" si="22"/>
        <v>Tipo x8</v>
      </c>
      <c r="B141" s="352" t="str">
        <f t="shared" si="23"/>
        <v>IMPERMEABILIZAÇAO E TRATAMENTOS</v>
      </c>
      <c r="C141" s="352" t="str">
        <f t="shared" si="24"/>
        <v>15_12º Pav. - Tipo</v>
      </c>
      <c r="D141" s="352" t="str">
        <f t="shared" si="25"/>
        <v>SERVIÇO</v>
      </c>
      <c r="E141" s="351" t="s">
        <v>3795</v>
      </c>
      <c r="F141" s="352" t="s">
        <v>3727</v>
      </c>
      <c r="G141" s="353" t="s">
        <v>1243</v>
      </c>
      <c r="H141" s="354">
        <v>10.8</v>
      </c>
      <c r="I141" s="354" t="str">
        <f t="shared" si="21"/>
        <v>7.1.6</v>
      </c>
      <c r="J141" s="354" t="str">
        <f t="shared" si="19"/>
        <v>TÉCNICA</v>
      </c>
      <c r="K141" s="354" t="str">
        <f t="shared" si="20"/>
        <v>PISO:</v>
      </c>
      <c r="W141"/>
      <c r="X141"/>
      <c r="Y141"/>
      <c r="Z141"/>
      <c r="AA141"/>
      <c r="AB141"/>
      <c r="AC141"/>
      <c r="AD141"/>
      <c r="AE141"/>
      <c r="AF141"/>
      <c r="AG141"/>
      <c r="AH141"/>
      <c r="AI141"/>
      <c r="AJ141"/>
      <c r="AK141"/>
      <c r="AL141"/>
    </row>
    <row r="142" spans="1:38" ht="63.75" outlineLevel="2" x14ac:dyDescent="0.2">
      <c r="A142" s="356" t="str">
        <f t="shared" si="22"/>
        <v>Tipo x8</v>
      </c>
      <c r="B142" s="356" t="str">
        <f t="shared" si="23"/>
        <v>IMPERMEABILIZAÇAO E TRATAMENTOS</v>
      </c>
      <c r="C142" s="356" t="str">
        <f t="shared" si="24"/>
        <v>15_12º Pav. - Tipo</v>
      </c>
      <c r="D142" s="356" t="str">
        <f t="shared" si="25"/>
        <v>SERVIÇO</v>
      </c>
      <c r="E142" s="355" t="s">
        <v>3796</v>
      </c>
      <c r="F142" s="356" t="s">
        <v>3729</v>
      </c>
      <c r="G142" s="357" t="s">
        <v>1243</v>
      </c>
      <c r="H142" s="358">
        <v>27.06</v>
      </c>
      <c r="I142" s="358" t="str">
        <f t="shared" si="21"/>
        <v>2.5.3</v>
      </c>
      <c r="J142" s="358" t="str">
        <f t="shared" si="19"/>
        <v>BANHEIRO</v>
      </c>
      <c r="K142" s="354" t="str">
        <f t="shared" si="20"/>
        <v>PAREDE:</v>
      </c>
      <c r="W142"/>
      <c r="X142"/>
      <c r="Y142"/>
      <c r="Z142"/>
      <c r="AA142"/>
      <c r="AB142"/>
      <c r="AC142"/>
      <c r="AD142"/>
      <c r="AE142"/>
      <c r="AF142"/>
      <c r="AG142"/>
      <c r="AH142"/>
      <c r="AI142"/>
      <c r="AJ142"/>
      <c r="AK142"/>
      <c r="AL142"/>
    </row>
    <row r="143" spans="1:38" ht="63.75" outlineLevel="2" x14ac:dyDescent="0.2">
      <c r="A143" s="352" t="str">
        <f t="shared" si="22"/>
        <v>Tipo x8</v>
      </c>
      <c r="B143" s="352" t="str">
        <f t="shared" si="23"/>
        <v>IMPERMEABILIZAÇAO E TRATAMENTOS</v>
      </c>
      <c r="C143" s="352" t="str">
        <f t="shared" si="24"/>
        <v>15_12º Pav. - Tipo</v>
      </c>
      <c r="D143" s="352" t="str">
        <f t="shared" si="25"/>
        <v>SERVIÇO</v>
      </c>
      <c r="E143" s="351" t="s">
        <v>3797</v>
      </c>
      <c r="F143" s="352" t="s">
        <v>3731</v>
      </c>
      <c r="G143" s="353" t="s">
        <v>1243</v>
      </c>
      <c r="H143" s="354">
        <v>16.05</v>
      </c>
      <c r="I143" s="354" t="str">
        <f t="shared" si="21"/>
        <v>2.5.3</v>
      </c>
      <c r="J143" s="354" t="str">
        <f t="shared" si="19"/>
        <v>BANHEIRO</v>
      </c>
      <c r="K143" s="354" t="str">
        <f t="shared" si="20"/>
        <v>PISO:</v>
      </c>
      <c r="W143"/>
      <c r="X143"/>
      <c r="Y143"/>
      <c r="Z143"/>
      <c r="AA143"/>
      <c r="AB143"/>
      <c r="AC143"/>
      <c r="AD143"/>
      <c r="AE143"/>
      <c r="AF143"/>
      <c r="AG143"/>
      <c r="AH143"/>
      <c r="AI143"/>
      <c r="AJ143"/>
      <c r="AK143"/>
      <c r="AL143"/>
    </row>
    <row r="144" spans="1:38" ht="63.75" outlineLevel="2" x14ac:dyDescent="0.2">
      <c r="A144" s="356" t="str">
        <f t="shared" si="22"/>
        <v>Tipo x8</v>
      </c>
      <c r="B144" s="356" t="str">
        <f t="shared" si="23"/>
        <v>IMPERMEABILIZAÇAO E TRATAMENTOS</v>
      </c>
      <c r="C144" s="356" t="str">
        <f t="shared" si="24"/>
        <v>15_12º Pav. - Tipo</v>
      </c>
      <c r="D144" s="356" t="str">
        <f t="shared" si="25"/>
        <v>SERVIÇO</v>
      </c>
      <c r="E144" s="355" t="s">
        <v>3798</v>
      </c>
      <c r="F144" s="356" t="s">
        <v>3733</v>
      </c>
      <c r="G144" s="357" t="s">
        <v>1243</v>
      </c>
      <c r="H144" s="358">
        <v>24.28</v>
      </c>
      <c r="I144" s="358" t="str">
        <f t="shared" ref="I144:I207" si="26">_xlfn.XLOOKUP($F144,$M$66:$M$115,$N$66:$N$115)</f>
        <v>2.5.3</v>
      </c>
      <c r="J144" s="358" t="str">
        <f t="shared" ref="J144:J207" si="27">TRIM(RIGHT(SUBSTITUTE(SUBSTITUTE(F144,CHAR(10)," ")," ",REPT(" ",100)),100))</f>
        <v>BANHEIRO</v>
      </c>
      <c r="K144" s="354" t="str">
        <f t="shared" ref="K144:K207" si="28">TRIM(LEFT(SUBSTITUTE(SUBSTITUTE(F144,CHAR(10)," ")," ",REPT(" ",100)),100))</f>
        <v>PAREDE:</v>
      </c>
      <c r="W144"/>
      <c r="X144"/>
      <c r="Y144"/>
      <c r="Z144"/>
      <c r="AA144"/>
      <c r="AB144"/>
      <c r="AC144"/>
      <c r="AD144"/>
      <c r="AE144"/>
      <c r="AF144"/>
      <c r="AG144"/>
      <c r="AH144"/>
      <c r="AI144"/>
      <c r="AJ144"/>
      <c r="AK144"/>
      <c r="AL144"/>
    </row>
    <row r="145" spans="1:38" ht="63.75" outlineLevel="2" x14ac:dyDescent="0.2">
      <c r="A145" s="352" t="str">
        <f t="shared" si="22"/>
        <v>Tipo x8</v>
      </c>
      <c r="B145" s="352" t="str">
        <f t="shared" si="23"/>
        <v>IMPERMEABILIZAÇAO E TRATAMENTOS</v>
      </c>
      <c r="C145" s="352" t="str">
        <f t="shared" si="24"/>
        <v>15_12º Pav. - Tipo</v>
      </c>
      <c r="D145" s="352" t="str">
        <f t="shared" si="25"/>
        <v>SERVIÇO</v>
      </c>
      <c r="E145" s="351" t="s">
        <v>3799</v>
      </c>
      <c r="F145" s="352" t="s">
        <v>3735</v>
      </c>
      <c r="G145" s="353" t="s">
        <v>1243</v>
      </c>
      <c r="H145" s="354">
        <v>8.1</v>
      </c>
      <c r="I145" s="354" t="str">
        <f t="shared" si="26"/>
        <v>2.5.3</v>
      </c>
      <c r="J145" s="354" t="str">
        <f t="shared" si="27"/>
        <v>BANHEIRO</v>
      </c>
      <c r="K145" s="354" t="str">
        <f t="shared" si="28"/>
        <v>PISO:</v>
      </c>
      <c r="W145"/>
      <c r="X145"/>
      <c r="Y145"/>
      <c r="Z145"/>
      <c r="AA145"/>
      <c r="AB145"/>
      <c r="AC145"/>
      <c r="AD145"/>
      <c r="AE145"/>
      <c r="AF145"/>
      <c r="AG145"/>
      <c r="AH145"/>
      <c r="AI145"/>
      <c r="AJ145"/>
      <c r="AK145"/>
      <c r="AL145"/>
    </row>
    <row r="146" spans="1:38" ht="63.75" outlineLevel="2" x14ac:dyDescent="0.2">
      <c r="A146" s="356" t="str">
        <f t="shared" si="22"/>
        <v>Tipo x8</v>
      </c>
      <c r="B146" s="356" t="str">
        <f t="shared" si="23"/>
        <v>IMPERMEABILIZAÇAO E TRATAMENTOS</v>
      </c>
      <c r="C146" s="356" t="str">
        <f t="shared" si="24"/>
        <v>15_12º Pav. - Tipo</v>
      </c>
      <c r="D146" s="356" t="str">
        <f t="shared" si="25"/>
        <v>SERVIÇO</v>
      </c>
      <c r="E146" s="355" t="s">
        <v>3800</v>
      </c>
      <c r="F146" s="356" t="s">
        <v>3686</v>
      </c>
      <c r="G146" s="357" t="s">
        <v>1243</v>
      </c>
      <c r="H146" s="358">
        <v>34.18</v>
      </c>
      <c r="I146" s="358" t="str">
        <f t="shared" si="26"/>
        <v>2.5.3</v>
      </c>
      <c r="J146" s="358" t="str">
        <f t="shared" si="27"/>
        <v>ESQUADRIA</v>
      </c>
      <c r="K146" s="354" t="str">
        <f t="shared" si="28"/>
        <v>PAREDE:</v>
      </c>
      <c r="W146"/>
      <c r="X146"/>
      <c r="Y146"/>
      <c r="Z146"/>
      <c r="AA146"/>
      <c r="AB146"/>
      <c r="AC146"/>
      <c r="AD146"/>
      <c r="AE146"/>
      <c r="AF146"/>
      <c r="AG146"/>
      <c r="AH146"/>
      <c r="AI146"/>
      <c r="AJ146"/>
      <c r="AK146"/>
      <c r="AL146"/>
    </row>
    <row r="147" spans="1:38" ht="63.75" outlineLevel="2" x14ac:dyDescent="0.2">
      <c r="A147" s="352" t="str">
        <f t="shared" si="22"/>
        <v>Tipo x8</v>
      </c>
      <c r="B147" s="352" t="str">
        <f t="shared" si="23"/>
        <v>IMPERMEABILIZAÇAO E TRATAMENTOS</v>
      </c>
      <c r="C147" s="352" t="str">
        <f t="shared" si="24"/>
        <v>15_12º Pav. - Tipo</v>
      </c>
      <c r="D147" s="352" t="str">
        <f t="shared" si="25"/>
        <v>SERVIÇO</v>
      </c>
      <c r="E147" s="351" t="s">
        <v>3801</v>
      </c>
      <c r="F147" s="352" t="s">
        <v>3738</v>
      </c>
      <c r="G147" s="353" t="s">
        <v>1243</v>
      </c>
      <c r="H147" s="354">
        <v>20.68</v>
      </c>
      <c r="I147" s="354" t="str">
        <f t="shared" si="26"/>
        <v>2.5.3</v>
      </c>
      <c r="J147" s="354" t="str">
        <f t="shared" si="27"/>
        <v>ESQUADRIA</v>
      </c>
      <c r="K147" s="354" t="str">
        <f t="shared" si="28"/>
        <v>PISO:</v>
      </c>
      <c r="W147"/>
      <c r="X147"/>
      <c r="Y147"/>
      <c r="Z147"/>
      <c r="AA147"/>
      <c r="AB147"/>
      <c r="AC147"/>
      <c r="AD147"/>
      <c r="AE147"/>
      <c r="AF147"/>
      <c r="AG147"/>
      <c r="AH147"/>
      <c r="AI147"/>
      <c r="AJ147"/>
      <c r="AK147"/>
      <c r="AL147"/>
    </row>
    <row r="148" spans="1:38" ht="63.75" outlineLevel="2" x14ac:dyDescent="0.2">
      <c r="A148" s="348" t="str">
        <f t="shared" si="22"/>
        <v>Tipo x8</v>
      </c>
      <c r="B148" s="348" t="str">
        <f t="shared" si="23"/>
        <v>IMPERMEABILIZAÇAO E TRATAMENTOS</v>
      </c>
      <c r="C148" s="348" t="str">
        <f t="shared" si="24"/>
        <v>16_13º Pav. - Tipo</v>
      </c>
      <c r="D148" s="348" t="str">
        <f t="shared" si="25"/>
        <v/>
      </c>
      <c r="E148" s="347" t="s">
        <v>2664</v>
      </c>
      <c r="F148" s="348" t="s">
        <v>2665</v>
      </c>
      <c r="G148" s="349"/>
      <c r="H148" s="350"/>
      <c r="I148" s="350">
        <f>IF(C148=F148,SUMIFS($H$12:$H$63964,$C$12:$C$63964,C148),"")</f>
        <v>211.48</v>
      </c>
      <c r="J148" s="350"/>
      <c r="K148" s="354"/>
      <c r="W148"/>
      <c r="X148"/>
      <c r="Y148"/>
      <c r="Z148"/>
      <c r="AA148"/>
      <c r="AB148"/>
      <c r="AC148"/>
      <c r="AD148"/>
      <c r="AE148"/>
      <c r="AF148"/>
      <c r="AG148"/>
      <c r="AH148"/>
      <c r="AI148"/>
      <c r="AJ148"/>
      <c r="AK148"/>
      <c r="AL148"/>
    </row>
    <row r="149" spans="1:38" ht="63.75" outlineLevel="2" x14ac:dyDescent="0.2">
      <c r="A149" s="356" t="str">
        <f t="shared" si="22"/>
        <v>Tipo x8</v>
      </c>
      <c r="B149" s="356" t="str">
        <f t="shared" si="23"/>
        <v>IMPERMEABILIZAÇAO E TRATAMENTOS</v>
      </c>
      <c r="C149" s="356" t="str">
        <f t="shared" si="24"/>
        <v>16_13º Pav. - Tipo</v>
      </c>
      <c r="D149" s="356" t="str">
        <f t="shared" si="25"/>
        <v>SERVIÇO</v>
      </c>
      <c r="E149" s="355" t="s">
        <v>2666</v>
      </c>
      <c r="F149" s="356" t="s">
        <v>4136</v>
      </c>
      <c r="G149" s="357" t="s">
        <v>1243</v>
      </c>
      <c r="H149" s="358">
        <v>16.829999999999998</v>
      </c>
      <c r="I149" s="358" t="s">
        <v>4147</v>
      </c>
      <c r="J149" s="358" t="str">
        <f t="shared" si="27"/>
        <v>SERVIÇO</v>
      </c>
      <c r="K149" s="354" t="str">
        <f t="shared" si="28"/>
        <v>PAREDE:</v>
      </c>
      <c r="W149"/>
      <c r="X149"/>
      <c r="Y149"/>
      <c r="Z149"/>
      <c r="AA149"/>
      <c r="AB149"/>
      <c r="AC149"/>
      <c r="AD149"/>
      <c r="AE149"/>
      <c r="AF149"/>
      <c r="AG149"/>
      <c r="AH149"/>
      <c r="AI149"/>
      <c r="AJ149"/>
      <c r="AK149"/>
      <c r="AL149"/>
    </row>
    <row r="150" spans="1:38" ht="63.75" outlineLevel="2" x14ac:dyDescent="0.2">
      <c r="A150" s="352" t="str">
        <f t="shared" si="22"/>
        <v>Tipo x8</v>
      </c>
      <c r="B150" s="352" t="str">
        <f t="shared" si="23"/>
        <v>IMPERMEABILIZAÇAO E TRATAMENTOS</v>
      </c>
      <c r="C150" s="352" t="str">
        <f t="shared" si="24"/>
        <v>16_13º Pav. - Tipo</v>
      </c>
      <c r="D150" s="352" t="str">
        <f t="shared" si="25"/>
        <v>SERVIÇO</v>
      </c>
      <c r="E150" s="351" t="s">
        <v>3802</v>
      </c>
      <c r="F150" s="352" t="s">
        <v>3723</v>
      </c>
      <c r="G150" s="353" t="s">
        <v>1243</v>
      </c>
      <c r="H150" s="354">
        <v>6.93</v>
      </c>
      <c r="I150" s="354" t="str">
        <f t="shared" si="26"/>
        <v>2.5.3</v>
      </c>
      <c r="J150" s="354" t="str">
        <f t="shared" si="27"/>
        <v>SERVIÇO</v>
      </c>
      <c r="K150" s="354" t="str">
        <f t="shared" si="28"/>
        <v>PISO:</v>
      </c>
      <c r="W150"/>
      <c r="X150"/>
      <c r="Y150"/>
      <c r="Z150"/>
      <c r="AA150"/>
      <c r="AB150"/>
      <c r="AC150"/>
      <c r="AD150"/>
      <c r="AE150"/>
      <c r="AF150"/>
      <c r="AG150"/>
      <c r="AH150"/>
      <c r="AI150"/>
      <c r="AJ150"/>
      <c r="AK150"/>
      <c r="AL150"/>
    </row>
    <row r="151" spans="1:38" ht="63.75" outlineLevel="2" x14ac:dyDescent="0.2">
      <c r="A151" s="356" t="str">
        <f t="shared" si="22"/>
        <v>Tipo x8</v>
      </c>
      <c r="B151" s="356" t="str">
        <f t="shared" si="23"/>
        <v>IMPERMEABILIZAÇAO E TRATAMENTOS</v>
      </c>
      <c r="C151" s="356" t="str">
        <f t="shared" si="24"/>
        <v>16_13º Pav. - Tipo</v>
      </c>
      <c r="D151" s="356" t="str">
        <f t="shared" si="25"/>
        <v>SERVIÇO</v>
      </c>
      <c r="E151" s="355" t="s">
        <v>3803</v>
      </c>
      <c r="F151" s="356" t="s">
        <v>3725</v>
      </c>
      <c r="G151" s="357" t="s">
        <v>1243</v>
      </c>
      <c r="H151" s="358">
        <v>6.51</v>
      </c>
      <c r="I151" s="358" t="str">
        <f t="shared" si="26"/>
        <v>7.1.6</v>
      </c>
      <c r="J151" s="358" t="str">
        <f t="shared" si="27"/>
        <v>TÉCNICA</v>
      </c>
      <c r="K151" s="354" t="str">
        <f t="shared" si="28"/>
        <v>PAREDE:</v>
      </c>
      <c r="W151"/>
      <c r="X151"/>
      <c r="Y151"/>
      <c r="Z151"/>
      <c r="AA151"/>
      <c r="AB151"/>
      <c r="AC151"/>
      <c r="AD151"/>
      <c r="AE151"/>
      <c r="AF151"/>
      <c r="AG151"/>
      <c r="AH151"/>
      <c r="AI151"/>
      <c r="AJ151"/>
      <c r="AK151"/>
      <c r="AL151"/>
    </row>
    <row r="152" spans="1:38" ht="63.75" outlineLevel="2" x14ac:dyDescent="0.2">
      <c r="A152" s="352" t="str">
        <f t="shared" si="22"/>
        <v>Tipo x8</v>
      </c>
      <c r="B152" s="352" t="str">
        <f t="shared" si="23"/>
        <v>IMPERMEABILIZAÇAO E TRATAMENTOS</v>
      </c>
      <c r="C152" s="352" t="str">
        <f t="shared" si="24"/>
        <v>16_13º Pav. - Tipo</v>
      </c>
      <c r="D152" s="352" t="str">
        <f t="shared" si="25"/>
        <v>SERVIÇO</v>
      </c>
      <c r="E152" s="351" t="s">
        <v>3804</v>
      </c>
      <c r="F152" s="352" t="s">
        <v>3727</v>
      </c>
      <c r="G152" s="353" t="s">
        <v>1243</v>
      </c>
      <c r="H152" s="354">
        <v>10.8</v>
      </c>
      <c r="I152" s="354" t="str">
        <f t="shared" si="26"/>
        <v>7.1.6</v>
      </c>
      <c r="J152" s="354" t="str">
        <f t="shared" si="27"/>
        <v>TÉCNICA</v>
      </c>
      <c r="K152" s="354" t="str">
        <f t="shared" si="28"/>
        <v>PISO:</v>
      </c>
      <c r="W152"/>
      <c r="X152"/>
      <c r="Y152"/>
      <c r="Z152"/>
      <c r="AA152"/>
      <c r="AB152"/>
      <c r="AC152"/>
      <c r="AD152"/>
      <c r="AE152"/>
      <c r="AF152"/>
      <c r="AG152"/>
      <c r="AH152"/>
      <c r="AI152"/>
      <c r="AJ152"/>
      <c r="AK152"/>
      <c r="AL152"/>
    </row>
    <row r="153" spans="1:38" ht="63.75" outlineLevel="2" x14ac:dyDescent="0.2">
      <c r="A153" s="356" t="str">
        <f t="shared" si="22"/>
        <v>Tipo x8</v>
      </c>
      <c r="B153" s="356" t="str">
        <f t="shared" si="23"/>
        <v>IMPERMEABILIZAÇAO E TRATAMENTOS</v>
      </c>
      <c r="C153" s="356" t="str">
        <f t="shared" si="24"/>
        <v>16_13º Pav. - Tipo</v>
      </c>
      <c r="D153" s="356" t="str">
        <f t="shared" si="25"/>
        <v>SERVIÇO</v>
      </c>
      <c r="E153" s="355" t="s">
        <v>3805</v>
      </c>
      <c r="F153" s="356" t="s">
        <v>3729</v>
      </c>
      <c r="G153" s="357" t="s">
        <v>1243</v>
      </c>
      <c r="H153" s="358">
        <v>27.06</v>
      </c>
      <c r="I153" s="358" t="str">
        <f t="shared" si="26"/>
        <v>2.5.3</v>
      </c>
      <c r="J153" s="358" t="str">
        <f t="shared" si="27"/>
        <v>BANHEIRO</v>
      </c>
      <c r="K153" s="354" t="str">
        <f t="shared" si="28"/>
        <v>PAREDE:</v>
      </c>
      <c r="W153"/>
      <c r="X153"/>
      <c r="Y153"/>
      <c r="Z153"/>
      <c r="AA153"/>
      <c r="AB153"/>
      <c r="AC153"/>
      <c r="AD153"/>
      <c r="AE153"/>
      <c r="AF153"/>
      <c r="AG153"/>
      <c r="AH153"/>
      <c r="AI153"/>
      <c r="AJ153"/>
      <c r="AK153"/>
      <c r="AL153"/>
    </row>
    <row r="154" spans="1:38" ht="63.75" outlineLevel="2" x14ac:dyDescent="0.2">
      <c r="A154" s="352" t="str">
        <f t="shared" si="22"/>
        <v>Tipo x8</v>
      </c>
      <c r="B154" s="352" t="str">
        <f t="shared" si="23"/>
        <v>IMPERMEABILIZAÇAO E TRATAMENTOS</v>
      </c>
      <c r="C154" s="352" t="str">
        <f t="shared" si="24"/>
        <v>16_13º Pav. - Tipo</v>
      </c>
      <c r="D154" s="352" t="str">
        <f t="shared" si="25"/>
        <v>SERVIÇO</v>
      </c>
      <c r="E154" s="351" t="s">
        <v>3806</v>
      </c>
      <c r="F154" s="352" t="s">
        <v>3731</v>
      </c>
      <c r="G154" s="353" t="s">
        <v>1243</v>
      </c>
      <c r="H154" s="354">
        <v>16.05</v>
      </c>
      <c r="I154" s="354" t="str">
        <f t="shared" si="26"/>
        <v>2.5.3</v>
      </c>
      <c r="J154" s="354" t="str">
        <f t="shared" si="27"/>
        <v>BANHEIRO</v>
      </c>
      <c r="K154" s="354" t="str">
        <f t="shared" si="28"/>
        <v>PISO:</v>
      </c>
      <c r="W154"/>
      <c r="X154"/>
      <c r="Y154"/>
      <c r="Z154"/>
      <c r="AA154"/>
      <c r="AB154"/>
      <c r="AC154"/>
      <c r="AD154"/>
      <c r="AE154"/>
      <c r="AF154"/>
      <c r="AG154"/>
      <c r="AH154"/>
      <c r="AI154"/>
      <c r="AJ154"/>
      <c r="AK154"/>
      <c r="AL154"/>
    </row>
    <row r="155" spans="1:38" ht="63.75" outlineLevel="2" x14ac:dyDescent="0.2">
      <c r="A155" s="356" t="str">
        <f t="shared" si="22"/>
        <v>Tipo x8</v>
      </c>
      <c r="B155" s="356" t="str">
        <f t="shared" si="23"/>
        <v>IMPERMEABILIZAÇAO E TRATAMENTOS</v>
      </c>
      <c r="C155" s="356" t="str">
        <f t="shared" si="24"/>
        <v>16_13º Pav. - Tipo</v>
      </c>
      <c r="D155" s="356" t="str">
        <f t="shared" si="25"/>
        <v>SERVIÇO</v>
      </c>
      <c r="E155" s="355" t="s">
        <v>3807</v>
      </c>
      <c r="F155" s="356" t="s">
        <v>3733</v>
      </c>
      <c r="G155" s="357" t="s">
        <v>1243</v>
      </c>
      <c r="H155" s="358">
        <v>24.28</v>
      </c>
      <c r="I155" s="358" t="str">
        <f t="shared" si="26"/>
        <v>2.5.3</v>
      </c>
      <c r="J155" s="358" t="str">
        <f t="shared" si="27"/>
        <v>BANHEIRO</v>
      </c>
      <c r="K155" s="354" t="str">
        <f t="shared" si="28"/>
        <v>PAREDE:</v>
      </c>
      <c r="W155"/>
      <c r="X155"/>
      <c r="Y155"/>
      <c r="Z155"/>
      <c r="AA155"/>
      <c r="AB155"/>
      <c r="AC155"/>
      <c r="AD155"/>
      <c r="AE155"/>
      <c r="AF155"/>
      <c r="AG155"/>
      <c r="AH155"/>
      <c r="AI155"/>
      <c r="AJ155"/>
      <c r="AK155"/>
      <c r="AL155"/>
    </row>
    <row r="156" spans="1:38" ht="63.75" outlineLevel="2" x14ac:dyDescent="0.2">
      <c r="A156" s="352" t="str">
        <f t="shared" si="22"/>
        <v>Tipo x8</v>
      </c>
      <c r="B156" s="352" t="str">
        <f t="shared" si="23"/>
        <v>IMPERMEABILIZAÇAO E TRATAMENTOS</v>
      </c>
      <c r="C156" s="352" t="str">
        <f t="shared" si="24"/>
        <v>16_13º Pav. - Tipo</v>
      </c>
      <c r="D156" s="352" t="str">
        <f t="shared" si="25"/>
        <v>SERVIÇO</v>
      </c>
      <c r="E156" s="351" t="s">
        <v>3808</v>
      </c>
      <c r="F156" s="352" t="s">
        <v>3735</v>
      </c>
      <c r="G156" s="353" t="s">
        <v>1243</v>
      </c>
      <c r="H156" s="354">
        <v>8.1</v>
      </c>
      <c r="I156" s="354" t="str">
        <f t="shared" si="26"/>
        <v>2.5.3</v>
      </c>
      <c r="J156" s="354" t="str">
        <f t="shared" si="27"/>
        <v>BANHEIRO</v>
      </c>
      <c r="K156" s="354" t="str">
        <f t="shared" si="28"/>
        <v>PISO:</v>
      </c>
      <c r="W156"/>
      <c r="X156"/>
      <c r="Y156"/>
      <c r="Z156"/>
      <c r="AA156"/>
      <c r="AB156"/>
      <c r="AC156"/>
      <c r="AD156"/>
      <c r="AE156"/>
      <c r="AF156"/>
      <c r="AG156"/>
      <c r="AH156"/>
      <c r="AI156"/>
      <c r="AJ156"/>
      <c r="AK156"/>
      <c r="AL156"/>
    </row>
    <row r="157" spans="1:38" ht="63.75" outlineLevel="2" x14ac:dyDescent="0.2">
      <c r="A157" s="356" t="str">
        <f t="shared" si="22"/>
        <v>Tipo x8</v>
      </c>
      <c r="B157" s="356" t="str">
        <f t="shared" si="23"/>
        <v>IMPERMEABILIZAÇAO E TRATAMENTOS</v>
      </c>
      <c r="C157" s="356" t="str">
        <f t="shared" si="24"/>
        <v>16_13º Pav. - Tipo</v>
      </c>
      <c r="D157" s="356" t="str">
        <f t="shared" si="25"/>
        <v>SERVIÇO</v>
      </c>
      <c r="E157" s="355" t="s">
        <v>3809</v>
      </c>
      <c r="F157" s="356" t="s">
        <v>3686</v>
      </c>
      <c r="G157" s="357" t="s">
        <v>1243</v>
      </c>
      <c r="H157" s="358">
        <v>34.18</v>
      </c>
      <c r="I157" s="358" t="str">
        <f t="shared" si="26"/>
        <v>2.5.3</v>
      </c>
      <c r="J157" s="358" t="str">
        <f t="shared" si="27"/>
        <v>ESQUADRIA</v>
      </c>
      <c r="K157" s="354" t="str">
        <f t="shared" si="28"/>
        <v>PAREDE:</v>
      </c>
      <c r="W157"/>
      <c r="X157"/>
      <c r="Y157"/>
      <c r="Z157"/>
      <c r="AA157"/>
      <c r="AB157"/>
      <c r="AC157"/>
      <c r="AD157"/>
      <c r="AE157"/>
      <c r="AF157"/>
      <c r="AG157"/>
      <c r="AH157"/>
      <c r="AI157"/>
      <c r="AJ157"/>
      <c r="AK157"/>
      <c r="AL157"/>
    </row>
    <row r="158" spans="1:38" ht="63.75" outlineLevel="2" x14ac:dyDescent="0.2">
      <c r="A158" s="352" t="str">
        <f t="shared" si="22"/>
        <v>Tipo x8</v>
      </c>
      <c r="B158" s="352" t="str">
        <f t="shared" si="23"/>
        <v>IMPERMEABILIZAÇAO E TRATAMENTOS</v>
      </c>
      <c r="C158" s="352" t="str">
        <f t="shared" si="24"/>
        <v>16_13º Pav. - Tipo</v>
      </c>
      <c r="D158" s="352" t="str">
        <f t="shared" ref="D158:D221" si="29">IF(H158="","","SERVIÇO")</f>
        <v>SERVIÇO</v>
      </c>
      <c r="E158" s="351" t="s">
        <v>3810</v>
      </c>
      <c r="F158" s="352" t="s">
        <v>3738</v>
      </c>
      <c r="G158" s="353" t="s">
        <v>1243</v>
      </c>
      <c r="H158" s="354">
        <v>20.68</v>
      </c>
      <c r="I158" s="354" t="str">
        <f t="shared" si="26"/>
        <v>2.5.3</v>
      </c>
      <c r="J158" s="354" t="str">
        <f t="shared" si="27"/>
        <v>ESQUADRIA</v>
      </c>
      <c r="K158" s="354" t="str">
        <f t="shared" si="28"/>
        <v>PISO:</v>
      </c>
      <c r="W158"/>
      <c r="X158"/>
      <c r="Y158"/>
      <c r="Z158"/>
      <c r="AA158"/>
      <c r="AB158"/>
      <c r="AC158"/>
      <c r="AD158"/>
      <c r="AE158"/>
      <c r="AF158"/>
      <c r="AG158"/>
      <c r="AH158"/>
      <c r="AI158"/>
      <c r="AJ158"/>
      <c r="AK158"/>
      <c r="AL158"/>
    </row>
    <row r="159" spans="1:38" ht="63.75" outlineLevel="2" x14ac:dyDescent="0.2">
      <c r="A159" s="356" t="str">
        <f t="shared" si="22"/>
        <v>Tipo x8</v>
      </c>
      <c r="B159" s="356" t="str">
        <f t="shared" si="23"/>
        <v>IMPERMEABILIZAÇAO E TRATAMENTOS</v>
      </c>
      <c r="C159" s="356" t="str">
        <f t="shared" si="24"/>
        <v>16_13º Pav. - Tipo</v>
      </c>
      <c r="D159" s="356" t="str">
        <f t="shared" si="29"/>
        <v>SERVIÇO</v>
      </c>
      <c r="E159" s="355" t="s">
        <v>3811</v>
      </c>
      <c r="F159" s="356" t="s">
        <v>3740</v>
      </c>
      <c r="G159" s="357" t="s">
        <v>1243</v>
      </c>
      <c r="H159" s="358">
        <v>40.06</v>
      </c>
      <c r="I159" s="358" t="str">
        <f t="shared" si="26"/>
        <v>7.1.6</v>
      </c>
      <c r="J159" s="358" t="str">
        <f t="shared" si="27"/>
        <v>FACHADA</v>
      </c>
      <c r="K159" s="354" t="str">
        <f t="shared" si="28"/>
        <v>PISO:</v>
      </c>
      <c r="W159"/>
      <c r="X159"/>
      <c r="Y159"/>
      <c r="Z159"/>
      <c r="AA159"/>
      <c r="AB159"/>
      <c r="AC159"/>
      <c r="AD159"/>
      <c r="AE159"/>
      <c r="AF159"/>
      <c r="AG159"/>
      <c r="AH159"/>
      <c r="AI159"/>
      <c r="AJ159"/>
      <c r="AK159"/>
      <c r="AL159"/>
    </row>
    <row r="160" spans="1:38" ht="63.75" outlineLevel="2" x14ac:dyDescent="0.2">
      <c r="A160" s="348" t="str">
        <f t="shared" si="22"/>
        <v>Tipo x8</v>
      </c>
      <c r="B160" s="348" t="str">
        <f t="shared" si="23"/>
        <v>IMPERMEABILIZAÇAO E TRATAMENTOS</v>
      </c>
      <c r="C160" s="348" t="str">
        <f t="shared" si="24"/>
        <v>17_14º Pav. - Penthouse</v>
      </c>
      <c r="D160" s="348" t="str">
        <f t="shared" si="29"/>
        <v/>
      </c>
      <c r="E160" s="347" t="s">
        <v>2667</v>
      </c>
      <c r="F160" s="348" t="s">
        <v>3812</v>
      </c>
      <c r="G160" s="349"/>
      <c r="H160" s="350"/>
      <c r="I160" s="350">
        <f>IF(C160=F160,SUMIFS($H$12:$H$63964,$C$12:$C$63964,C160),"")</f>
        <v>171.42</v>
      </c>
      <c r="J160" s="350"/>
      <c r="K160" s="354"/>
      <c r="W160"/>
      <c r="X160"/>
      <c r="Y160"/>
      <c r="Z160"/>
      <c r="AA160"/>
      <c r="AB160"/>
      <c r="AC160"/>
      <c r="AD160"/>
      <c r="AE160"/>
      <c r="AF160"/>
      <c r="AG160"/>
      <c r="AH160"/>
      <c r="AI160"/>
      <c r="AJ160"/>
      <c r="AK160"/>
      <c r="AL160"/>
    </row>
    <row r="161" spans="1:38" ht="63.75" outlineLevel="2" x14ac:dyDescent="0.2">
      <c r="A161" s="352" t="str">
        <f t="shared" si="22"/>
        <v>Tipo x8</v>
      </c>
      <c r="B161" s="352" t="str">
        <f t="shared" si="23"/>
        <v>IMPERMEABILIZAÇAO E TRATAMENTOS</v>
      </c>
      <c r="C161" s="352" t="str">
        <f t="shared" si="24"/>
        <v>17_14º Pav. - Penthouse</v>
      </c>
      <c r="D161" s="352" t="str">
        <f t="shared" si="29"/>
        <v>SERVIÇO</v>
      </c>
      <c r="E161" s="351" t="s">
        <v>2668</v>
      </c>
      <c r="F161" s="352" t="s">
        <v>4136</v>
      </c>
      <c r="G161" s="353" t="s">
        <v>1243</v>
      </c>
      <c r="H161" s="354">
        <v>16.829999999999998</v>
      </c>
      <c r="I161" s="354" t="s">
        <v>4147</v>
      </c>
      <c r="J161" s="354" t="str">
        <f t="shared" si="27"/>
        <v>SERVIÇO</v>
      </c>
      <c r="K161" s="354" t="str">
        <f t="shared" si="28"/>
        <v>PAREDE:</v>
      </c>
      <c r="W161"/>
      <c r="X161"/>
      <c r="Y161"/>
      <c r="Z161"/>
      <c r="AA161"/>
      <c r="AB161"/>
      <c r="AC161"/>
      <c r="AD161"/>
      <c r="AE161"/>
      <c r="AF161"/>
      <c r="AG161"/>
      <c r="AH161"/>
      <c r="AI161"/>
      <c r="AJ161"/>
      <c r="AK161"/>
      <c r="AL161"/>
    </row>
    <row r="162" spans="1:38" ht="63.75" outlineLevel="2" x14ac:dyDescent="0.2">
      <c r="A162" s="356" t="str">
        <f t="shared" si="22"/>
        <v>Tipo x8</v>
      </c>
      <c r="B162" s="356" t="str">
        <f t="shared" si="23"/>
        <v>IMPERMEABILIZAÇAO E TRATAMENTOS</v>
      </c>
      <c r="C162" s="356" t="str">
        <f t="shared" si="24"/>
        <v>17_14º Pav. - Penthouse</v>
      </c>
      <c r="D162" s="356" t="str">
        <f t="shared" si="29"/>
        <v>SERVIÇO</v>
      </c>
      <c r="E162" s="355" t="s">
        <v>3813</v>
      </c>
      <c r="F162" s="356" t="s">
        <v>3723</v>
      </c>
      <c r="G162" s="357" t="s">
        <v>1243</v>
      </c>
      <c r="H162" s="358">
        <v>6.93</v>
      </c>
      <c r="I162" s="358" t="str">
        <f t="shared" si="26"/>
        <v>2.5.3</v>
      </c>
      <c r="J162" s="358" t="str">
        <f t="shared" si="27"/>
        <v>SERVIÇO</v>
      </c>
      <c r="K162" s="354" t="str">
        <f t="shared" si="28"/>
        <v>PISO:</v>
      </c>
      <c r="W162"/>
      <c r="X162"/>
      <c r="Y162"/>
      <c r="Z162"/>
      <c r="AA162"/>
      <c r="AB162"/>
      <c r="AC162"/>
      <c r="AD162"/>
      <c r="AE162"/>
      <c r="AF162"/>
      <c r="AG162"/>
      <c r="AH162"/>
      <c r="AI162"/>
      <c r="AJ162"/>
      <c r="AK162"/>
      <c r="AL162"/>
    </row>
    <row r="163" spans="1:38" ht="63.75" outlineLevel="2" x14ac:dyDescent="0.2">
      <c r="A163" s="352" t="str">
        <f t="shared" si="22"/>
        <v>Tipo x8</v>
      </c>
      <c r="B163" s="352" t="str">
        <f t="shared" si="23"/>
        <v>IMPERMEABILIZAÇAO E TRATAMENTOS</v>
      </c>
      <c r="C163" s="352" t="str">
        <f t="shared" si="24"/>
        <v>17_14º Pav. - Penthouse</v>
      </c>
      <c r="D163" s="352" t="str">
        <f t="shared" si="29"/>
        <v>SERVIÇO</v>
      </c>
      <c r="E163" s="351" t="s">
        <v>3814</v>
      </c>
      <c r="F163" s="352" t="s">
        <v>3725</v>
      </c>
      <c r="G163" s="353" t="s">
        <v>1243</v>
      </c>
      <c r="H163" s="354">
        <v>6.51</v>
      </c>
      <c r="I163" s="354" t="str">
        <f t="shared" si="26"/>
        <v>7.1.6</v>
      </c>
      <c r="J163" s="354" t="str">
        <f t="shared" si="27"/>
        <v>TÉCNICA</v>
      </c>
      <c r="K163" s="354" t="str">
        <f t="shared" si="28"/>
        <v>PAREDE:</v>
      </c>
      <c r="W163"/>
      <c r="X163"/>
      <c r="Y163"/>
      <c r="Z163"/>
      <c r="AA163"/>
      <c r="AB163"/>
      <c r="AC163"/>
      <c r="AD163"/>
      <c r="AE163"/>
      <c r="AF163"/>
      <c r="AG163"/>
      <c r="AH163"/>
      <c r="AI163"/>
      <c r="AJ163"/>
      <c r="AK163"/>
      <c r="AL163"/>
    </row>
    <row r="164" spans="1:38" ht="63.75" outlineLevel="2" x14ac:dyDescent="0.2">
      <c r="A164" s="356" t="str">
        <f t="shared" si="22"/>
        <v>Tipo x8</v>
      </c>
      <c r="B164" s="356" t="str">
        <f t="shared" si="23"/>
        <v>IMPERMEABILIZAÇAO E TRATAMENTOS</v>
      </c>
      <c r="C164" s="356" t="str">
        <f t="shared" si="24"/>
        <v>17_14º Pav. - Penthouse</v>
      </c>
      <c r="D164" s="356" t="str">
        <f t="shared" si="29"/>
        <v>SERVIÇO</v>
      </c>
      <c r="E164" s="355" t="s">
        <v>3815</v>
      </c>
      <c r="F164" s="356" t="s">
        <v>3727</v>
      </c>
      <c r="G164" s="357" t="s">
        <v>1243</v>
      </c>
      <c r="H164" s="358">
        <v>10.8</v>
      </c>
      <c r="I164" s="358" t="str">
        <f t="shared" si="26"/>
        <v>7.1.6</v>
      </c>
      <c r="J164" s="358" t="str">
        <f t="shared" si="27"/>
        <v>TÉCNICA</v>
      </c>
      <c r="K164" s="354" t="str">
        <f t="shared" si="28"/>
        <v>PISO:</v>
      </c>
      <c r="W164"/>
      <c r="X164"/>
      <c r="Y164"/>
      <c r="Z164"/>
      <c r="AA164"/>
      <c r="AB164"/>
      <c r="AC164"/>
      <c r="AD164"/>
      <c r="AE164"/>
      <c r="AF164"/>
      <c r="AG164"/>
      <c r="AH164"/>
      <c r="AI164"/>
      <c r="AJ164"/>
      <c r="AK164"/>
      <c r="AL164"/>
    </row>
    <row r="165" spans="1:38" ht="63.75" outlineLevel="2" x14ac:dyDescent="0.2">
      <c r="A165" s="352" t="str">
        <f t="shared" si="22"/>
        <v>Tipo x8</v>
      </c>
      <c r="B165" s="352" t="str">
        <f t="shared" si="23"/>
        <v>IMPERMEABILIZAÇAO E TRATAMENTOS</v>
      </c>
      <c r="C165" s="352" t="str">
        <f t="shared" si="24"/>
        <v>17_14º Pav. - Penthouse</v>
      </c>
      <c r="D165" s="352" t="str">
        <f t="shared" si="29"/>
        <v>SERVIÇO</v>
      </c>
      <c r="E165" s="351" t="s">
        <v>3816</v>
      </c>
      <c r="F165" s="352" t="s">
        <v>3729</v>
      </c>
      <c r="G165" s="353" t="s">
        <v>1243</v>
      </c>
      <c r="H165" s="354">
        <v>27.06</v>
      </c>
      <c r="I165" s="354" t="str">
        <f t="shared" si="26"/>
        <v>2.5.3</v>
      </c>
      <c r="J165" s="354" t="str">
        <f t="shared" si="27"/>
        <v>BANHEIRO</v>
      </c>
      <c r="K165" s="354" t="str">
        <f t="shared" si="28"/>
        <v>PAREDE:</v>
      </c>
      <c r="W165"/>
      <c r="X165"/>
      <c r="Y165"/>
      <c r="Z165"/>
      <c r="AA165"/>
      <c r="AB165"/>
      <c r="AC165"/>
      <c r="AD165"/>
      <c r="AE165"/>
      <c r="AF165"/>
      <c r="AG165"/>
      <c r="AH165"/>
      <c r="AI165"/>
      <c r="AJ165"/>
      <c r="AK165"/>
      <c r="AL165"/>
    </row>
    <row r="166" spans="1:38" ht="63.75" outlineLevel="2" x14ac:dyDescent="0.2">
      <c r="A166" s="356" t="str">
        <f t="shared" si="22"/>
        <v>Tipo x8</v>
      </c>
      <c r="B166" s="356" t="str">
        <f t="shared" si="23"/>
        <v>IMPERMEABILIZAÇAO E TRATAMENTOS</v>
      </c>
      <c r="C166" s="356" t="str">
        <f t="shared" si="24"/>
        <v>17_14º Pav. - Penthouse</v>
      </c>
      <c r="D166" s="356" t="str">
        <f t="shared" si="29"/>
        <v>SERVIÇO</v>
      </c>
      <c r="E166" s="355" t="s">
        <v>3817</v>
      </c>
      <c r="F166" s="356" t="s">
        <v>3731</v>
      </c>
      <c r="G166" s="357" t="s">
        <v>1243</v>
      </c>
      <c r="H166" s="358">
        <v>16.05</v>
      </c>
      <c r="I166" s="358" t="str">
        <f t="shared" si="26"/>
        <v>2.5.3</v>
      </c>
      <c r="J166" s="358" t="str">
        <f t="shared" si="27"/>
        <v>BANHEIRO</v>
      </c>
      <c r="K166" s="354" t="str">
        <f t="shared" si="28"/>
        <v>PISO:</v>
      </c>
      <c r="W166"/>
      <c r="X166"/>
      <c r="Y166"/>
      <c r="Z166"/>
      <c r="AA166"/>
      <c r="AB166"/>
      <c r="AC166"/>
      <c r="AD166"/>
      <c r="AE166"/>
      <c r="AF166"/>
      <c r="AG166"/>
      <c r="AH166"/>
      <c r="AI166"/>
      <c r="AJ166"/>
      <c r="AK166"/>
      <c r="AL166"/>
    </row>
    <row r="167" spans="1:38" ht="63.75" outlineLevel="2" x14ac:dyDescent="0.2">
      <c r="A167" s="352" t="str">
        <f t="shared" si="22"/>
        <v>Tipo x8</v>
      </c>
      <c r="B167" s="352" t="str">
        <f t="shared" si="23"/>
        <v>IMPERMEABILIZAÇAO E TRATAMENTOS</v>
      </c>
      <c r="C167" s="352" t="str">
        <f t="shared" si="24"/>
        <v>17_14º Pav. - Penthouse</v>
      </c>
      <c r="D167" s="352" t="str">
        <f t="shared" si="29"/>
        <v>SERVIÇO</v>
      </c>
      <c r="E167" s="351" t="s">
        <v>3818</v>
      </c>
      <c r="F167" s="352" t="s">
        <v>3733</v>
      </c>
      <c r="G167" s="353" t="s">
        <v>1243</v>
      </c>
      <c r="H167" s="354">
        <v>24.28</v>
      </c>
      <c r="I167" s="354" t="str">
        <f t="shared" si="26"/>
        <v>2.5.3</v>
      </c>
      <c r="J167" s="354" t="str">
        <f t="shared" si="27"/>
        <v>BANHEIRO</v>
      </c>
      <c r="K167" s="354" t="str">
        <f t="shared" si="28"/>
        <v>PAREDE:</v>
      </c>
      <c r="W167"/>
      <c r="X167"/>
      <c r="Y167"/>
      <c r="Z167"/>
      <c r="AA167"/>
      <c r="AB167"/>
      <c r="AC167"/>
      <c r="AD167"/>
      <c r="AE167"/>
      <c r="AF167"/>
      <c r="AG167"/>
      <c r="AH167"/>
      <c r="AI167"/>
      <c r="AJ167"/>
      <c r="AK167"/>
      <c r="AL167"/>
    </row>
    <row r="168" spans="1:38" ht="63.75" outlineLevel="2" x14ac:dyDescent="0.2">
      <c r="A168" s="356" t="str">
        <f t="shared" si="22"/>
        <v>Tipo x8</v>
      </c>
      <c r="B168" s="356" t="str">
        <f t="shared" si="23"/>
        <v>IMPERMEABILIZAÇAO E TRATAMENTOS</v>
      </c>
      <c r="C168" s="356" t="str">
        <f t="shared" si="24"/>
        <v>17_14º Pav. - Penthouse</v>
      </c>
      <c r="D168" s="356" t="str">
        <f t="shared" si="29"/>
        <v>SERVIÇO</v>
      </c>
      <c r="E168" s="355" t="s">
        <v>3819</v>
      </c>
      <c r="F168" s="356" t="s">
        <v>3735</v>
      </c>
      <c r="G168" s="357" t="s">
        <v>1243</v>
      </c>
      <c r="H168" s="358">
        <v>8.1</v>
      </c>
      <c r="I168" s="358" t="str">
        <f t="shared" si="26"/>
        <v>2.5.3</v>
      </c>
      <c r="J168" s="358" t="str">
        <f t="shared" si="27"/>
        <v>BANHEIRO</v>
      </c>
      <c r="K168" s="354" t="str">
        <f t="shared" si="28"/>
        <v>PISO:</v>
      </c>
      <c r="W168"/>
      <c r="X168"/>
      <c r="Y168"/>
      <c r="Z168"/>
      <c r="AA168"/>
      <c r="AB168"/>
      <c r="AC168"/>
      <c r="AD168"/>
      <c r="AE168"/>
      <c r="AF168"/>
      <c r="AG168"/>
      <c r="AH168"/>
      <c r="AI168"/>
      <c r="AJ168"/>
      <c r="AK168"/>
      <c r="AL168"/>
    </row>
    <row r="169" spans="1:38" ht="63.75" outlineLevel="2" x14ac:dyDescent="0.2">
      <c r="A169" s="352" t="str">
        <f t="shared" ref="A169:A232" si="30">_xlfn.XLOOKUP(C169,$T$13:$T$58,$U$13:$U$58,"")</f>
        <v>Tipo x8</v>
      </c>
      <c r="B169" s="352" t="str">
        <f t="shared" ref="B169:B232" si="31">UPPER(IF(F169="","",IF(IF(E169="","",LEN(E169)-LEN(SUBSTITUTE(E169,".","")))=2,(F169),B168)))</f>
        <v>IMPERMEABILIZAÇAO E TRATAMENTOS</v>
      </c>
      <c r="C169" s="352" t="str">
        <f t="shared" ref="C169:C232" si="32">PROPER(IF(OR(F169="",C168="PAVIMENTO"),"",IF(AND(IF(E169="","",LEN(E169)-LEN(SUBSTITUTE(E169,".","")))=3,H169=""),F169,C168)))</f>
        <v>17_14º Pav. - Penthouse</v>
      </c>
      <c r="D169" s="352" t="str">
        <f t="shared" si="29"/>
        <v>SERVIÇO</v>
      </c>
      <c r="E169" s="351" t="s">
        <v>3820</v>
      </c>
      <c r="F169" s="352" t="s">
        <v>3686</v>
      </c>
      <c r="G169" s="353" t="s">
        <v>1243</v>
      </c>
      <c r="H169" s="354">
        <v>34.18</v>
      </c>
      <c r="I169" s="354" t="str">
        <f t="shared" si="26"/>
        <v>2.5.3</v>
      </c>
      <c r="J169" s="354" t="str">
        <f t="shared" si="27"/>
        <v>ESQUADRIA</v>
      </c>
      <c r="K169" s="354" t="str">
        <f t="shared" si="28"/>
        <v>PAREDE:</v>
      </c>
      <c r="W169"/>
      <c r="X169"/>
      <c r="Y169"/>
      <c r="Z169"/>
      <c r="AA169"/>
      <c r="AB169"/>
      <c r="AC169"/>
      <c r="AD169"/>
      <c r="AE169"/>
      <c r="AF169"/>
      <c r="AG169"/>
      <c r="AH169"/>
      <c r="AI169"/>
      <c r="AJ169"/>
      <c r="AK169"/>
      <c r="AL169"/>
    </row>
    <row r="170" spans="1:38" ht="63.75" outlineLevel="2" x14ac:dyDescent="0.2">
      <c r="A170" s="356" t="str">
        <f t="shared" si="30"/>
        <v>Tipo x8</v>
      </c>
      <c r="B170" s="356" t="str">
        <f t="shared" si="31"/>
        <v>IMPERMEABILIZAÇAO E TRATAMENTOS</v>
      </c>
      <c r="C170" s="356" t="str">
        <f t="shared" si="32"/>
        <v>17_14º Pav. - Penthouse</v>
      </c>
      <c r="D170" s="356" t="str">
        <f t="shared" si="29"/>
        <v>SERVIÇO</v>
      </c>
      <c r="E170" s="355" t="s">
        <v>3821</v>
      </c>
      <c r="F170" s="356" t="s">
        <v>3738</v>
      </c>
      <c r="G170" s="357" t="s">
        <v>1243</v>
      </c>
      <c r="H170" s="358">
        <v>20.68</v>
      </c>
      <c r="I170" s="358" t="str">
        <f t="shared" si="26"/>
        <v>2.5.3</v>
      </c>
      <c r="J170" s="358" t="str">
        <f t="shared" si="27"/>
        <v>ESQUADRIA</v>
      </c>
      <c r="K170" s="354" t="str">
        <f t="shared" si="28"/>
        <v>PISO:</v>
      </c>
      <c r="W170"/>
      <c r="X170"/>
      <c r="Y170"/>
      <c r="Z170"/>
      <c r="AA170"/>
      <c r="AB170"/>
      <c r="AC170"/>
      <c r="AD170"/>
      <c r="AE170"/>
      <c r="AF170"/>
      <c r="AG170"/>
      <c r="AH170"/>
      <c r="AI170"/>
      <c r="AJ170"/>
      <c r="AK170"/>
      <c r="AL170"/>
    </row>
    <row r="171" spans="1:38" ht="63.75" outlineLevel="2" x14ac:dyDescent="0.2">
      <c r="A171" s="348" t="str">
        <f t="shared" si="30"/>
        <v>Penthouse x22</v>
      </c>
      <c r="B171" s="348" t="str">
        <f t="shared" si="31"/>
        <v>IMPERMEABILIZAÇAO E TRATAMENTOS</v>
      </c>
      <c r="C171" s="348" t="str">
        <f t="shared" si="32"/>
        <v>18_15º Pav. - Penthouse</v>
      </c>
      <c r="D171" s="348" t="str">
        <f t="shared" si="29"/>
        <v/>
      </c>
      <c r="E171" s="347" t="s">
        <v>2669</v>
      </c>
      <c r="F171" s="348" t="s">
        <v>2670</v>
      </c>
      <c r="G171" s="349"/>
      <c r="H171" s="350"/>
      <c r="I171" s="350">
        <f>IF(C171=F171,SUMIFS($H$12:$H$63964,$C$12:$C$63964,C171),"")</f>
        <v>162.19999999999999</v>
      </c>
      <c r="J171" s="350"/>
      <c r="K171" s="354"/>
      <c r="W171"/>
      <c r="X171"/>
      <c r="Y171"/>
      <c r="Z171"/>
      <c r="AA171"/>
      <c r="AB171"/>
      <c r="AC171"/>
      <c r="AD171"/>
      <c r="AE171"/>
      <c r="AF171"/>
      <c r="AG171"/>
      <c r="AH171"/>
      <c r="AI171"/>
      <c r="AJ171"/>
      <c r="AK171"/>
      <c r="AL171"/>
    </row>
    <row r="172" spans="1:38" ht="63.75" outlineLevel="2" x14ac:dyDescent="0.2">
      <c r="A172" s="352" t="str">
        <f t="shared" si="30"/>
        <v>Penthouse x22</v>
      </c>
      <c r="B172" s="352" t="str">
        <f t="shared" si="31"/>
        <v>IMPERMEABILIZAÇAO E TRATAMENTOS</v>
      </c>
      <c r="C172" s="352" t="str">
        <f t="shared" si="32"/>
        <v>18_15º Pav. - Penthouse</v>
      </c>
      <c r="D172" s="352" t="str">
        <f t="shared" si="29"/>
        <v>SERVIÇO</v>
      </c>
      <c r="E172" s="351" t="s">
        <v>2671</v>
      </c>
      <c r="F172" s="352" t="s">
        <v>4136</v>
      </c>
      <c r="G172" s="353" t="s">
        <v>1243</v>
      </c>
      <c r="H172" s="354">
        <v>10.47</v>
      </c>
      <c r="I172" s="354" t="s">
        <v>4147</v>
      </c>
      <c r="J172" s="354" t="str">
        <f t="shared" si="27"/>
        <v>SERVIÇO</v>
      </c>
      <c r="K172" s="354" t="str">
        <f t="shared" si="28"/>
        <v>PAREDE:</v>
      </c>
      <c r="W172"/>
      <c r="X172"/>
      <c r="Y172"/>
      <c r="Z172"/>
      <c r="AA172"/>
      <c r="AB172"/>
      <c r="AC172"/>
      <c r="AD172"/>
      <c r="AE172"/>
      <c r="AF172"/>
      <c r="AG172"/>
      <c r="AH172"/>
      <c r="AI172"/>
      <c r="AJ172"/>
      <c r="AK172"/>
      <c r="AL172"/>
    </row>
    <row r="173" spans="1:38" ht="63.75" outlineLevel="2" x14ac:dyDescent="0.2">
      <c r="A173" s="356" t="str">
        <f t="shared" si="30"/>
        <v>Penthouse x22</v>
      </c>
      <c r="B173" s="356" t="str">
        <f t="shared" si="31"/>
        <v>IMPERMEABILIZAÇAO E TRATAMENTOS</v>
      </c>
      <c r="C173" s="356" t="str">
        <f t="shared" si="32"/>
        <v>18_15º Pav. - Penthouse</v>
      </c>
      <c r="D173" s="356" t="str">
        <f t="shared" si="29"/>
        <v>SERVIÇO</v>
      </c>
      <c r="E173" s="355" t="s">
        <v>3822</v>
      </c>
      <c r="F173" s="356" t="s">
        <v>3723</v>
      </c>
      <c r="G173" s="357" t="s">
        <v>1243</v>
      </c>
      <c r="H173" s="358">
        <v>4.5599999999999996</v>
      </c>
      <c r="I173" s="358" t="str">
        <f t="shared" si="26"/>
        <v>2.5.3</v>
      </c>
      <c r="J173" s="358" t="str">
        <f t="shared" si="27"/>
        <v>SERVIÇO</v>
      </c>
      <c r="K173" s="354" t="str">
        <f t="shared" si="28"/>
        <v>PISO:</v>
      </c>
      <c r="W173"/>
      <c r="X173"/>
      <c r="Y173"/>
      <c r="Z173"/>
      <c r="AA173"/>
      <c r="AB173"/>
      <c r="AC173"/>
      <c r="AD173"/>
      <c r="AE173"/>
      <c r="AF173"/>
      <c r="AG173"/>
      <c r="AH173"/>
      <c r="AI173"/>
      <c r="AJ173"/>
      <c r="AK173"/>
      <c r="AL173"/>
    </row>
    <row r="174" spans="1:38" ht="63.75" outlineLevel="2" x14ac:dyDescent="0.2">
      <c r="A174" s="352" t="str">
        <f t="shared" si="30"/>
        <v>Penthouse x22</v>
      </c>
      <c r="B174" s="352" t="str">
        <f t="shared" si="31"/>
        <v>IMPERMEABILIZAÇAO E TRATAMENTOS</v>
      </c>
      <c r="C174" s="352" t="str">
        <f t="shared" si="32"/>
        <v>18_15º Pav. - Penthouse</v>
      </c>
      <c r="D174" s="352" t="str">
        <f t="shared" si="29"/>
        <v>SERVIÇO</v>
      </c>
      <c r="E174" s="351" t="s">
        <v>3823</v>
      </c>
      <c r="F174" s="352" t="s">
        <v>3725</v>
      </c>
      <c r="G174" s="353" t="s">
        <v>1243</v>
      </c>
      <c r="H174" s="354">
        <v>3.35</v>
      </c>
      <c r="I174" s="354" t="str">
        <f t="shared" si="26"/>
        <v>7.1.6</v>
      </c>
      <c r="J174" s="354" t="str">
        <f t="shared" si="27"/>
        <v>TÉCNICA</v>
      </c>
      <c r="K174" s="354" t="str">
        <f t="shared" si="28"/>
        <v>PAREDE:</v>
      </c>
      <c r="W174"/>
      <c r="X174"/>
      <c r="Y174"/>
      <c r="Z174"/>
      <c r="AA174"/>
      <c r="AB174"/>
      <c r="AC174"/>
      <c r="AD174"/>
      <c r="AE174"/>
      <c r="AF174"/>
      <c r="AG174"/>
      <c r="AH174"/>
      <c r="AI174"/>
      <c r="AJ174"/>
      <c r="AK174"/>
      <c r="AL174"/>
    </row>
    <row r="175" spans="1:38" ht="63.75" outlineLevel="2" x14ac:dyDescent="0.2">
      <c r="A175" s="356" t="str">
        <f t="shared" si="30"/>
        <v>Penthouse x22</v>
      </c>
      <c r="B175" s="356" t="str">
        <f t="shared" si="31"/>
        <v>IMPERMEABILIZAÇAO E TRATAMENTOS</v>
      </c>
      <c r="C175" s="356" t="str">
        <f t="shared" si="32"/>
        <v>18_15º Pav. - Penthouse</v>
      </c>
      <c r="D175" s="356" t="str">
        <f t="shared" si="29"/>
        <v>SERVIÇO</v>
      </c>
      <c r="E175" s="355" t="s">
        <v>3824</v>
      </c>
      <c r="F175" s="356" t="s">
        <v>3727</v>
      </c>
      <c r="G175" s="357" t="s">
        <v>1243</v>
      </c>
      <c r="H175" s="358">
        <v>5.94</v>
      </c>
      <c r="I175" s="358" t="str">
        <f t="shared" si="26"/>
        <v>7.1.6</v>
      </c>
      <c r="J175" s="358" t="str">
        <f t="shared" si="27"/>
        <v>TÉCNICA</v>
      </c>
      <c r="K175" s="354" t="str">
        <f t="shared" si="28"/>
        <v>PISO:</v>
      </c>
      <c r="W175"/>
      <c r="X175"/>
      <c r="Y175"/>
      <c r="Z175"/>
      <c r="AA175"/>
      <c r="AB175"/>
      <c r="AC175"/>
      <c r="AD175"/>
      <c r="AE175"/>
      <c r="AF175"/>
      <c r="AG175"/>
      <c r="AH175"/>
      <c r="AI175"/>
      <c r="AJ175"/>
      <c r="AK175"/>
      <c r="AL175"/>
    </row>
    <row r="176" spans="1:38" ht="63.75" outlineLevel="2" x14ac:dyDescent="0.2">
      <c r="A176" s="352" t="str">
        <f t="shared" si="30"/>
        <v>Penthouse x22</v>
      </c>
      <c r="B176" s="352" t="str">
        <f t="shared" si="31"/>
        <v>IMPERMEABILIZAÇAO E TRATAMENTOS</v>
      </c>
      <c r="C176" s="352" t="str">
        <f t="shared" si="32"/>
        <v>18_15º Pav. - Penthouse</v>
      </c>
      <c r="D176" s="352" t="str">
        <f t="shared" si="29"/>
        <v>SERVIÇO</v>
      </c>
      <c r="E176" s="351" t="s">
        <v>3825</v>
      </c>
      <c r="F176" s="352" t="s">
        <v>3729</v>
      </c>
      <c r="G176" s="353" t="s">
        <v>1243</v>
      </c>
      <c r="H176" s="354">
        <v>22.71</v>
      </c>
      <c r="I176" s="354" t="str">
        <f t="shared" si="26"/>
        <v>2.5.3</v>
      </c>
      <c r="J176" s="354" t="str">
        <f t="shared" si="27"/>
        <v>BANHEIRO</v>
      </c>
      <c r="K176" s="354" t="str">
        <f t="shared" si="28"/>
        <v>PAREDE:</v>
      </c>
      <c r="W176"/>
      <c r="X176"/>
      <c r="Y176"/>
      <c r="Z176"/>
      <c r="AA176"/>
      <c r="AB176"/>
      <c r="AC176"/>
      <c r="AD176"/>
      <c r="AE176"/>
      <c r="AF176"/>
      <c r="AG176"/>
      <c r="AH176"/>
      <c r="AI176"/>
      <c r="AJ176"/>
      <c r="AK176"/>
      <c r="AL176"/>
    </row>
    <row r="177" spans="1:38" ht="63.75" outlineLevel="2" x14ac:dyDescent="0.2">
      <c r="A177" s="356" t="str">
        <f t="shared" si="30"/>
        <v>Penthouse x22</v>
      </c>
      <c r="B177" s="356" t="str">
        <f t="shared" si="31"/>
        <v>IMPERMEABILIZAÇAO E TRATAMENTOS</v>
      </c>
      <c r="C177" s="356" t="str">
        <f t="shared" si="32"/>
        <v>18_15º Pav. - Penthouse</v>
      </c>
      <c r="D177" s="356" t="str">
        <f t="shared" si="29"/>
        <v>SERVIÇO</v>
      </c>
      <c r="E177" s="355" t="s">
        <v>3826</v>
      </c>
      <c r="F177" s="356" t="s">
        <v>3731</v>
      </c>
      <c r="G177" s="357" t="s">
        <v>1243</v>
      </c>
      <c r="H177" s="358">
        <v>14.93</v>
      </c>
      <c r="I177" s="358" t="str">
        <f t="shared" si="26"/>
        <v>2.5.3</v>
      </c>
      <c r="J177" s="358" t="str">
        <f t="shared" si="27"/>
        <v>BANHEIRO</v>
      </c>
      <c r="K177" s="354" t="str">
        <f t="shared" si="28"/>
        <v>PISO:</v>
      </c>
      <c r="W177"/>
      <c r="X177"/>
      <c r="Y177"/>
      <c r="Z177"/>
      <c r="AA177"/>
      <c r="AB177"/>
      <c r="AC177"/>
      <c r="AD177"/>
      <c r="AE177"/>
      <c r="AF177"/>
      <c r="AG177"/>
      <c r="AH177"/>
      <c r="AI177"/>
      <c r="AJ177"/>
      <c r="AK177"/>
      <c r="AL177"/>
    </row>
    <row r="178" spans="1:38" ht="63.75" outlineLevel="2" x14ac:dyDescent="0.2">
      <c r="A178" s="352" t="str">
        <f t="shared" si="30"/>
        <v>Penthouse x22</v>
      </c>
      <c r="B178" s="352" t="str">
        <f t="shared" si="31"/>
        <v>IMPERMEABILIZAÇAO E TRATAMENTOS</v>
      </c>
      <c r="C178" s="352" t="str">
        <f t="shared" si="32"/>
        <v>18_15º Pav. - Penthouse</v>
      </c>
      <c r="D178" s="352" t="str">
        <f t="shared" si="29"/>
        <v>SERVIÇO</v>
      </c>
      <c r="E178" s="351" t="s">
        <v>3827</v>
      </c>
      <c r="F178" s="352" t="s">
        <v>3733</v>
      </c>
      <c r="G178" s="353" t="s">
        <v>1243</v>
      </c>
      <c r="H178" s="354">
        <v>27.01</v>
      </c>
      <c r="I178" s="354" t="str">
        <f t="shared" si="26"/>
        <v>2.5.3</v>
      </c>
      <c r="J178" s="354" t="str">
        <f t="shared" si="27"/>
        <v>BANHEIRO</v>
      </c>
      <c r="K178" s="354" t="str">
        <f t="shared" si="28"/>
        <v>PAREDE:</v>
      </c>
      <c r="W178"/>
      <c r="X178"/>
      <c r="Y178"/>
      <c r="Z178"/>
      <c r="AA178"/>
      <c r="AB178"/>
      <c r="AC178"/>
      <c r="AD178"/>
      <c r="AE178"/>
      <c r="AF178"/>
      <c r="AG178"/>
      <c r="AH178"/>
      <c r="AI178"/>
      <c r="AJ178"/>
      <c r="AK178"/>
      <c r="AL178"/>
    </row>
    <row r="179" spans="1:38" ht="63.75" outlineLevel="2" x14ac:dyDescent="0.2">
      <c r="A179" s="356" t="str">
        <f t="shared" si="30"/>
        <v>Penthouse x22</v>
      </c>
      <c r="B179" s="356" t="str">
        <f t="shared" si="31"/>
        <v>IMPERMEABILIZAÇAO E TRATAMENTOS</v>
      </c>
      <c r="C179" s="356" t="str">
        <f t="shared" si="32"/>
        <v>18_15º Pav. - Penthouse</v>
      </c>
      <c r="D179" s="356" t="str">
        <f t="shared" si="29"/>
        <v>SERVIÇO</v>
      </c>
      <c r="E179" s="355" t="s">
        <v>3828</v>
      </c>
      <c r="F179" s="356" t="s">
        <v>3735</v>
      </c>
      <c r="G179" s="357" t="s">
        <v>1243</v>
      </c>
      <c r="H179" s="358">
        <v>9.1</v>
      </c>
      <c r="I179" s="358" t="str">
        <f t="shared" si="26"/>
        <v>2.5.3</v>
      </c>
      <c r="J179" s="358" t="str">
        <f t="shared" si="27"/>
        <v>BANHEIRO</v>
      </c>
      <c r="K179" s="354" t="str">
        <f t="shared" si="28"/>
        <v>PISO:</v>
      </c>
      <c r="W179"/>
      <c r="X179"/>
      <c r="Y179"/>
      <c r="Z179"/>
      <c r="AA179"/>
      <c r="AB179"/>
      <c r="AC179"/>
      <c r="AD179"/>
      <c r="AE179"/>
      <c r="AF179"/>
      <c r="AG179"/>
      <c r="AH179"/>
      <c r="AI179"/>
      <c r="AJ179"/>
      <c r="AK179"/>
      <c r="AL179"/>
    </row>
    <row r="180" spans="1:38" ht="63.75" outlineLevel="2" x14ac:dyDescent="0.2">
      <c r="A180" s="352" t="str">
        <f t="shared" si="30"/>
        <v>Penthouse x22</v>
      </c>
      <c r="B180" s="352" t="str">
        <f t="shared" si="31"/>
        <v>IMPERMEABILIZAÇAO E TRATAMENTOS</v>
      </c>
      <c r="C180" s="352" t="str">
        <f t="shared" si="32"/>
        <v>18_15º Pav. - Penthouse</v>
      </c>
      <c r="D180" s="352" t="str">
        <f t="shared" si="29"/>
        <v>SERVIÇO</v>
      </c>
      <c r="E180" s="351" t="s">
        <v>3829</v>
      </c>
      <c r="F180" s="352" t="s">
        <v>3686</v>
      </c>
      <c r="G180" s="353" t="s">
        <v>1243</v>
      </c>
      <c r="H180" s="354">
        <v>28.49</v>
      </c>
      <c r="I180" s="354" t="str">
        <f t="shared" si="26"/>
        <v>2.5.3</v>
      </c>
      <c r="J180" s="354" t="str">
        <f t="shared" si="27"/>
        <v>ESQUADRIA</v>
      </c>
      <c r="K180" s="354" t="str">
        <f t="shared" si="28"/>
        <v>PAREDE:</v>
      </c>
      <c r="W180"/>
      <c r="X180"/>
      <c r="Y180"/>
      <c r="Z180"/>
      <c r="AA180"/>
      <c r="AB180"/>
      <c r="AC180"/>
      <c r="AD180"/>
      <c r="AE180"/>
      <c r="AF180"/>
      <c r="AG180"/>
      <c r="AH180"/>
      <c r="AI180"/>
      <c r="AJ180"/>
      <c r="AK180"/>
      <c r="AL180"/>
    </row>
    <row r="181" spans="1:38" ht="63.75" outlineLevel="2" x14ac:dyDescent="0.2">
      <c r="A181" s="356" t="str">
        <f t="shared" si="30"/>
        <v>Penthouse x22</v>
      </c>
      <c r="B181" s="356" t="str">
        <f t="shared" si="31"/>
        <v>IMPERMEABILIZAÇAO E TRATAMENTOS</v>
      </c>
      <c r="C181" s="356" t="str">
        <f t="shared" si="32"/>
        <v>18_15º Pav. - Penthouse</v>
      </c>
      <c r="D181" s="356" t="str">
        <f t="shared" si="29"/>
        <v>SERVIÇO</v>
      </c>
      <c r="E181" s="355" t="s">
        <v>3830</v>
      </c>
      <c r="F181" s="356" t="s">
        <v>3738</v>
      </c>
      <c r="G181" s="357" t="s">
        <v>1243</v>
      </c>
      <c r="H181" s="358">
        <v>18.760000000000002</v>
      </c>
      <c r="I181" s="358" t="str">
        <f t="shared" si="26"/>
        <v>2.5.3</v>
      </c>
      <c r="J181" s="358" t="str">
        <f t="shared" si="27"/>
        <v>ESQUADRIA</v>
      </c>
      <c r="K181" s="354" t="str">
        <f t="shared" si="28"/>
        <v>PISO:</v>
      </c>
      <c r="W181"/>
      <c r="X181"/>
      <c r="Y181"/>
      <c r="Z181"/>
      <c r="AA181"/>
      <c r="AB181"/>
      <c r="AC181"/>
      <c r="AD181"/>
      <c r="AE181"/>
      <c r="AF181"/>
      <c r="AG181"/>
      <c r="AH181"/>
      <c r="AI181"/>
      <c r="AJ181"/>
      <c r="AK181"/>
      <c r="AL181"/>
    </row>
    <row r="182" spans="1:38" ht="63.75" outlineLevel="2" x14ac:dyDescent="0.2">
      <c r="A182" s="352" t="str">
        <f t="shared" si="30"/>
        <v>Penthouse x22</v>
      </c>
      <c r="B182" s="352" t="str">
        <f t="shared" si="31"/>
        <v>IMPERMEABILIZAÇAO E TRATAMENTOS</v>
      </c>
      <c r="C182" s="352" t="str">
        <f t="shared" si="32"/>
        <v>18_15º Pav. - Penthouse</v>
      </c>
      <c r="D182" s="352" t="str">
        <f t="shared" si="29"/>
        <v>SERVIÇO</v>
      </c>
      <c r="E182" s="351" t="s">
        <v>3831</v>
      </c>
      <c r="F182" s="352" t="s">
        <v>3740</v>
      </c>
      <c r="G182" s="353" t="s">
        <v>1243</v>
      </c>
      <c r="H182" s="354">
        <v>9.92</v>
      </c>
      <c r="I182" s="354" t="str">
        <f t="shared" si="26"/>
        <v>7.1.6</v>
      </c>
      <c r="J182" s="354" t="str">
        <f t="shared" si="27"/>
        <v>FACHADA</v>
      </c>
      <c r="K182" s="354" t="str">
        <f t="shared" si="28"/>
        <v>PISO:</v>
      </c>
      <c r="W182"/>
      <c r="X182"/>
      <c r="Y182"/>
      <c r="Z182"/>
      <c r="AA182"/>
      <c r="AB182"/>
      <c r="AC182"/>
      <c r="AD182"/>
      <c r="AE182"/>
      <c r="AF182"/>
      <c r="AG182"/>
      <c r="AH182"/>
      <c r="AI182"/>
      <c r="AJ182"/>
      <c r="AK182"/>
      <c r="AL182"/>
    </row>
    <row r="183" spans="1:38" ht="63.75" outlineLevel="2" x14ac:dyDescent="0.2">
      <c r="A183" s="356" t="str">
        <f t="shared" si="30"/>
        <v>Penthouse x22</v>
      </c>
      <c r="B183" s="356" t="str">
        <f t="shared" si="31"/>
        <v>IMPERMEABILIZAÇAO E TRATAMENTOS</v>
      </c>
      <c r="C183" s="356" t="str">
        <f t="shared" si="32"/>
        <v>18_15º Pav. - Penthouse</v>
      </c>
      <c r="D183" s="356" t="str">
        <f t="shared" si="29"/>
        <v>SERVIÇO</v>
      </c>
      <c r="E183" s="355" t="s">
        <v>3832</v>
      </c>
      <c r="F183" s="356" t="s">
        <v>4137</v>
      </c>
      <c r="G183" s="357" t="s">
        <v>1243</v>
      </c>
      <c r="H183" s="358">
        <v>1.8</v>
      </c>
      <c r="I183" s="358" t="s">
        <v>4152</v>
      </c>
      <c r="J183" s="358" t="str">
        <f t="shared" si="27"/>
        <v>SACADA</v>
      </c>
      <c r="K183" s="354" t="str">
        <f t="shared" si="28"/>
        <v>PAREDE:</v>
      </c>
      <c r="W183"/>
      <c r="X183"/>
      <c r="Y183"/>
      <c r="Z183"/>
      <c r="AA183"/>
      <c r="AB183"/>
      <c r="AC183"/>
      <c r="AD183"/>
      <c r="AE183"/>
      <c r="AF183"/>
      <c r="AG183"/>
      <c r="AH183"/>
      <c r="AI183"/>
      <c r="AJ183"/>
      <c r="AK183"/>
      <c r="AL183"/>
    </row>
    <row r="184" spans="1:38" ht="63.75" outlineLevel="2" x14ac:dyDescent="0.2">
      <c r="A184" s="352" t="str">
        <f t="shared" si="30"/>
        <v>Penthouse x22</v>
      </c>
      <c r="B184" s="352" t="str">
        <f t="shared" si="31"/>
        <v>IMPERMEABILIZAÇAO E TRATAMENTOS</v>
      </c>
      <c r="C184" s="352" t="str">
        <f t="shared" si="32"/>
        <v>18_15º Pav. - Penthouse</v>
      </c>
      <c r="D184" s="352" t="str">
        <f t="shared" si="29"/>
        <v>SERVIÇO</v>
      </c>
      <c r="E184" s="351" t="s">
        <v>3833</v>
      </c>
      <c r="F184" s="352" t="s">
        <v>4138</v>
      </c>
      <c r="G184" s="353" t="s">
        <v>1243</v>
      </c>
      <c r="H184" s="354">
        <v>5.16</v>
      </c>
      <c r="I184" s="354" t="s">
        <v>4152</v>
      </c>
      <c r="J184" s="354" t="str">
        <f t="shared" si="27"/>
        <v>SACADA</v>
      </c>
      <c r="K184" s="354" t="str">
        <f t="shared" si="28"/>
        <v>PISO:</v>
      </c>
      <c r="L184" s="218" t="s">
        <v>4193</v>
      </c>
      <c r="W184"/>
      <c r="X184"/>
      <c r="Y184"/>
      <c r="Z184"/>
      <c r="AA184"/>
      <c r="AB184"/>
      <c r="AC184"/>
      <c r="AD184"/>
      <c r="AE184"/>
      <c r="AF184"/>
      <c r="AG184"/>
      <c r="AH184"/>
      <c r="AI184"/>
      <c r="AJ184"/>
      <c r="AK184"/>
      <c r="AL184"/>
    </row>
    <row r="185" spans="1:38" ht="63.75" outlineLevel="2" x14ac:dyDescent="0.2">
      <c r="A185" s="348" t="str">
        <f t="shared" si="30"/>
        <v>Penthouse x22</v>
      </c>
      <c r="B185" s="348" t="str">
        <f t="shared" si="31"/>
        <v>IMPERMEABILIZAÇAO E TRATAMENTOS</v>
      </c>
      <c r="C185" s="348" t="str">
        <f t="shared" si="32"/>
        <v>19_16º Pav. - Penthouse</v>
      </c>
      <c r="D185" s="348" t="str">
        <f t="shared" si="29"/>
        <v/>
      </c>
      <c r="E185" s="347" t="s">
        <v>2672</v>
      </c>
      <c r="F185" s="348" t="s">
        <v>2673</v>
      </c>
      <c r="G185" s="349"/>
      <c r="H185" s="350"/>
      <c r="I185" s="350">
        <f>IF(C185=F185,SUMIFS($H$12:$H$63964,$C$12:$C$63964,C185),"")</f>
        <v>152.28</v>
      </c>
      <c r="J185" s="350"/>
      <c r="K185" s="354"/>
      <c r="W185"/>
      <c r="X185"/>
      <c r="Y185"/>
      <c r="Z185"/>
      <c r="AA185"/>
      <c r="AB185"/>
      <c r="AC185"/>
      <c r="AD185"/>
      <c r="AE185"/>
      <c r="AF185"/>
      <c r="AG185"/>
      <c r="AH185"/>
      <c r="AI185"/>
      <c r="AJ185"/>
      <c r="AK185"/>
      <c r="AL185"/>
    </row>
    <row r="186" spans="1:38" ht="63.75" outlineLevel="2" x14ac:dyDescent="0.2">
      <c r="A186" s="356" t="str">
        <f t="shared" si="30"/>
        <v>Penthouse x22</v>
      </c>
      <c r="B186" s="356" t="str">
        <f t="shared" si="31"/>
        <v>IMPERMEABILIZAÇAO E TRATAMENTOS</v>
      </c>
      <c r="C186" s="356" t="str">
        <f t="shared" si="32"/>
        <v>19_16º Pav. - Penthouse</v>
      </c>
      <c r="D186" s="356" t="str">
        <f t="shared" si="29"/>
        <v>SERVIÇO</v>
      </c>
      <c r="E186" s="355" t="s">
        <v>2674</v>
      </c>
      <c r="F186" s="356" t="s">
        <v>4136</v>
      </c>
      <c r="G186" s="357" t="s">
        <v>1243</v>
      </c>
      <c r="H186" s="358">
        <v>10.47</v>
      </c>
      <c r="I186" s="358" t="s">
        <v>4147</v>
      </c>
      <c r="J186" s="358" t="str">
        <f t="shared" si="27"/>
        <v>SERVIÇO</v>
      </c>
      <c r="K186" s="354" t="str">
        <f t="shared" si="28"/>
        <v>PAREDE:</v>
      </c>
      <c r="W186"/>
      <c r="X186"/>
      <c r="Y186"/>
      <c r="Z186"/>
      <c r="AA186"/>
      <c r="AB186"/>
      <c r="AC186"/>
      <c r="AD186"/>
      <c r="AE186"/>
      <c r="AF186"/>
      <c r="AG186"/>
      <c r="AH186"/>
      <c r="AI186"/>
      <c r="AJ186"/>
      <c r="AK186"/>
      <c r="AL186"/>
    </row>
    <row r="187" spans="1:38" ht="63.75" outlineLevel="2" x14ac:dyDescent="0.2">
      <c r="A187" s="352" t="str">
        <f t="shared" si="30"/>
        <v>Penthouse x22</v>
      </c>
      <c r="B187" s="352" t="str">
        <f t="shared" si="31"/>
        <v>IMPERMEABILIZAÇAO E TRATAMENTOS</v>
      </c>
      <c r="C187" s="352" t="str">
        <f t="shared" si="32"/>
        <v>19_16º Pav. - Penthouse</v>
      </c>
      <c r="D187" s="352" t="str">
        <f t="shared" si="29"/>
        <v>SERVIÇO</v>
      </c>
      <c r="E187" s="351" t="s">
        <v>3834</v>
      </c>
      <c r="F187" s="352" t="s">
        <v>3723</v>
      </c>
      <c r="G187" s="353" t="s">
        <v>1243</v>
      </c>
      <c r="H187" s="354">
        <v>4.5599999999999996</v>
      </c>
      <c r="I187" s="354" t="str">
        <f t="shared" si="26"/>
        <v>2.5.3</v>
      </c>
      <c r="J187" s="354" t="str">
        <f t="shared" si="27"/>
        <v>SERVIÇO</v>
      </c>
      <c r="K187" s="354" t="str">
        <f t="shared" si="28"/>
        <v>PISO:</v>
      </c>
      <c r="W187"/>
      <c r="X187"/>
      <c r="Y187"/>
      <c r="Z187"/>
      <c r="AA187"/>
      <c r="AB187"/>
      <c r="AC187"/>
      <c r="AD187"/>
      <c r="AE187"/>
      <c r="AF187"/>
      <c r="AG187"/>
      <c r="AH187"/>
      <c r="AI187"/>
      <c r="AJ187"/>
      <c r="AK187"/>
      <c r="AL187"/>
    </row>
    <row r="188" spans="1:38" ht="63.75" outlineLevel="2" x14ac:dyDescent="0.2">
      <c r="A188" s="356" t="str">
        <f t="shared" si="30"/>
        <v>Penthouse x22</v>
      </c>
      <c r="B188" s="356" t="str">
        <f t="shared" si="31"/>
        <v>IMPERMEABILIZAÇAO E TRATAMENTOS</v>
      </c>
      <c r="C188" s="356" t="str">
        <f t="shared" si="32"/>
        <v>19_16º Pav. - Penthouse</v>
      </c>
      <c r="D188" s="356" t="str">
        <f t="shared" si="29"/>
        <v>SERVIÇO</v>
      </c>
      <c r="E188" s="355" t="s">
        <v>3835</v>
      </c>
      <c r="F188" s="356" t="s">
        <v>3725</v>
      </c>
      <c r="G188" s="357" t="s">
        <v>1243</v>
      </c>
      <c r="H188" s="358">
        <v>3.35</v>
      </c>
      <c r="I188" s="358" t="str">
        <f t="shared" si="26"/>
        <v>7.1.6</v>
      </c>
      <c r="J188" s="358" t="str">
        <f t="shared" si="27"/>
        <v>TÉCNICA</v>
      </c>
      <c r="K188" s="354" t="str">
        <f t="shared" si="28"/>
        <v>PAREDE:</v>
      </c>
      <c r="W188"/>
      <c r="X188"/>
      <c r="Y188"/>
      <c r="Z188"/>
      <c r="AA188"/>
      <c r="AB188"/>
      <c r="AC188"/>
      <c r="AD188"/>
      <c r="AE188"/>
      <c r="AF188"/>
      <c r="AG188"/>
      <c r="AH188"/>
      <c r="AI188"/>
      <c r="AJ188"/>
      <c r="AK188"/>
      <c r="AL188"/>
    </row>
    <row r="189" spans="1:38" ht="63.75" outlineLevel="2" x14ac:dyDescent="0.2">
      <c r="A189" s="352" t="str">
        <f t="shared" si="30"/>
        <v>Penthouse x22</v>
      </c>
      <c r="B189" s="352" t="str">
        <f t="shared" si="31"/>
        <v>IMPERMEABILIZAÇAO E TRATAMENTOS</v>
      </c>
      <c r="C189" s="352" t="str">
        <f t="shared" si="32"/>
        <v>19_16º Pav. - Penthouse</v>
      </c>
      <c r="D189" s="352" t="str">
        <f t="shared" si="29"/>
        <v>SERVIÇO</v>
      </c>
      <c r="E189" s="351" t="s">
        <v>3836</v>
      </c>
      <c r="F189" s="352" t="s">
        <v>3727</v>
      </c>
      <c r="G189" s="353" t="s">
        <v>1243</v>
      </c>
      <c r="H189" s="354">
        <v>5.94</v>
      </c>
      <c r="I189" s="354" t="str">
        <f t="shared" si="26"/>
        <v>7.1.6</v>
      </c>
      <c r="J189" s="354" t="str">
        <f t="shared" si="27"/>
        <v>TÉCNICA</v>
      </c>
      <c r="K189" s="354" t="str">
        <f t="shared" si="28"/>
        <v>PISO:</v>
      </c>
      <c r="W189"/>
      <c r="X189"/>
      <c r="Y189"/>
      <c r="Z189"/>
      <c r="AA189"/>
      <c r="AB189"/>
      <c r="AC189"/>
      <c r="AD189"/>
      <c r="AE189"/>
      <c r="AF189"/>
      <c r="AG189"/>
      <c r="AH189"/>
      <c r="AI189"/>
      <c r="AJ189"/>
      <c r="AK189"/>
      <c r="AL189"/>
    </row>
    <row r="190" spans="1:38" ht="63.75" outlineLevel="2" x14ac:dyDescent="0.2">
      <c r="A190" s="356" t="str">
        <f t="shared" si="30"/>
        <v>Penthouse x22</v>
      </c>
      <c r="B190" s="356" t="str">
        <f t="shared" si="31"/>
        <v>IMPERMEABILIZAÇAO E TRATAMENTOS</v>
      </c>
      <c r="C190" s="356" t="str">
        <f t="shared" si="32"/>
        <v>19_16º Pav. - Penthouse</v>
      </c>
      <c r="D190" s="356" t="str">
        <f t="shared" si="29"/>
        <v>SERVIÇO</v>
      </c>
      <c r="E190" s="355" t="s">
        <v>3837</v>
      </c>
      <c r="F190" s="356" t="s">
        <v>3729</v>
      </c>
      <c r="G190" s="357" t="s">
        <v>1243</v>
      </c>
      <c r="H190" s="358">
        <v>22.71</v>
      </c>
      <c r="I190" s="358" t="str">
        <f t="shared" si="26"/>
        <v>2.5.3</v>
      </c>
      <c r="J190" s="358" t="str">
        <f t="shared" si="27"/>
        <v>BANHEIRO</v>
      </c>
      <c r="K190" s="354" t="str">
        <f t="shared" si="28"/>
        <v>PAREDE:</v>
      </c>
      <c r="W190"/>
      <c r="X190"/>
      <c r="Y190"/>
      <c r="Z190"/>
      <c r="AA190"/>
      <c r="AB190"/>
      <c r="AC190"/>
      <c r="AD190"/>
      <c r="AE190"/>
      <c r="AF190"/>
      <c r="AG190"/>
      <c r="AH190"/>
      <c r="AI190"/>
      <c r="AJ190"/>
      <c r="AK190"/>
      <c r="AL190"/>
    </row>
    <row r="191" spans="1:38" ht="63.75" outlineLevel="2" x14ac:dyDescent="0.2">
      <c r="A191" s="352" t="str">
        <f t="shared" si="30"/>
        <v>Penthouse x22</v>
      </c>
      <c r="B191" s="352" t="str">
        <f t="shared" si="31"/>
        <v>IMPERMEABILIZAÇAO E TRATAMENTOS</v>
      </c>
      <c r="C191" s="352" t="str">
        <f t="shared" si="32"/>
        <v>19_16º Pav. - Penthouse</v>
      </c>
      <c r="D191" s="352" t="str">
        <f t="shared" si="29"/>
        <v>SERVIÇO</v>
      </c>
      <c r="E191" s="351" t="s">
        <v>3838</v>
      </c>
      <c r="F191" s="352" t="s">
        <v>3731</v>
      </c>
      <c r="G191" s="353" t="s">
        <v>1243</v>
      </c>
      <c r="H191" s="354">
        <v>14.93</v>
      </c>
      <c r="I191" s="354" t="str">
        <f t="shared" si="26"/>
        <v>2.5.3</v>
      </c>
      <c r="J191" s="354" t="str">
        <f t="shared" si="27"/>
        <v>BANHEIRO</v>
      </c>
      <c r="K191" s="354" t="str">
        <f t="shared" si="28"/>
        <v>PISO:</v>
      </c>
      <c r="W191"/>
      <c r="X191"/>
      <c r="Y191"/>
      <c r="Z191"/>
      <c r="AA191"/>
      <c r="AB191"/>
      <c r="AC191"/>
      <c r="AD191"/>
      <c r="AE191"/>
      <c r="AF191"/>
      <c r="AG191"/>
      <c r="AH191"/>
      <c r="AI191"/>
      <c r="AJ191"/>
      <c r="AK191"/>
      <c r="AL191"/>
    </row>
    <row r="192" spans="1:38" ht="63.75" outlineLevel="2" x14ac:dyDescent="0.2">
      <c r="A192" s="356" t="str">
        <f t="shared" si="30"/>
        <v>Penthouse x22</v>
      </c>
      <c r="B192" s="356" t="str">
        <f t="shared" si="31"/>
        <v>IMPERMEABILIZAÇAO E TRATAMENTOS</v>
      </c>
      <c r="C192" s="356" t="str">
        <f t="shared" si="32"/>
        <v>19_16º Pav. - Penthouse</v>
      </c>
      <c r="D192" s="356" t="str">
        <f t="shared" si="29"/>
        <v>SERVIÇO</v>
      </c>
      <c r="E192" s="355" t="s">
        <v>3839</v>
      </c>
      <c r="F192" s="356" t="s">
        <v>3733</v>
      </c>
      <c r="G192" s="357" t="s">
        <v>1243</v>
      </c>
      <c r="H192" s="358">
        <v>27.01</v>
      </c>
      <c r="I192" s="358" t="str">
        <f t="shared" si="26"/>
        <v>2.5.3</v>
      </c>
      <c r="J192" s="358" t="str">
        <f t="shared" si="27"/>
        <v>BANHEIRO</v>
      </c>
      <c r="K192" s="354" t="str">
        <f t="shared" si="28"/>
        <v>PAREDE:</v>
      </c>
      <c r="W192"/>
      <c r="X192"/>
      <c r="Y192"/>
      <c r="Z192"/>
      <c r="AA192"/>
      <c r="AB192"/>
      <c r="AC192"/>
      <c r="AD192"/>
      <c r="AE192"/>
      <c r="AF192"/>
      <c r="AG192"/>
      <c r="AH192"/>
      <c r="AI192"/>
      <c r="AJ192"/>
      <c r="AK192"/>
      <c r="AL192"/>
    </row>
    <row r="193" spans="1:38" ht="63.75" outlineLevel="2" x14ac:dyDescent="0.2">
      <c r="A193" s="352" t="str">
        <f t="shared" si="30"/>
        <v>Penthouse x22</v>
      </c>
      <c r="B193" s="352" t="str">
        <f t="shared" si="31"/>
        <v>IMPERMEABILIZAÇAO E TRATAMENTOS</v>
      </c>
      <c r="C193" s="352" t="str">
        <f t="shared" si="32"/>
        <v>19_16º Pav. - Penthouse</v>
      </c>
      <c r="D193" s="352" t="str">
        <f t="shared" si="29"/>
        <v>SERVIÇO</v>
      </c>
      <c r="E193" s="351" t="s">
        <v>3840</v>
      </c>
      <c r="F193" s="352" t="s">
        <v>3735</v>
      </c>
      <c r="G193" s="353" t="s">
        <v>1243</v>
      </c>
      <c r="H193" s="354">
        <v>9.1</v>
      </c>
      <c r="I193" s="354" t="str">
        <f t="shared" si="26"/>
        <v>2.5.3</v>
      </c>
      <c r="J193" s="354" t="str">
        <f t="shared" si="27"/>
        <v>BANHEIRO</v>
      </c>
      <c r="K193" s="354" t="str">
        <f t="shared" si="28"/>
        <v>PISO:</v>
      </c>
      <c r="W193"/>
      <c r="X193"/>
      <c r="Y193"/>
      <c r="Z193"/>
      <c r="AA193"/>
      <c r="AB193"/>
      <c r="AC193"/>
      <c r="AD193"/>
      <c r="AE193"/>
      <c r="AF193"/>
      <c r="AG193"/>
      <c r="AH193"/>
      <c r="AI193"/>
      <c r="AJ193"/>
      <c r="AK193"/>
      <c r="AL193"/>
    </row>
    <row r="194" spans="1:38" ht="63.75" outlineLevel="2" x14ac:dyDescent="0.2">
      <c r="A194" s="356" t="str">
        <f t="shared" si="30"/>
        <v>Penthouse x22</v>
      </c>
      <c r="B194" s="356" t="str">
        <f t="shared" si="31"/>
        <v>IMPERMEABILIZAÇAO E TRATAMENTOS</v>
      </c>
      <c r="C194" s="356" t="str">
        <f t="shared" si="32"/>
        <v>19_16º Pav. - Penthouse</v>
      </c>
      <c r="D194" s="356" t="str">
        <f t="shared" si="29"/>
        <v>SERVIÇO</v>
      </c>
      <c r="E194" s="355" t="s">
        <v>3841</v>
      </c>
      <c r="F194" s="356" t="s">
        <v>3686</v>
      </c>
      <c r="G194" s="357" t="s">
        <v>1243</v>
      </c>
      <c r="H194" s="358">
        <v>28.49</v>
      </c>
      <c r="I194" s="358" t="str">
        <f t="shared" si="26"/>
        <v>2.5.3</v>
      </c>
      <c r="J194" s="358" t="str">
        <f t="shared" si="27"/>
        <v>ESQUADRIA</v>
      </c>
      <c r="K194" s="354" t="str">
        <f t="shared" si="28"/>
        <v>PAREDE:</v>
      </c>
      <c r="W194"/>
      <c r="X194"/>
      <c r="Y194"/>
      <c r="Z194"/>
      <c r="AA194"/>
      <c r="AB194"/>
      <c r="AC194"/>
      <c r="AD194"/>
      <c r="AE194"/>
      <c r="AF194"/>
      <c r="AG194"/>
      <c r="AH194"/>
      <c r="AI194"/>
      <c r="AJ194"/>
      <c r="AK194"/>
      <c r="AL194"/>
    </row>
    <row r="195" spans="1:38" ht="63.75" outlineLevel="2" x14ac:dyDescent="0.2">
      <c r="A195" s="352" t="str">
        <f t="shared" si="30"/>
        <v>Penthouse x22</v>
      </c>
      <c r="B195" s="352" t="str">
        <f t="shared" si="31"/>
        <v>IMPERMEABILIZAÇAO E TRATAMENTOS</v>
      </c>
      <c r="C195" s="352" t="str">
        <f t="shared" si="32"/>
        <v>19_16º Pav. - Penthouse</v>
      </c>
      <c r="D195" s="352" t="str">
        <f t="shared" si="29"/>
        <v>SERVIÇO</v>
      </c>
      <c r="E195" s="351" t="s">
        <v>3842</v>
      </c>
      <c r="F195" s="352" t="s">
        <v>3738</v>
      </c>
      <c r="G195" s="353" t="s">
        <v>1243</v>
      </c>
      <c r="H195" s="354">
        <v>18.760000000000002</v>
      </c>
      <c r="I195" s="354" t="str">
        <f t="shared" si="26"/>
        <v>2.5.3</v>
      </c>
      <c r="J195" s="354" t="str">
        <f t="shared" si="27"/>
        <v>ESQUADRIA</v>
      </c>
      <c r="K195" s="354" t="str">
        <f t="shared" si="28"/>
        <v>PISO:</v>
      </c>
      <c r="W195"/>
      <c r="X195"/>
      <c r="Y195"/>
      <c r="Z195"/>
      <c r="AA195"/>
      <c r="AB195"/>
      <c r="AC195"/>
      <c r="AD195"/>
      <c r="AE195"/>
      <c r="AF195"/>
      <c r="AG195"/>
      <c r="AH195"/>
      <c r="AI195"/>
      <c r="AJ195"/>
      <c r="AK195"/>
      <c r="AL195"/>
    </row>
    <row r="196" spans="1:38" ht="63.75" outlineLevel="2" x14ac:dyDescent="0.2">
      <c r="A196" s="356" t="str">
        <f t="shared" si="30"/>
        <v>Penthouse x22</v>
      </c>
      <c r="B196" s="356" t="str">
        <f t="shared" si="31"/>
        <v>IMPERMEABILIZAÇAO E TRATAMENTOS</v>
      </c>
      <c r="C196" s="356" t="str">
        <f t="shared" si="32"/>
        <v>19_16º Pav. - Penthouse</v>
      </c>
      <c r="D196" s="356" t="str">
        <f t="shared" si="29"/>
        <v>SERVIÇO</v>
      </c>
      <c r="E196" s="355" t="s">
        <v>3843</v>
      </c>
      <c r="F196" s="356" t="s">
        <v>4137</v>
      </c>
      <c r="G196" s="357" t="s">
        <v>1243</v>
      </c>
      <c r="H196" s="358">
        <v>1.8</v>
      </c>
      <c r="I196" s="358" t="s">
        <v>4152</v>
      </c>
      <c r="J196" s="358" t="str">
        <f t="shared" si="27"/>
        <v>SACADA</v>
      </c>
      <c r="K196" s="354" t="str">
        <f t="shared" si="28"/>
        <v>PAREDE:</v>
      </c>
      <c r="W196"/>
      <c r="X196"/>
      <c r="Y196"/>
      <c r="Z196"/>
      <c r="AA196"/>
      <c r="AB196"/>
      <c r="AC196"/>
      <c r="AD196"/>
      <c r="AE196"/>
      <c r="AF196"/>
      <c r="AG196"/>
      <c r="AH196"/>
      <c r="AI196"/>
      <c r="AJ196"/>
      <c r="AK196"/>
      <c r="AL196"/>
    </row>
    <row r="197" spans="1:38" ht="63.75" outlineLevel="2" x14ac:dyDescent="0.2">
      <c r="A197" s="352" t="str">
        <f t="shared" si="30"/>
        <v>Penthouse x22</v>
      </c>
      <c r="B197" s="352" t="str">
        <f t="shared" si="31"/>
        <v>IMPERMEABILIZAÇAO E TRATAMENTOS</v>
      </c>
      <c r="C197" s="352" t="str">
        <f t="shared" si="32"/>
        <v>19_16º Pav. - Penthouse</v>
      </c>
      <c r="D197" s="352" t="str">
        <f t="shared" si="29"/>
        <v>SERVIÇO</v>
      </c>
      <c r="E197" s="351" t="s">
        <v>3844</v>
      </c>
      <c r="F197" s="352" t="s">
        <v>4138</v>
      </c>
      <c r="G197" s="353" t="s">
        <v>1243</v>
      </c>
      <c r="H197" s="354">
        <v>5.16</v>
      </c>
      <c r="I197" s="354" t="s">
        <v>4152</v>
      </c>
      <c r="J197" s="354" t="str">
        <f t="shared" si="27"/>
        <v>SACADA</v>
      </c>
      <c r="K197" s="354" t="str">
        <f t="shared" si="28"/>
        <v>PISO:</v>
      </c>
      <c r="L197" s="218" t="s">
        <v>4193</v>
      </c>
      <c r="W197"/>
      <c r="X197"/>
      <c r="Y197"/>
      <c r="Z197"/>
      <c r="AA197"/>
      <c r="AB197"/>
      <c r="AC197"/>
      <c r="AD197"/>
      <c r="AE197"/>
      <c r="AF197"/>
      <c r="AG197"/>
      <c r="AH197"/>
      <c r="AI197"/>
      <c r="AJ197"/>
      <c r="AK197"/>
      <c r="AL197"/>
    </row>
    <row r="198" spans="1:38" ht="63.75" outlineLevel="2" x14ac:dyDescent="0.2">
      <c r="A198" s="348" t="str">
        <f t="shared" si="30"/>
        <v>Penthouse x22</v>
      </c>
      <c r="B198" s="348" t="str">
        <f t="shared" si="31"/>
        <v>IMPERMEABILIZAÇAO E TRATAMENTOS</v>
      </c>
      <c r="C198" s="348" t="str">
        <f t="shared" si="32"/>
        <v>20_17º Pav. - Penthouse</v>
      </c>
      <c r="D198" s="348" t="str">
        <f t="shared" si="29"/>
        <v/>
      </c>
      <c r="E198" s="347" t="s">
        <v>2675</v>
      </c>
      <c r="F198" s="348" t="s">
        <v>2676</v>
      </c>
      <c r="G198" s="349"/>
      <c r="H198" s="350"/>
      <c r="I198" s="350">
        <f>IF(C198=F198,SUMIFS($H$12:$H$63964,$C$12:$C$63964,C198),"")</f>
        <v>162.19999999999999</v>
      </c>
      <c r="J198" s="350"/>
      <c r="K198" s="354"/>
      <c r="W198"/>
      <c r="X198"/>
      <c r="Y198"/>
      <c r="Z198"/>
      <c r="AA198"/>
      <c r="AB198"/>
      <c r="AC198"/>
      <c r="AD198"/>
      <c r="AE198"/>
      <c r="AF198"/>
      <c r="AG198"/>
      <c r="AH198"/>
      <c r="AI198"/>
      <c r="AJ198"/>
      <c r="AK198"/>
      <c r="AL198"/>
    </row>
    <row r="199" spans="1:38" ht="63.75" outlineLevel="2" x14ac:dyDescent="0.2">
      <c r="A199" s="356" t="str">
        <f t="shared" si="30"/>
        <v>Penthouse x22</v>
      </c>
      <c r="B199" s="356" t="str">
        <f t="shared" si="31"/>
        <v>IMPERMEABILIZAÇAO E TRATAMENTOS</v>
      </c>
      <c r="C199" s="356" t="str">
        <f t="shared" si="32"/>
        <v>20_17º Pav. - Penthouse</v>
      </c>
      <c r="D199" s="356" t="str">
        <f t="shared" si="29"/>
        <v>SERVIÇO</v>
      </c>
      <c r="E199" s="355" t="s">
        <v>2677</v>
      </c>
      <c r="F199" s="356" t="s">
        <v>4136</v>
      </c>
      <c r="G199" s="357" t="s">
        <v>1243</v>
      </c>
      <c r="H199" s="358">
        <v>10.47</v>
      </c>
      <c r="I199" s="358" t="s">
        <v>4147</v>
      </c>
      <c r="J199" s="358" t="str">
        <f t="shared" si="27"/>
        <v>SERVIÇO</v>
      </c>
      <c r="K199" s="354" t="str">
        <f t="shared" si="28"/>
        <v>PAREDE:</v>
      </c>
      <c r="W199"/>
      <c r="X199"/>
      <c r="Y199"/>
      <c r="Z199"/>
      <c r="AA199"/>
      <c r="AB199"/>
      <c r="AC199"/>
      <c r="AD199"/>
      <c r="AE199"/>
      <c r="AF199"/>
      <c r="AG199"/>
      <c r="AH199"/>
      <c r="AI199"/>
      <c r="AJ199"/>
      <c r="AK199"/>
      <c r="AL199"/>
    </row>
    <row r="200" spans="1:38" ht="63.75" outlineLevel="2" x14ac:dyDescent="0.2">
      <c r="A200" s="352" t="str">
        <f t="shared" si="30"/>
        <v>Penthouse x22</v>
      </c>
      <c r="B200" s="352" t="str">
        <f t="shared" si="31"/>
        <v>IMPERMEABILIZAÇAO E TRATAMENTOS</v>
      </c>
      <c r="C200" s="352" t="str">
        <f t="shared" si="32"/>
        <v>20_17º Pav. - Penthouse</v>
      </c>
      <c r="D200" s="352" t="str">
        <f t="shared" si="29"/>
        <v>SERVIÇO</v>
      </c>
      <c r="E200" s="351" t="s">
        <v>3845</v>
      </c>
      <c r="F200" s="352" t="s">
        <v>3723</v>
      </c>
      <c r="G200" s="353" t="s">
        <v>1243</v>
      </c>
      <c r="H200" s="354">
        <v>4.5599999999999996</v>
      </c>
      <c r="I200" s="354" t="str">
        <f t="shared" si="26"/>
        <v>2.5.3</v>
      </c>
      <c r="J200" s="354" t="str">
        <f t="shared" si="27"/>
        <v>SERVIÇO</v>
      </c>
      <c r="K200" s="354" t="str">
        <f t="shared" si="28"/>
        <v>PISO:</v>
      </c>
      <c r="W200"/>
      <c r="X200"/>
      <c r="Y200"/>
      <c r="Z200"/>
      <c r="AA200"/>
      <c r="AB200"/>
      <c r="AC200"/>
      <c r="AD200"/>
      <c r="AE200"/>
      <c r="AF200"/>
      <c r="AG200"/>
      <c r="AH200"/>
      <c r="AI200"/>
      <c r="AJ200"/>
      <c r="AK200"/>
      <c r="AL200"/>
    </row>
    <row r="201" spans="1:38" ht="63.75" outlineLevel="2" x14ac:dyDescent="0.2">
      <c r="A201" s="356" t="str">
        <f t="shared" si="30"/>
        <v>Penthouse x22</v>
      </c>
      <c r="B201" s="356" t="str">
        <f t="shared" si="31"/>
        <v>IMPERMEABILIZAÇAO E TRATAMENTOS</v>
      </c>
      <c r="C201" s="356" t="str">
        <f t="shared" si="32"/>
        <v>20_17º Pav. - Penthouse</v>
      </c>
      <c r="D201" s="356" t="str">
        <f t="shared" si="29"/>
        <v>SERVIÇO</v>
      </c>
      <c r="E201" s="355" t="s">
        <v>3846</v>
      </c>
      <c r="F201" s="356" t="s">
        <v>3725</v>
      </c>
      <c r="G201" s="357" t="s">
        <v>1243</v>
      </c>
      <c r="H201" s="358">
        <v>3.35</v>
      </c>
      <c r="I201" s="358" t="str">
        <f t="shared" si="26"/>
        <v>7.1.6</v>
      </c>
      <c r="J201" s="358" t="str">
        <f t="shared" si="27"/>
        <v>TÉCNICA</v>
      </c>
      <c r="K201" s="354" t="str">
        <f t="shared" si="28"/>
        <v>PAREDE:</v>
      </c>
      <c r="W201"/>
      <c r="X201"/>
      <c r="Y201"/>
      <c r="Z201"/>
      <c r="AA201"/>
      <c r="AB201"/>
      <c r="AC201"/>
      <c r="AD201"/>
      <c r="AE201"/>
      <c r="AF201"/>
      <c r="AG201"/>
      <c r="AH201"/>
      <c r="AI201"/>
      <c r="AJ201"/>
      <c r="AK201"/>
      <c r="AL201"/>
    </row>
    <row r="202" spans="1:38" ht="63.75" outlineLevel="2" x14ac:dyDescent="0.2">
      <c r="A202" s="352" t="str">
        <f t="shared" si="30"/>
        <v>Penthouse x22</v>
      </c>
      <c r="B202" s="352" t="str">
        <f t="shared" si="31"/>
        <v>IMPERMEABILIZAÇAO E TRATAMENTOS</v>
      </c>
      <c r="C202" s="352" t="str">
        <f t="shared" si="32"/>
        <v>20_17º Pav. - Penthouse</v>
      </c>
      <c r="D202" s="352" t="str">
        <f t="shared" si="29"/>
        <v>SERVIÇO</v>
      </c>
      <c r="E202" s="351" t="s">
        <v>3847</v>
      </c>
      <c r="F202" s="352" t="s">
        <v>3727</v>
      </c>
      <c r="G202" s="353" t="s">
        <v>1243</v>
      </c>
      <c r="H202" s="354">
        <v>5.94</v>
      </c>
      <c r="I202" s="354" t="str">
        <f t="shared" si="26"/>
        <v>7.1.6</v>
      </c>
      <c r="J202" s="354" t="str">
        <f t="shared" si="27"/>
        <v>TÉCNICA</v>
      </c>
      <c r="K202" s="354" t="str">
        <f t="shared" si="28"/>
        <v>PISO:</v>
      </c>
      <c r="W202"/>
      <c r="X202"/>
      <c r="Y202"/>
      <c r="Z202"/>
      <c r="AA202"/>
      <c r="AB202"/>
      <c r="AC202"/>
      <c r="AD202"/>
      <c r="AE202"/>
      <c r="AF202"/>
      <c r="AG202"/>
      <c r="AH202"/>
      <c r="AI202"/>
      <c r="AJ202"/>
      <c r="AK202"/>
      <c r="AL202"/>
    </row>
    <row r="203" spans="1:38" ht="63.75" outlineLevel="2" x14ac:dyDescent="0.2">
      <c r="A203" s="356" t="str">
        <f t="shared" si="30"/>
        <v>Penthouse x22</v>
      </c>
      <c r="B203" s="356" t="str">
        <f t="shared" si="31"/>
        <v>IMPERMEABILIZAÇAO E TRATAMENTOS</v>
      </c>
      <c r="C203" s="356" t="str">
        <f t="shared" si="32"/>
        <v>20_17º Pav. - Penthouse</v>
      </c>
      <c r="D203" s="356" t="str">
        <f t="shared" si="29"/>
        <v>SERVIÇO</v>
      </c>
      <c r="E203" s="355" t="s">
        <v>3848</v>
      </c>
      <c r="F203" s="356" t="s">
        <v>3729</v>
      </c>
      <c r="G203" s="357" t="s">
        <v>1243</v>
      </c>
      <c r="H203" s="358">
        <v>22.71</v>
      </c>
      <c r="I203" s="358" t="str">
        <f t="shared" si="26"/>
        <v>2.5.3</v>
      </c>
      <c r="J203" s="358" t="str">
        <f t="shared" si="27"/>
        <v>BANHEIRO</v>
      </c>
      <c r="K203" s="354" t="str">
        <f t="shared" si="28"/>
        <v>PAREDE:</v>
      </c>
      <c r="W203"/>
      <c r="X203"/>
      <c r="Y203"/>
      <c r="Z203"/>
      <c r="AA203"/>
      <c r="AB203"/>
      <c r="AC203"/>
      <c r="AD203"/>
      <c r="AE203"/>
      <c r="AF203"/>
      <c r="AG203"/>
      <c r="AH203"/>
      <c r="AI203"/>
      <c r="AJ203"/>
      <c r="AK203"/>
      <c r="AL203"/>
    </row>
    <row r="204" spans="1:38" ht="63.75" outlineLevel="2" x14ac:dyDescent="0.2">
      <c r="A204" s="352" t="str">
        <f t="shared" si="30"/>
        <v>Penthouse x22</v>
      </c>
      <c r="B204" s="352" t="str">
        <f t="shared" si="31"/>
        <v>IMPERMEABILIZAÇAO E TRATAMENTOS</v>
      </c>
      <c r="C204" s="352" t="str">
        <f t="shared" si="32"/>
        <v>20_17º Pav. - Penthouse</v>
      </c>
      <c r="D204" s="352" t="str">
        <f t="shared" si="29"/>
        <v>SERVIÇO</v>
      </c>
      <c r="E204" s="351" t="s">
        <v>3849</v>
      </c>
      <c r="F204" s="352" t="s">
        <v>3731</v>
      </c>
      <c r="G204" s="353" t="s">
        <v>1243</v>
      </c>
      <c r="H204" s="354">
        <v>14.93</v>
      </c>
      <c r="I204" s="354" t="str">
        <f t="shared" si="26"/>
        <v>2.5.3</v>
      </c>
      <c r="J204" s="354" t="str">
        <f t="shared" si="27"/>
        <v>BANHEIRO</v>
      </c>
      <c r="K204" s="354" t="str">
        <f t="shared" si="28"/>
        <v>PISO:</v>
      </c>
      <c r="W204"/>
      <c r="X204"/>
      <c r="Y204"/>
      <c r="Z204"/>
      <c r="AA204"/>
      <c r="AB204"/>
      <c r="AC204"/>
      <c r="AD204"/>
      <c r="AE204"/>
      <c r="AF204"/>
      <c r="AG204"/>
      <c r="AH204"/>
      <c r="AI204"/>
      <c r="AJ204"/>
      <c r="AK204"/>
      <c r="AL204"/>
    </row>
    <row r="205" spans="1:38" ht="63.75" outlineLevel="2" x14ac:dyDescent="0.2">
      <c r="A205" s="356" t="str">
        <f t="shared" si="30"/>
        <v>Penthouse x22</v>
      </c>
      <c r="B205" s="356" t="str">
        <f t="shared" si="31"/>
        <v>IMPERMEABILIZAÇAO E TRATAMENTOS</v>
      </c>
      <c r="C205" s="356" t="str">
        <f t="shared" si="32"/>
        <v>20_17º Pav. - Penthouse</v>
      </c>
      <c r="D205" s="356" t="str">
        <f t="shared" si="29"/>
        <v>SERVIÇO</v>
      </c>
      <c r="E205" s="355" t="s">
        <v>3850</v>
      </c>
      <c r="F205" s="356" t="s">
        <v>3733</v>
      </c>
      <c r="G205" s="357" t="s">
        <v>1243</v>
      </c>
      <c r="H205" s="358">
        <v>27.01</v>
      </c>
      <c r="I205" s="358" t="str">
        <f t="shared" si="26"/>
        <v>2.5.3</v>
      </c>
      <c r="J205" s="358" t="str">
        <f t="shared" si="27"/>
        <v>BANHEIRO</v>
      </c>
      <c r="K205" s="354" t="str">
        <f t="shared" si="28"/>
        <v>PAREDE:</v>
      </c>
      <c r="W205"/>
      <c r="X205"/>
      <c r="Y205"/>
      <c r="Z205"/>
      <c r="AA205"/>
      <c r="AB205"/>
      <c r="AC205"/>
      <c r="AD205"/>
      <c r="AE205"/>
      <c r="AF205"/>
      <c r="AG205"/>
      <c r="AH205"/>
      <c r="AI205"/>
      <c r="AJ205"/>
      <c r="AK205"/>
      <c r="AL205"/>
    </row>
    <row r="206" spans="1:38" ht="63.75" outlineLevel="2" x14ac:dyDescent="0.2">
      <c r="A206" s="352" t="str">
        <f t="shared" si="30"/>
        <v>Penthouse x22</v>
      </c>
      <c r="B206" s="352" t="str">
        <f t="shared" si="31"/>
        <v>IMPERMEABILIZAÇAO E TRATAMENTOS</v>
      </c>
      <c r="C206" s="352" t="str">
        <f t="shared" si="32"/>
        <v>20_17º Pav. - Penthouse</v>
      </c>
      <c r="D206" s="352" t="str">
        <f t="shared" si="29"/>
        <v>SERVIÇO</v>
      </c>
      <c r="E206" s="351" t="s">
        <v>3851</v>
      </c>
      <c r="F206" s="352" t="s">
        <v>3735</v>
      </c>
      <c r="G206" s="353" t="s">
        <v>1243</v>
      </c>
      <c r="H206" s="354">
        <v>9.1</v>
      </c>
      <c r="I206" s="354" t="str">
        <f t="shared" si="26"/>
        <v>2.5.3</v>
      </c>
      <c r="J206" s="354" t="str">
        <f t="shared" si="27"/>
        <v>BANHEIRO</v>
      </c>
      <c r="K206" s="354" t="str">
        <f t="shared" si="28"/>
        <v>PISO:</v>
      </c>
      <c r="W206"/>
      <c r="X206"/>
      <c r="Y206"/>
      <c r="Z206"/>
      <c r="AA206"/>
      <c r="AB206"/>
      <c r="AC206"/>
      <c r="AD206"/>
      <c r="AE206"/>
      <c r="AF206"/>
      <c r="AG206"/>
      <c r="AH206"/>
      <c r="AI206"/>
      <c r="AJ206"/>
      <c r="AK206"/>
      <c r="AL206"/>
    </row>
    <row r="207" spans="1:38" ht="63.75" outlineLevel="2" x14ac:dyDescent="0.2">
      <c r="A207" s="356" t="str">
        <f t="shared" si="30"/>
        <v>Penthouse x22</v>
      </c>
      <c r="B207" s="356" t="str">
        <f t="shared" si="31"/>
        <v>IMPERMEABILIZAÇAO E TRATAMENTOS</v>
      </c>
      <c r="C207" s="356" t="str">
        <f t="shared" si="32"/>
        <v>20_17º Pav. - Penthouse</v>
      </c>
      <c r="D207" s="356" t="str">
        <f t="shared" si="29"/>
        <v>SERVIÇO</v>
      </c>
      <c r="E207" s="355" t="s">
        <v>3852</v>
      </c>
      <c r="F207" s="356" t="s">
        <v>3686</v>
      </c>
      <c r="G207" s="357" t="s">
        <v>1243</v>
      </c>
      <c r="H207" s="358">
        <v>28.49</v>
      </c>
      <c r="I207" s="358" t="str">
        <f t="shared" si="26"/>
        <v>2.5.3</v>
      </c>
      <c r="J207" s="358" t="str">
        <f t="shared" si="27"/>
        <v>ESQUADRIA</v>
      </c>
      <c r="K207" s="354" t="str">
        <f t="shared" si="28"/>
        <v>PAREDE:</v>
      </c>
      <c r="W207"/>
      <c r="X207"/>
      <c r="Y207"/>
      <c r="Z207"/>
      <c r="AA207"/>
      <c r="AB207"/>
      <c r="AC207"/>
      <c r="AD207"/>
      <c r="AE207"/>
      <c r="AF207"/>
      <c r="AG207"/>
      <c r="AH207"/>
      <c r="AI207"/>
      <c r="AJ207"/>
      <c r="AK207"/>
      <c r="AL207"/>
    </row>
    <row r="208" spans="1:38" ht="63.75" outlineLevel="2" x14ac:dyDescent="0.2">
      <c r="A208" s="352" t="str">
        <f t="shared" si="30"/>
        <v>Penthouse x22</v>
      </c>
      <c r="B208" s="352" t="str">
        <f t="shared" si="31"/>
        <v>IMPERMEABILIZAÇAO E TRATAMENTOS</v>
      </c>
      <c r="C208" s="352" t="str">
        <f t="shared" si="32"/>
        <v>20_17º Pav. - Penthouse</v>
      </c>
      <c r="D208" s="352" t="str">
        <f t="shared" si="29"/>
        <v>SERVIÇO</v>
      </c>
      <c r="E208" s="351" t="s">
        <v>3853</v>
      </c>
      <c r="F208" s="352" t="s">
        <v>3738</v>
      </c>
      <c r="G208" s="353" t="s">
        <v>1243</v>
      </c>
      <c r="H208" s="354">
        <v>18.760000000000002</v>
      </c>
      <c r="I208" s="354" t="str">
        <f t="shared" ref="I208:I271" si="33">_xlfn.XLOOKUP($F208,$M$66:$M$115,$N$66:$N$115)</f>
        <v>2.5.3</v>
      </c>
      <c r="J208" s="354" t="str">
        <f t="shared" ref="J208:J271" si="34">TRIM(RIGHT(SUBSTITUTE(SUBSTITUTE(F208,CHAR(10)," ")," ",REPT(" ",100)),100))</f>
        <v>ESQUADRIA</v>
      </c>
      <c r="K208" s="354" t="str">
        <f t="shared" ref="K208:K271" si="35">TRIM(LEFT(SUBSTITUTE(SUBSTITUTE(F208,CHAR(10)," ")," ",REPT(" ",100)),100))</f>
        <v>PISO:</v>
      </c>
      <c r="W208"/>
      <c r="X208"/>
      <c r="Y208"/>
      <c r="Z208"/>
      <c r="AA208"/>
      <c r="AB208"/>
      <c r="AC208"/>
      <c r="AD208"/>
      <c r="AE208"/>
      <c r="AF208"/>
      <c r="AG208"/>
      <c r="AH208"/>
      <c r="AI208"/>
      <c r="AJ208"/>
      <c r="AK208"/>
      <c r="AL208"/>
    </row>
    <row r="209" spans="1:38" ht="63.75" outlineLevel="2" x14ac:dyDescent="0.2">
      <c r="A209" s="356" t="str">
        <f t="shared" si="30"/>
        <v>Penthouse x22</v>
      </c>
      <c r="B209" s="356" t="str">
        <f t="shared" si="31"/>
        <v>IMPERMEABILIZAÇAO E TRATAMENTOS</v>
      </c>
      <c r="C209" s="356" t="str">
        <f t="shared" si="32"/>
        <v>20_17º Pav. - Penthouse</v>
      </c>
      <c r="D209" s="356" t="str">
        <f t="shared" si="29"/>
        <v>SERVIÇO</v>
      </c>
      <c r="E209" s="355" t="s">
        <v>3854</v>
      </c>
      <c r="F209" s="356" t="s">
        <v>3740</v>
      </c>
      <c r="G209" s="357" t="s">
        <v>1243</v>
      </c>
      <c r="H209" s="358">
        <v>9.92</v>
      </c>
      <c r="I209" s="358" t="str">
        <f t="shared" si="33"/>
        <v>7.1.6</v>
      </c>
      <c r="J209" s="358" t="str">
        <f t="shared" si="34"/>
        <v>FACHADA</v>
      </c>
      <c r="K209" s="354" t="str">
        <f t="shared" si="35"/>
        <v>PISO:</v>
      </c>
      <c r="W209"/>
      <c r="X209"/>
      <c r="Y209"/>
      <c r="Z209"/>
      <c r="AA209"/>
      <c r="AB209"/>
      <c r="AC209"/>
      <c r="AD209"/>
      <c r="AE209"/>
      <c r="AF209"/>
      <c r="AG209"/>
      <c r="AH209"/>
      <c r="AI209"/>
      <c r="AJ209"/>
      <c r="AK209"/>
      <c r="AL209"/>
    </row>
    <row r="210" spans="1:38" ht="63.75" outlineLevel="2" x14ac:dyDescent="0.2">
      <c r="A210" s="352" t="str">
        <f t="shared" si="30"/>
        <v>Penthouse x22</v>
      </c>
      <c r="B210" s="352" t="str">
        <f t="shared" si="31"/>
        <v>IMPERMEABILIZAÇAO E TRATAMENTOS</v>
      </c>
      <c r="C210" s="352" t="str">
        <f t="shared" si="32"/>
        <v>20_17º Pav. - Penthouse</v>
      </c>
      <c r="D210" s="352" t="str">
        <f t="shared" si="29"/>
        <v>SERVIÇO</v>
      </c>
      <c r="E210" s="351" t="s">
        <v>3855</v>
      </c>
      <c r="F210" s="352" t="s">
        <v>4137</v>
      </c>
      <c r="G210" s="353" t="s">
        <v>1243</v>
      </c>
      <c r="H210" s="354">
        <v>1.8</v>
      </c>
      <c r="I210" s="354" t="s">
        <v>4152</v>
      </c>
      <c r="J210" s="354" t="str">
        <f t="shared" si="34"/>
        <v>SACADA</v>
      </c>
      <c r="K210" s="354" t="str">
        <f t="shared" si="35"/>
        <v>PAREDE:</v>
      </c>
      <c r="W210"/>
      <c r="X210"/>
      <c r="Y210"/>
      <c r="Z210"/>
      <c r="AA210"/>
      <c r="AB210"/>
      <c r="AC210"/>
      <c r="AD210"/>
      <c r="AE210"/>
      <c r="AF210"/>
      <c r="AG210"/>
      <c r="AH210"/>
      <c r="AI210"/>
      <c r="AJ210"/>
      <c r="AK210"/>
      <c r="AL210"/>
    </row>
    <row r="211" spans="1:38" ht="63.75" outlineLevel="2" x14ac:dyDescent="0.2">
      <c r="A211" s="356" t="str">
        <f t="shared" si="30"/>
        <v>Penthouse x22</v>
      </c>
      <c r="B211" s="356" t="str">
        <f t="shared" si="31"/>
        <v>IMPERMEABILIZAÇAO E TRATAMENTOS</v>
      </c>
      <c r="C211" s="356" t="str">
        <f t="shared" si="32"/>
        <v>20_17º Pav. - Penthouse</v>
      </c>
      <c r="D211" s="356" t="str">
        <f t="shared" si="29"/>
        <v>SERVIÇO</v>
      </c>
      <c r="E211" s="355" t="s">
        <v>3856</v>
      </c>
      <c r="F211" s="356" t="s">
        <v>4138</v>
      </c>
      <c r="G211" s="357" t="s">
        <v>1243</v>
      </c>
      <c r="H211" s="358">
        <v>5.16</v>
      </c>
      <c r="I211" s="358" t="s">
        <v>4152</v>
      </c>
      <c r="J211" s="358" t="str">
        <f t="shared" si="34"/>
        <v>SACADA</v>
      </c>
      <c r="K211" s="354" t="str">
        <f t="shared" si="35"/>
        <v>PISO:</v>
      </c>
      <c r="L211" s="218" t="s">
        <v>4193</v>
      </c>
      <c r="W211"/>
      <c r="X211"/>
      <c r="Y211"/>
      <c r="Z211"/>
      <c r="AA211"/>
      <c r="AB211"/>
      <c r="AC211"/>
      <c r="AD211"/>
      <c r="AE211"/>
      <c r="AF211"/>
      <c r="AG211"/>
      <c r="AH211"/>
      <c r="AI211"/>
      <c r="AJ211"/>
      <c r="AK211"/>
      <c r="AL211"/>
    </row>
    <row r="212" spans="1:38" ht="63.75" outlineLevel="2" x14ac:dyDescent="0.2">
      <c r="A212" s="348" t="str">
        <f t="shared" si="30"/>
        <v>Penthouse x22</v>
      </c>
      <c r="B212" s="348" t="str">
        <f t="shared" si="31"/>
        <v>IMPERMEABILIZAÇAO E TRATAMENTOS</v>
      </c>
      <c r="C212" s="348" t="str">
        <f t="shared" si="32"/>
        <v>21_18º Pav. - Penthouse</v>
      </c>
      <c r="D212" s="348" t="str">
        <f t="shared" si="29"/>
        <v/>
      </c>
      <c r="E212" s="347" t="s">
        <v>2678</v>
      </c>
      <c r="F212" s="348" t="s">
        <v>2679</v>
      </c>
      <c r="G212" s="349"/>
      <c r="H212" s="350"/>
      <c r="I212" s="350">
        <f>IF(C212=F212,SUMIFS($H$12:$H$63964,$C$12:$C$63964,C212),"")</f>
        <v>152.28</v>
      </c>
      <c r="J212" s="350"/>
      <c r="K212" s="354"/>
      <c r="W212"/>
      <c r="X212"/>
      <c r="Y212"/>
      <c r="Z212"/>
      <c r="AA212"/>
      <c r="AB212"/>
      <c r="AC212"/>
      <c r="AD212"/>
      <c r="AE212"/>
      <c r="AF212"/>
      <c r="AG212"/>
      <c r="AH212"/>
      <c r="AI212"/>
      <c r="AJ212"/>
      <c r="AK212"/>
      <c r="AL212"/>
    </row>
    <row r="213" spans="1:38" ht="63.75" outlineLevel="2" x14ac:dyDescent="0.2">
      <c r="A213" s="352" t="str">
        <f t="shared" si="30"/>
        <v>Penthouse x22</v>
      </c>
      <c r="B213" s="352" t="str">
        <f t="shared" si="31"/>
        <v>IMPERMEABILIZAÇAO E TRATAMENTOS</v>
      </c>
      <c r="C213" s="352" t="str">
        <f t="shared" si="32"/>
        <v>21_18º Pav. - Penthouse</v>
      </c>
      <c r="D213" s="352" t="str">
        <f t="shared" si="29"/>
        <v>SERVIÇO</v>
      </c>
      <c r="E213" s="351" t="s">
        <v>2680</v>
      </c>
      <c r="F213" s="352" t="s">
        <v>4136</v>
      </c>
      <c r="G213" s="353" t="s">
        <v>1243</v>
      </c>
      <c r="H213" s="354">
        <v>10.47</v>
      </c>
      <c r="I213" s="354" t="s">
        <v>4147</v>
      </c>
      <c r="J213" s="354" t="str">
        <f t="shared" si="34"/>
        <v>SERVIÇO</v>
      </c>
      <c r="K213" s="354" t="str">
        <f t="shared" si="35"/>
        <v>PAREDE:</v>
      </c>
      <c r="W213"/>
      <c r="X213"/>
      <c r="Y213"/>
      <c r="Z213"/>
      <c r="AA213"/>
      <c r="AB213"/>
      <c r="AC213"/>
      <c r="AD213"/>
      <c r="AE213"/>
      <c r="AF213"/>
      <c r="AG213"/>
      <c r="AH213"/>
      <c r="AI213"/>
      <c r="AJ213"/>
      <c r="AK213"/>
      <c r="AL213"/>
    </row>
    <row r="214" spans="1:38" ht="63.75" outlineLevel="2" x14ac:dyDescent="0.2">
      <c r="A214" s="356" t="str">
        <f t="shared" si="30"/>
        <v>Penthouse x22</v>
      </c>
      <c r="B214" s="356" t="str">
        <f t="shared" si="31"/>
        <v>IMPERMEABILIZAÇAO E TRATAMENTOS</v>
      </c>
      <c r="C214" s="356" t="str">
        <f t="shared" si="32"/>
        <v>21_18º Pav. - Penthouse</v>
      </c>
      <c r="D214" s="356" t="str">
        <f t="shared" si="29"/>
        <v>SERVIÇO</v>
      </c>
      <c r="E214" s="355" t="s">
        <v>3857</v>
      </c>
      <c r="F214" s="356" t="s">
        <v>3723</v>
      </c>
      <c r="G214" s="357" t="s">
        <v>1243</v>
      </c>
      <c r="H214" s="358">
        <v>4.5599999999999996</v>
      </c>
      <c r="I214" s="358" t="str">
        <f t="shared" si="33"/>
        <v>2.5.3</v>
      </c>
      <c r="J214" s="358" t="str">
        <f t="shared" si="34"/>
        <v>SERVIÇO</v>
      </c>
      <c r="K214" s="354" t="str">
        <f t="shared" si="35"/>
        <v>PISO:</v>
      </c>
      <c r="W214"/>
      <c r="X214"/>
      <c r="Y214"/>
      <c r="Z214"/>
      <c r="AA214"/>
      <c r="AB214"/>
      <c r="AC214"/>
      <c r="AD214"/>
      <c r="AE214"/>
      <c r="AF214"/>
      <c r="AG214"/>
      <c r="AH214"/>
      <c r="AI214"/>
      <c r="AJ214"/>
      <c r="AK214"/>
      <c r="AL214"/>
    </row>
    <row r="215" spans="1:38" ht="63.75" outlineLevel="2" x14ac:dyDescent="0.2">
      <c r="A215" s="352" t="str">
        <f t="shared" si="30"/>
        <v>Penthouse x22</v>
      </c>
      <c r="B215" s="352" t="str">
        <f t="shared" si="31"/>
        <v>IMPERMEABILIZAÇAO E TRATAMENTOS</v>
      </c>
      <c r="C215" s="352" t="str">
        <f t="shared" si="32"/>
        <v>21_18º Pav. - Penthouse</v>
      </c>
      <c r="D215" s="352" t="str">
        <f t="shared" si="29"/>
        <v>SERVIÇO</v>
      </c>
      <c r="E215" s="351" t="s">
        <v>3858</v>
      </c>
      <c r="F215" s="352" t="s">
        <v>3725</v>
      </c>
      <c r="G215" s="353" t="s">
        <v>1243</v>
      </c>
      <c r="H215" s="354">
        <v>3.35</v>
      </c>
      <c r="I215" s="354" t="str">
        <f t="shared" si="33"/>
        <v>7.1.6</v>
      </c>
      <c r="J215" s="354" t="str">
        <f t="shared" si="34"/>
        <v>TÉCNICA</v>
      </c>
      <c r="K215" s="354" t="str">
        <f t="shared" si="35"/>
        <v>PAREDE:</v>
      </c>
      <c r="W215"/>
      <c r="X215"/>
      <c r="Y215"/>
      <c r="Z215"/>
      <c r="AA215"/>
      <c r="AB215"/>
      <c r="AC215"/>
      <c r="AD215"/>
      <c r="AE215"/>
      <c r="AF215"/>
      <c r="AG215"/>
      <c r="AH215"/>
      <c r="AI215"/>
      <c r="AJ215"/>
      <c r="AK215"/>
      <c r="AL215"/>
    </row>
    <row r="216" spans="1:38" ht="63.75" outlineLevel="2" x14ac:dyDescent="0.2">
      <c r="A216" s="356" t="str">
        <f t="shared" si="30"/>
        <v>Penthouse x22</v>
      </c>
      <c r="B216" s="356" t="str">
        <f t="shared" si="31"/>
        <v>IMPERMEABILIZAÇAO E TRATAMENTOS</v>
      </c>
      <c r="C216" s="356" t="str">
        <f t="shared" si="32"/>
        <v>21_18º Pav. - Penthouse</v>
      </c>
      <c r="D216" s="356" t="str">
        <f t="shared" si="29"/>
        <v>SERVIÇO</v>
      </c>
      <c r="E216" s="355" t="s">
        <v>3859</v>
      </c>
      <c r="F216" s="356" t="s">
        <v>3727</v>
      </c>
      <c r="G216" s="357" t="s">
        <v>1243</v>
      </c>
      <c r="H216" s="358">
        <v>5.94</v>
      </c>
      <c r="I216" s="358" t="str">
        <f t="shared" si="33"/>
        <v>7.1.6</v>
      </c>
      <c r="J216" s="358" t="str">
        <f t="shared" si="34"/>
        <v>TÉCNICA</v>
      </c>
      <c r="K216" s="354" t="str">
        <f t="shared" si="35"/>
        <v>PISO:</v>
      </c>
      <c r="W216"/>
      <c r="X216"/>
      <c r="Y216"/>
      <c r="Z216"/>
      <c r="AA216"/>
      <c r="AB216"/>
      <c r="AC216"/>
      <c r="AD216"/>
      <c r="AE216"/>
      <c r="AF216"/>
      <c r="AG216"/>
      <c r="AH216"/>
      <c r="AI216"/>
      <c r="AJ216"/>
      <c r="AK216"/>
      <c r="AL216"/>
    </row>
    <row r="217" spans="1:38" ht="63.75" outlineLevel="2" x14ac:dyDescent="0.2">
      <c r="A217" s="352" t="str">
        <f t="shared" si="30"/>
        <v>Penthouse x22</v>
      </c>
      <c r="B217" s="352" t="str">
        <f t="shared" si="31"/>
        <v>IMPERMEABILIZAÇAO E TRATAMENTOS</v>
      </c>
      <c r="C217" s="352" t="str">
        <f t="shared" si="32"/>
        <v>21_18º Pav. - Penthouse</v>
      </c>
      <c r="D217" s="352" t="str">
        <f t="shared" si="29"/>
        <v>SERVIÇO</v>
      </c>
      <c r="E217" s="351" t="s">
        <v>3860</v>
      </c>
      <c r="F217" s="352" t="s">
        <v>3729</v>
      </c>
      <c r="G217" s="353" t="s">
        <v>1243</v>
      </c>
      <c r="H217" s="354">
        <v>22.71</v>
      </c>
      <c r="I217" s="354" t="str">
        <f t="shared" si="33"/>
        <v>2.5.3</v>
      </c>
      <c r="J217" s="354" t="str">
        <f t="shared" si="34"/>
        <v>BANHEIRO</v>
      </c>
      <c r="K217" s="354" t="str">
        <f t="shared" si="35"/>
        <v>PAREDE:</v>
      </c>
      <c r="W217"/>
      <c r="X217"/>
      <c r="Y217"/>
      <c r="Z217"/>
      <c r="AA217"/>
      <c r="AB217"/>
      <c r="AC217"/>
      <c r="AD217"/>
      <c r="AE217"/>
      <c r="AF217"/>
      <c r="AG217"/>
      <c r="AH217"/>
      <c r="AI217"/>
      <c r="AJ217"/>
      <c r="AK217"/>
      <c r="AL217"/>
    </row>
    <row r="218" spans="1:38" ht="63.75" outlineLevel="2" x14ac:dyDescent="0.2">
      <c r="A218" s="356" t="str">
        <f t="shared" si="30"/>
        <v>Penthouse x22</v>
      </c>
      <c r="B218" s="356" t="str">
        <f t="shared" si="31"/>
        <v>IMPERMEABILIZAÇAO E TRATAMENTOS</v>
      </c>
      <c r="C218" s="356" t="str">
        <f t="shared" si="32"/>
        <v>21_18º Pav. - Penthouse</v>
      </c>
      <c r="D218" s="356" t="str">
        <f t="shared" si="29"/>
        <v>SERVIÇO</v>
      </c>
      <c r="E218" s="355" t="s">
        <v>3861</v>
      </c>
      <c r="F218" s="356" t="s">
        <v>3731</v>
      </c>
      <c r="G218" s="357" t="s">
        <v>1243</v>
      </c>
      <c r="H218" s="358">
        <v>14.93</v>
      </c>
      <c r="I218" s="358" t="str">
        <f t="shared" si="33"/>
        <v>2.5.3</v>
      </c>
      <c r="J218" s="358" t="str">
        <f t="shared" si="34"/>
        <v>BANHEIRO</v>
      </c>
      <c r="K218" s="354" t="str">
        <f t="shared" si="35"/>
        <v>PISO:</v>
      </c>
      <c r="W218"/>
      <c r="X218"/>
      <c r="Y218"/>
      <c r="Z218"/>
      <c r="AA218"/>
      <c r="AB218"/>
      <c r="AC218"/>
      <c r="AD218"/>
      <c r="AE218"/>
      <c r="AF218"/>
      <c r="AG218"/>
      <c r="AH218"/>
      <c r="AI218"/>
      <c r="AJ218"/>
      <c r="AK218"/>
      <c r="AL218"/>
    </row>
    <row r="219" spans="1:38" ht="63.75" outlineLevel="2" x14ac:dyDescent="0.2">
      <c r="A219" s="352" t="str">
        <f t="shared" si="30"/>
        <v>Penthouse x22</v>
      </c>
      <c r="B219" s="352" t="str">
        <f t="shared" si="31"/>
        <v>IMPERMEABILIZAÇAO E TRATAMENTOS</v>
      </c>
      <c r="C219" s="352" t="str">
        <f t="shared" si="32"/>
        <v>21_18º Pav. - Penthouse</v>
      </c>
      <c r="D219" s="352" t="str">
        <f t="shared" si="29"/>
        <v>SERVIÇO</v>
      </c>
      <c r="E219" s="351" t="s">
        <v>3862</v>
      </c>
      <c r="F219" s="352" t="s">
        <v>3733</v>
      </c>
      <c r="G219" s="353" t="s">
        <v>1243</v>
      </c>
      <c r="H219" s="354">
        <v>27.01</v>
      </c>
      <c r="I219" s="354" t="str">
        <f t="shared" si="33"/>
        <v>2.5.3</v>
      </c>
      <c r="J219" s="354" t="str">
        <f t="shared" si="34"/>
        <v>BANHEIRO</v>
      </c>
      <c r="K219" s="354" t="str">
        <f t="shared" si="35"/>
        <v>PAREDE:</v>
      </c>
      <c r="W219"/>
      <c r="X219"/>
      <c r="Y219"/>
      <c r="Z219"/>
      <c r="AA219"/>
      <c r="AB219"/>
      <c r="AC219"/>
      <c r="AD219"/>
      <c r="AE219"/>
      <c r="AF219"/>
      <c r="AG219"/>
      <c r="AH219"/>
      <c r="AI219"/>
      <c r="AJ219"/>
      <c r="AK219"/>
      <c r="AL219"/>
    </row>
    <row r="220" spans="1:38" ht="63.75" outlineLevel="2" x14ac:dyDescent="0.2">
      <c r="A220" s="356" t="str">
        <f t="shared" si="30"/>
        <v>Penthouse x22</v>
      </c>
      <c r="B220" s="356" t="str">
        <f t="shared" si="31"/>
        <v>IMPERMEABILIZAÇAO E TRATAMENTOS</v>
      </c>
      <c r="C220" s="356" t="str">
        <f t="shared" si="32"/>
        <v>21_18º Pav. - Penthouse</v>
      </c>
      <c r="D220" s="356" t="str">
        <f t="shared" si="29"/>
        <v>SERVIÇO</v>
      </c>
      <c r="E220" s="355" t="s">
        <v>3863</v>
      </c>
      <c r="F220" s="356" t="s">
        <v>3735</v>
      </c>
      <c r="G220" s="357" t="s">
        <v>1243</v>
      </c>
      <c r="H220" s="358">
        <v>9.1</v>
      </c>
      <c r="I220" s="358" t="str">
        <f t="shared" si="33"/>
        <v>2.5.3</v>
      </c>
      <c r="J220" s="358" t="str">
        <f t="shared" si="34"/>
        <v>BANHEIRO</v>
      </c>
      <c r="K220" s="354" t="str">
        <f t="shared" si="35"/>
        <v>PISO:</v>
      </c>
      <c r="W220"/>
      <c r="X220"/>
      <c r="Y220"/>
      <c r="Z220"/>
      <c r="AA220"/>
      <c r="AB220"/>
      <c r="AC220"/>
      <c r="AD220"/>
      <c r="AE220"/>
      <c r="AF220"/>
      <c r="AG220"/>
      <c r="AH220"/>
      <c r="AI220"/>
      <c r="AJ220"/>
      <c r="AK220"/>
      <c r="AL220"/>
    </row>
    <row r="221" spans="1:38" ht="63.75" outlineLevel="2" x14ac:dyDescent="0.2">
      <c r="A221" s="352" t="str">
        <f t="shared" si="30"/>
        <v>Penthouse x22</v>
      </c>
      <c r="B221" s="352" t="str">
        <f t="shared" si="31"/>
        <v>IMPERMEABILIZAÇAO E TRATAMENTOS</v>
      </c>
      <c r="C221" s="352" t="str">
        <f t="shared" si="32"/>
        <v>21_18º Pav. - Penthouse</v>
      </c>
      <c r="D221" s="352" t="str">
        <f t="shared" si="29"/>
        <v>SERVIÇO</v>
      </c>
      <c r="E221" s="351" t="s">
        <v>3864</v>
      </c>
      <c r="F221" s="352" t="s">
        <v>3686</v>
      </c>
      <c r="G221" s="353" t="s">
        <v>1243</v>
      </c>
      <c r="H221" s="354">
        <v>28.49</v>
      </c>
      <c r="I221" s="354" t="str">
        <f t="shared" si="33"/>
        <v>2.5.3</v>
      </c>
      <c r="J221" s="354" t="str">
        <f t="shared" si="34"/>
        <v>ESQUADRIA</v>
      </c>
      <c r="K221" s="354" t="str">
        <f t="shared" si="35"/>
        <v>PAREDE:</v>
      </c>
      <c r="W221"/>
      <c r="X221"/>
      <c r="Y221"/>
      <c r="Z221"/>
      <c r="AA221"/>
      <c r="AB221"/>
      <c r="AC221"/>
      <c r="AD221"/>
      <c r="AE221"/>
      <c r="AF221"/>
      <c r="AG221"/>
      <c r="AH221"/>
      <c r="AI221"/>
      <c r="AJ221"/>
      <c r="AK221"/>
      <c r="AL221"/>
    </row>
    <row r="222" spans="1:38" ht="63.75" outlineLevel="2" x14ac:dyDescent="0.2">
      <c r="A222" s="356" t="str">
        <f t="shared" si="30"/>
        <v>Penthouse x22</v>
      </c>
      <c r="B222" s="356" t="str">
        <f t="shared" si="31"/>
        <v>IMPERMEABILIZAÇAO E TRATAMENTOS</v>
      </c>
      <c r="C222" s="356" t="str">
        <f t="shared" si="32"/>
        <v>21_18º Pav. - Penthouse</v>
      </c>
      <c r="D222" s="356" t="str">
        <f t="shared" ref="D222:D285" si="36">IF(H222="","","SERVIÇO")</f>
        <v>SERVIÇO</v>
      </c>
      <c r="E222" s="355" t="s">
        <v>3865</v>
      </c>
      <c r="F222" s="356" t="s">
        <v>3738</v>
      </c>
      <c r="G222" s="357" t="s">
        <v>1243</v>
      </c>
      <c r="H222" s="358">
        <v>18.760000000000002</v>
      </c>
      <c r="I222" s="358" t="str">
        <f t="shared" si="33"/>
        <v>2.5.3</v>
      </c>
      <c r="J222" s="358" t="str">
        <f t="shared" si="34"/>
        <v>ESQUADRIA</v>
      </c>
      <c r="K222" s="354" t="str">
        <f t="shared" si="35"/>
        <v>PISO:</v>
      </c>
      <c r="W222"/>
      <c r="X222"/>
      <c r="Y222"/>
      <c r="Z222"/>
      <c r="AA222"/>
      <c r="AB222"/>
      <c r="AC222"/>
      <c r="AD222"/>
      <c r="AE222"/>
      <c r="AF222"/>
      <c r="AG222"/>
      <c r="AH222"/>
      <c r="AI222"/>
      <c r="AJ222"/>
      <c r="AK222"/>
      <c r="AL222"/>
    </row>
    <row r="223" spans="1:38" ht="63.75" outlineLevel="2" x14ac:dyDescent="0.2">
      <c r="A223" s="352" t="str">
        <f t="shared" si="30"/>
        <v>Penthouse x22</v>
      </c>
      <c r="B223" s="352" t="str">
        <f t="shared" si="31"/>
        <v>IMPERMEABILIZAÇAO E TRATAMENTOS</v>
      </c>
      <c r="C223" s="352" t="str">
        <f t="shared" si="32"/>
        <v>21_18º Pav. - Penthouse</v>
      </c>
      <c r="D223" s="352" t="str">
        <f t="shared" si="36"/>
        <v>SERVIÇO</v>
      </c>
      <c r="E223" s="351" t="s">
        <v>3866</v>
      </c>
      <c r="F223" s="352" t="s">
        <v>4137</v>
      </c>
      <c r="G223" s="353" t="s">
        <v>1243</v>
      </c>
      <c r="H223" s="354">
        <v>1.8</v>
      </c>
      <c r="I223" s="354" t="s">
        <v>4152</v>
      </c>
      <c r="J223" s="354" t="str">
        <f t="shared" si="34"/>
        <v>SACADA</v>
      </c>
      <c r="K223" s="354" t="str">
        <f t="shared" si="35"/>
        <v>PAREDE:</v>
      </c>
      <c r="W223"/>
      <c r="X223"/>
      <c r="Y223"/>
      <c r="Z223"/>
      <c r="AA223"/>
      <c r="AB223"/>
      <c r="AC223"/>
      <c r="AD223"/>
      <c r="AE223"/>
      <c r="AF223"/>
      <c r="AG223"/>
      <c r="AH223"/>
      <c r="AI223"/>
      <c r="AJ223"/>
      <c r="AK223"/>
      <c r="AL223"/>
    </row>
    <row r="224" spans="1:38" ht="63.75" outlineLevel="2" x14ac:dyDescent="0.2">
      <c r="A224" s="356" t="str">
        <f t="shared" si="30"/>
        <v>Penthouse x22</v>
      </c>
      <c r="B224" s="356" t="str">
        <f t="shared" si="31"/>
        <v>IMPERMEABILIZAÇAO E TRATAMENTOS</v>
      </c>
      <c r="C224" s="356" t="str">
        <f t="shared" si="32"/>
        <v>21_18º Pav. - Penthouse</v>
      </c>
      <c r="D224" s="356" t="str">
        <f t="shared" si="36"/>
        <v>SERVIÇO</v>
      </c>
      <c r="E224" s="355" t="s">
        <v>3867</v>
      </c>
      <c r="F224" s="356" t="s">
        <v>4138</v>
      </c>
      <c r="G224" s="357" t="s">
        <v>1243</v>
      </c>
      <c r="H224" s="358">
        <v>5.16</v>
      </c>
      <c r="I224" s="358" t="s">
        <v>4152</v>
      </c>
      <c r="J224" s="358" t="str">
        <f t="shared" si="34"/>
        <v>SACADA</v>
      </c>
      <c r="K224" s="354" t="str">
        <f t="shared" si="35"/>
        <v>PISO:</v>
      </c>
      <c r="L224" s="218" t="s">
        <v>4193</v>
      </c>
      <c r="W224"/>
      <c r="X224"/>
      <c r="Y224"/>
      <c r="Z224"/>
      <c r="AA224"/>
      <c r="AB224"/>
      <c r="AC224"/>
      <c r="AD224"/>
      <c r="AE224"/>
      <c r="AF224"/>
      <c r="AG224"/>
      <c r="AH224"/>
      <c r="AI224"/>
      <c r="AJ224"/>
      <c r="AK224"/>
      <c r="AL224"/>
    </row>
    <row r="225" spans="1:38" ht="63.75" outlineLevel="2" x14ac:dyDescent="0.2">
      <c r="A225" s="348" t="str">
        <f t="shared" si="30"/>
        <v>Penthouse x22</v>
      </c>
      <c r="B225" s="348" t="str">
        <f t="shared" si="31"/>
        <v>IMPERMEABILIZAÇAO E TRATAMENTOS</v>
      </c>
      <c r="C225" s="348" t="str">
        <f t="shared" si="32"/>
        <v>22_19º Pav. - Penthouse</v>
      </c>
      <c r="D225" s="348" t="str">
        <f t="shared" si="36"/>
        <v/>
      </c>
      <c r="E225" s="347" t="s">
        <v>2681</v>
      </c>
      <c r="F225" s="348" t="s">
        <v>2682</v>
      </c>
      <c r="G225" s="349"/>
      <c r="H225" s="350"/>
      <c r="I225" s="350">
        <f>IF(C225=F225,SUMIFS($H$12:$H$63964,$C$12:$C$63964,C225),"")</f>
        <v>162.19999999999999</v>
      </c>
      <c r="J225" s="350"/>
      <c r="K225" s="354"/>
      <c r="W225"/>
      <c r="X225"/>
      <c r="Y225"/>
      <c r="Z225"/>
      <c r="AA225"/>
      <c r="AB225"/>
      <c r="AC225"/>
      <c r="AD225"/>
      <c r="AE225"/>
      <c r="AF225"/>
      <c r="AG225"/>
      <c r="AH225"/>
      <c r="AI225"/>
      <c r="AJ225"/>
      <c r="AK225"/>
      <c r="AL225"/>
    </row>
    <row r="226" spans="1:38" ht="63.75" outlineLevel="2" x14ac:dyDescent="0.2">
      <c r="A226" s="352" t="str">
        <f t="shared" si="30"/>
        <v>Penthouse x22</v>
      </c>
      <c r="B226" s="352" t="str">
        <f t="shared" si="31"/>
        <v>IMPERMEABILIZAÇAO E TRATAMENTOS</v>
      </c>
      <c r="C226" s="352" t="str">
        <f t="shared" si="32"/>
        <v>22_19º Pav. - Penthouse</v>
      </c>
      <c r="D226" s="352" t="str">
        <f t="shared" si="36"/>
        <v>SERVIÇO</v>
      </c>
      <c r="E226" s="351" t="s">
        <v>2683</v>
      </c>
      <c r="F226" s="352" t="s">
        <v>4136</v>
      </c>
      <c r="G226" s="353" t="s">
        <v>1243</v>
      </c>
      <c r="H226" s="354">
        <v>10.47</v>
      </c>
      <c r="I226" s="354" t="s">
        <v>4147</v>
      </c>
      <c r="J226" s="354" t="str">
        <f t="shared" si="34"/>
        <v>SERVIÇO</v>
      </c>
      <c r="K226" s="354" t="str">
        <f t="shared" si="35"/>
        <v>PAREDE:</v>
      </c>
      <c r="W226"/>
      <c r="X226"/>
      <c r="Y226"/>
      <c r="Z226"/>
      <c r="AA226"/>
      <c r="AB226"/>
      <c r="AC226"/>
      <c r="AD226"/>
      <c r="AE226"/>
      <c r="AF226"/>
      <c r="AG226"/>
      <c r="AH226"/>
      <c r="AI226"/>
      <c r="AJ226"/>
      <c r="AK226"/>
      <c r="AL226"/>
    </row>
    <row r="227" spans="1:38" ht="63.75" outlineLevel="2" x14ac:dyDescent="0.2">
      <c r="A227" s="356" t="str">
        <f t="shared" si="30"/>
        <v>Penthouse x22</v>
      </c>
      <c r="B227" s="356" t="str">
        <f t="shared" si="31"/>
        <v>IMPERMEABILIZAÇAO E TRATAMENTOS</v>
      </c>
      <c r="C227" s="356" t="str">
        <f t="shared" si="32"/>
        <v>22_19º Pav. - Penthouse</v>
      </c>
      <c r="D227" s="356" t="str">
        <f t="shared" si="36"/>
        <v>SERVIÇO</v>
      </c>
      <c r="E227" s="355" t="s">
        <v>3868</v>
      </c>
      <c r="F227" s="356" t="s">
        <v>3723</v>
      </c>
      <c r="G227" s="357" t="s">
        <v>1243</v>
      </c>
      <c r="H227" s="358">
        <v>4.5599999999999996</v>
      </c>
      <c r="I227" s="358" t="str">
        <f t="shared" si="33"/>
        <v>2.5.3</v>
      </c>
      <c r="J227" s="358" t="str">
        <f t="shared" si="34"/>
        <v>SERVIÇO</v>
      </c>
      <c r="K227" s="354" t="str">
        <f t="shared" si="35"/>
        <v>PISO:</v>
      </c>
      <c r="W227"/>
      <c r="X227"/>
      <c r="Y227"/>
      <c r="Z227"/>
      <c r="AA227"/>
      <c r="AB227"/>
      <c r="AC227"/>
      <c r="AD227"/>
      <c r="AE227"/>
      <c r="AF227"/>
      <c r="AG227"/>
      <c r="AH227"/>
      <c r="AI227"/>
      <c r="AJ227"/>
      <c r="AK227"/>
      <c r="AL227"/>
    </row>
    <row r="228" spans="1:38" ht="63.75" outlineLevel="2" x14ac:dyDescent="0.2">
      <c r="A228" s="352" t="str">
        <f t="shared" si="30"/>
        <v>Penthouse x22</v>
      </c>
      <c r="B228" s="352" t="str">
        <f t="shared" si="31"/>
        <v>IMPERMEABILIZAÇAO E TRATAMENTOS</v>
      </c>
      <c r="C228" s="352" t="str">
        <f t="shared" si="32"/>
        <v>22_19º Pav. - Penthouse</v>
      </c>
      <c r="D228" s="352" t="str">
        <f t="shared" si="36"/>
        <v>SERVIÇO</v>
      </c>
      <c r="E228" s="351" t="s">
        <v>3869</v>
      </c>
      <c r="F228" s="352" t="s">
        <v>3725</v>
      </c>
      <c r="G228" s="353" t="s">
        <v>1243</v>
      </c>
      <c r="H228" s="354">
        <v>3.35</v>
      </c>
      <c r="I228" s="354" t="str">
        <f t="shared" si="33"/>
        <v>7.1.6</v>
      </c>
      <c r="J228" s="354" t="str">
        <f t="shared" si="34"/>
        <v>TÉCNICA</v>
      </c>
      <c r="K228" s="354" t="str">
        <f t="shared" si="35"/>
        <v>PAREDE:</v>
      </c>
      <c r="W228"/>
      <c r="X228"/>
      <c r="Y228"/>
      <c r="Z228"/>
      <c r="AA228"/>
      <c r="AB228"/>
      <c r="AC228"/>
      <c r="AD228"/>
      <c r="AE228"/>
      <c r="AF228"/>
      <c r="AG228"/>
      <c r="AH228"/>
      <c r="AI228"/>
      <c r="AJ228"/>
      <c r="AK228"/>
      <c r="AL228"/>
    </row>
    <row r="229" spans="1:38" ht="63.75" outlineLevel="2" x14ac:dyDescent="0.2">
      <c r="A229" s="356" t="str">
        <f t="shared" si="30"/>
        <v>Penthouse x22</v>
      </c>
      <c r="B229" s="356" t="str">
        <f t="shared" si="31"/>
        <v>IMPERMEABILIZAÇAO E TRATAMENTOS</v>
      </c>
      <c r="C229" s="356" t="str">
        <f t="shared" si="32"/>
        <v>22_19º Pav. - Penthouse</v>
      </c>
      <c r="D229" s="356" t="str">
        <f t="shared" si="36"/>
        <v>SERVIÇO</v>
      </c>
      <c r="E229" s="355" t="s">
        <v>3870</v>
      </c>
      <c r="F229" s="356" t="s">
        <v>3727</v>
      </c>
      <c r="G229" s="357" t="s">
        <v>1243</v>
      </c>
      <c r="H229" s="358">
        <v>5.94</v>
      </c>
      <c r="I229" s="358" t="str">
        <f t="shared" si="33"/>
        <v>7.1.6</v>
      </c>
      <c r="J229" s="358" t="str">
        <f t="shared" si="34"/>
        <v>TÉCNICA</v>
      </c>
      <c r="K229" s="354" t="str">
        <f t="shared" si="35"/>
        <v>PISO:</v>
      </c>
      <c r="W229"/>
      <c r="X229"/>
      <c r="Y229"/>
      <c r="Z229"/>
      <c r="AA229"/>
      <c r="AB229"/>
      <c r="AC229"/>
      <c r="AD229"/>
      <c r="AE229"/>
      <c r="AF229"/>
      <c r="AG229"/>
      <c r="AH229"/>
      <c r="AI229"/>
      <c r="AJ229"/>
      <c r="AK229"/>
      <c r="AL229"/>
    </row>
    <row r="230" spans="1:38" ht="63.75" outlineLevel="2" x14ac:dyDescent="0.2">
      <c r="A230" s="352" t="str">
        <f t="shared" si="30"/>
        <v>Penthouse x22</v>
      </c>
      <c r="B230" s="352" t="str">
        <f t="shared" si="31"/>
        <v>IMPERMEABILIZAÇAO E TRATAMENTOS</v>
      </c>
      <c r="C230" s="352" t="str">
        <f t="shared" si="32"/>
        <v>22_19º Pav. - Penthouse</v>
      </c>
      <c r="D230" s="352" t="str">
        <f t="shared" si="36"/>
        <v>SERVIÇO</v>
      </c>
      <c r="E230" s="351" t="s">
        <v>3871</v>
      </c>
      <c r="F230" s="352" t="s">
        <v>3729</v>
      </c>
      <c r="G230" s="353" t="s">
        <v>1243</v>
      </c>
      <c r="H230" s="354">
        <v>22.71</v>
      </c>
      <c r="I230" s="354" t="str">
        <f t="shared" si="33"/>
        <v>2.5.3</v>
      </c>
      <c r="J230" s="354" t="str">
        <f t="shared" si="34"/>
        <v>BANHEIRO</v>
      </c>
      <c r="K230" s="354" t="str">
        <f t="shared" si="35"/>
        <v>PAREDE:</v>
      </c>
      <c r="W230"/>
      <c r="X230"/>
      <c r="Y230"/>
      <c r="Z230"/>
      <c r="AA230"/>
      <c r="AB230"/>
      <c r="AC230"/>
      <c r="AD230"/>
      <c r="AE230"/>
      <c r="AF230"/>
      <c r="AG230"/>
      <c r="AH230"/>
      <c r="AI230"/>
      <c r="AJ230"/>
      <c r="AK230"/>
      <c r="AL230"/>
    </row>
    <row r="231" spans="1:38" ht="63.75" outlineLevel="2" x14ac:dyDescent="0.2">
      <c r="A231" s="356" t="str">
        <f t="shared" si="30"/>
        <v>Penthouse x22</v>
      </c>
      <c r="B231" s="356" t="str">
        <f t="shared" si="31"/>
        <v>IMPERMEABILIZAÇAO E TRATAMENTOS</v>
      </c>
      <c r="C231" s="356" t="str">
        <f t="shared" si="32"/>
        <v>22_19º Pav. - Penthouse</v>
      </c>
      <c r="D231" s="356" t="str">
        <f t="shared" si="36"/>
        <v>SERVIÇO</v>
      </c>
      <c r="E231" s="355" t="s">
        <v>3872</v>
      </c>
      <c r="F231" s="356" t="s">
        <v>3731</v>
      </c>
      <c r="G231" s="357" t="s">
        <v>1243</v>
      </c>
      <c r="H231" s="358">
        <v>14.93</v>
      </c>
      <c r="I231" s="358" t="str">
        <f t="shared" si="33"/>
        <v>2.5.3</v>
      </c>
      <c r="J231" s="358" t="str">
        <f t="shared" si="34"/>
        <v>BANHEIRO</v>
      </c>
      <c r="K231" s="354" t="str">
        <f t="shared" si="35"/>
        <v>PISO:</v>
      </c>
      <c r="W231"/>
      <c r="X231"/>
      <c r="Y231"/>
      <c r="Z231"/>
      <c r="AA231"/>
      <c r="AB231"/>
      <c r="AC231"/>
      <c r="AD231"/>
      <c r="AE231"/>
      <c r="AF231"/>
      <c r="AG231"/>
      <c r="AH231"/>
      <c r="AI231"/>
      <c r="AJ231"/>
      <c r="AK231"/>
      <c r="AL231"/>
    </row>
    <row r="232" spans="1:38" ht="63.75" outlineLevel="2" x14ac:dyDescent="0.2">
      <c r="A232" s="352" t="str">
        <f t="shared" si="30"/>
        <v>Penthouse x22</v>
      </c>
      <c r="B232" s="352" t="str">
        <f t="shared" si="31"/>
        <v>IMPERMEABILIZAÇAO E TRATAMENTOS</v>
      </c>
      <c r="C232" s="352" t="str">
        <f t="shared" si="32"/>
        <v>22_19º Pav. - Penthouse</v>
      </c>
      <c r="D232" s="352" t="str">
        <f t="shared" si="36"/>
        <v>SERVIÇO</v>
      </c>
      <c r="E232" s="351" t="s">
        <v>3873</v>
      </c>
      <c r="F232" s="352" t="s">
        <v>3733</v>
      </c>
      <c r="G232" s="353" t="s">
        <v>1243</v>
      </c>
      <c r="H232" s="354">
        <v>27.01</v>
      </c>
      <c r="I232" s="354" t="str">
        <f t="shared" si="33"/>
        <v>2.5.3</v>
      </c>
      <c r="J232" s="354" t="str">
        <f t="shared" si="34"/>
        <v>BANHEIRO</v>
      </c>
      <c r="K232" s="354" t="str">
        <f t="shared" si="35"/>
        <v>PAREDE:</v>
      </c>
      <c r="W232"/>
      <c r="X232"/>
      <c r="Y232"/>
      <c r="Z232"/>
      <c r="AA232"/>
      <c r="AB232"/>
      <c r="AC232"/>
      <c r="AD232"/>
      <c r="AE232"/>
      <c r="AF232"/>
      <c r="AG232"/>
      <c r="AH232"/>
      <c r="AI232"/>
      <c r="AJ232"/>
      <c r="AK232"/>
      <c r="AL232"/>
    </row>
    <row r="233" spans="1:38" ht="63.75" outlineLevel="2" x14ac:dyDescent="0.2">
      <c r="A233" s="356" t="str">
        <f t="shared" ref="A233:A296" si="37">_xlfn.XLOOKUP(C233,$T$13:$T$58,$U$13:$U$58,"")</f>
        <v>Penthouse x22</v>
      </c>
      <c r="B233" s="356" t="str">
        <f t="shared" ref="B233:B296" si="38">UPPER(IF(F233="","",IF(IF(E233="","",LEN(E233)-LEN(SUBSTITUTE(E233,".","")))=2,(F233),B232)))</f>
        <v>IMPERMEABILIZAÇAO E TRATAMENTOS</v>
      </c>
      <c r="C233" s="356" t="str">
        <f t="shared" ref="C233:C296" si="39">PROPER(IF(OR(F233="",C232="PAVIMENTO"),"",IF(AND(IF(E233="","",LEN(E233)-LEN(SUBSTITUTE(E233,".","")))=3,H233=""),F233,C232)))</f>
        <v>22_19º Pav. - Penthouse</v>
      </c>
      <c r="D233" s="356" t="str">
        <f t="shared" si="36"/>
        <v>SERVIÇO</v>
      </c>
      <c r="E233" s="355" t="s">
        <v>3874</v>
      </c>
      <c r="F233" s="356" t="s">
        <v>3735</v>
      </c>
      <c r="G233" s="357" t="s">
        <v>1243</v>
      </c>
      <c r="H233" s="358">
        <v>9.1</v>
      </c>
      <c r="I233" s="358" t="str">
        <f t="shared" si="33"/>
        <v>2.5.3</v>
      </c>
      <c r="J233" s="358" t="str">
        <f t="shared" si="34"/>
        <v>BANHEIRO</v>
      </c>
      <c r="K233" s="354" t="str">
        <f t="shared" si="35"/>
        <v>PISO:</v>
      </c>
      <c r="W233"/>
      <c r="X233"/>
      <c r="Y233"/>
      <c r="Z233"/>
      <c r="AA233"/>
      <c r="AB233"/>
      <c r="AC233"/>
      <c r="AD233"/>
      <c r="AE233"/>
      <c r="AF233"/>
      <c r="AG233"/>
      <c r="AH233"/>
      <c r="AI233"/>
      <c r="AJ233"/>
      <c r="AK233"/>
      <c r="AL233"/>
    </row>
    <row r="234" spans="1:38" ht="63.75" outlineLevel="2" x14ac:dyDescent="0.2">
      <c r="A234" s="352" t="str">
        <f t="shared" si="37"/>
        <v>Penthouse x22</v>
      </c>
      <c r="B234" s="352" t="str">
        <f t="shared" si="38"/>
        <v>IMPERMEABILIZAÇAO E TRATAMENTOS</v>
      </c>
      <c r="C234" s="352" t="str">
        <f t="shared" si="39"/>
        <v>22_19º Pav. - Penthouse</v>
      </c>
      <c r="D234" s="352" t="str">
        <f t="shared" si="36"/>
        <v>SERVIÇO</v>
      </c>
      <c r="E234" s="351" t="s">
        <v>3875</v>
      </c>
      <c r="F234" s="352" t="s">
        <v>3686</v>
      </c>
      <c r="G234" s="353" t="s">
        <v>1243</v>
      </c>
      <c r="H234" s="354">
        <v>28.49</v>
      </c>
      <c r="I234" s="354" t="str">
        <f t="shared" si="33"/>
        <v>2.5.3</v>
      </c>
      <c r="J234" s="354" t="str">
        <f t="shared" si="34"/>
        <v>ESQUADRIA</v>
      </c>
      <c r="K234" s="354" t="str">
        <f t="shared" si="35"/>
        <v>PAREDE:</v>
      </c>
      <c r="W234"/>
      <c r="X234"/>
      <c r="Y234"/>
      <c r="Z234"/>
      <c r="AA234"/>
      <c r="AB234"/>
      <c r="AC234"/>
      <c r="AD234"/>
      <c r="AE234"/>
      <c r="AF234"/>
      <c r="AG234"/>
      <c r="AH234"/>
      <c r="AI234"/>
      <c r="AJ234"/>
      <c r="AK234"/>
      <c r="AL234"/>
    </row>
    <row r="235" spans="1:38" ht="63.75" outlineLevel="2" x14ac:dyDescent="0.2">
      <c r="A235" s="356" t="str">
        <f t="shared" si="37"/>
        <v>Penthouse x22</v>
      </c>
      <c r="B235" s="356" t="str">
        <f t="shared" si="38"/>
        <v>IMPERMEABILIZAÇAO E TRATAMENTOS</v>
      </c>
      <c r="C235" s="356" t="str">
        <f t="shared" si="39"/>
        <v>22_19º Pav. - Penthouse</v>
      </c>
      <c r="D235" s="356" t="str">
        <f t="shared" si="36"/>
        <v>SERVIÇO</v>
      </c>
      <c r="E235" s="355" t="s">
        <v>3876</v>
      </c>
      <c r="F235" s="356" t="s">
        <v>3738</v>
      </c>
      <c r="G235" s="357" t="s">
        <v>1243</v>
      </c>
      <c r="H235" s="358">
        <v>18.760000000000002</v>
      </c>
      <c r="I235" s="358" t="str">
        <f t="shared" si="33"/>
        <v>2.5.3</v>
      </c>
      <c r="J235" s="358" t="str">
        <f t="shared" si="34"/>
        <v>ESQUADRIA</v>
      </c>
      <c r="K235" s="354" t="str">
        <f t="shared" si="35"/>
        <v>PISO:</v>
      </c>
      <c r="W235"/>
      <c r="X235"/>
      <c r="Y235"/>
      <c r="Z235"/>
      <c r="AA235"/>
      <c r="AB235"/>
      <c r="AC235"/>
      <c r="AD235"/>
      <c r="AE235"/>
      <c r="AF235"/>
      <c r="AG235"/>
      <c r="AH235"/>
      <c r="AI235"/>
      <c r="AJ235"/>
      <c r="AK235"/>
      <c r="AL235"/>
    </row>
    <row r="236" spans="1:38" ht="63.75" outlineLevel="2" x14ac:dyDescent="0.2">
      <c r="A236" s="352" t="str">
        <f t="shared" si="37"/>
        <v>Penthouse x22</v>
      </c>
      <c r="B236" s="352" t="str">
        <f t="shared" si="38"/>
        <v>IMPERMEABILIZAÇAO E TRATAMENTOS</v>
      </c>
      <c r="C236" s="352" t="str">
        <f t="shared" si="39"/>
        <v>22_19º Pav. - Penthouse</v>
      </c>
      <c r="D236" s="352" t="str">
        <f t="shared" si="36"/>
        <v>SERVIÇO</v>
      </c>
      <c r="E236" s="351" t="s">
        <v>3877</v>
      </c>
      <c r="F236" s="352" t="s">
        <v>3740</v>
      </c>
      <c r="G236" s="353" t="s">
        <v>1243</v>
      </c>
      <c r="H236" s="354">
        <v>9.92</v>
      </c>
      <c r="I236" s="354" t="str">
        <f t="shared" si="33"/>
        <v>7.1.6</v>
      </c>
      <c r="J236" s="354" t="str">
        <f t="shared" si="34"/>
        <v>FACHADA</v>
      </c>
      <c r="K236" s="354" t="str">
        <f t="shared" si="35"/>
        <v>PISO:</v>
      </c>
      <c r="W236"/>
      <c r="X236"/>
      <c r="Y236"/>
      <c r="Z236"/>
      <c r="AA236"/>
      <c r="AB236"/>
      <c r="AC236"/>
      <c r="AD236"/>
      <c r="AE236"/>
      <c r="AF236"/>
      <c r="AG236"/>
      <c r="AH236"/>
      <c r="AI236"/>
      <c r="AJ236"/>
      <c r="AK236"/>
      <c r="AL236"/>
    </row>
    <row r="237" spans="1:38" ht="63.75" outlineLevel="2" x14ac:dyDescent="0.2">
      <c r="A237" s="356" t="str">
        <f t="shared" si="37"/>
        <v>Penthouse x22</v>
      </c>
      <c r="B237" s="356" t="str">
        <f t="shared" si="38"/>
        <v>IMPERMEABILIZAÇAO E TRATAMENTOS</v>
      </c>
      <c r="C237" s="356" t="str">
        <f t="shared" si="39"/>
        <v>22_19º Pav. - Penthouse</v>
      </c>
      <c r="D237" s="356" t="str">
        <f t="shared" si="36"/>
        <v>SERVIÇO</v>
      </c>
      <c r="E237" s="355" t="s">
        <v>3878</v>
      </c>
      <c r="F237" s="356" t="s">
        <v>4137</v>
      </c>
      <c r="G237" s="357" t="s">
        <v>1243</v>
      </c>
      <c r="H237" s="358">
        <v>1.8</v>
      </c>
      <c r="I237" s="358" t="s">
        <v>4152</v>
      </c>
      <c r="J237" s="358" t="str">
        <f t="shared" si="34"/>
        <v>SACADA</v>
      </c>
      <c r="K237" s="354" t="str">
        <f t="shared" si="35"/>
        <v>PAREDE:</v>
      </c>
      <c r="W237"/>
      <c r="X237"/>
      <c r="Y237"/>
      <c r="Z237"/>
      <c r="AA237"/>
      <c r="AB237"/>
      <c r="AC237"/>
      <c r="AD237"/>
      <c r="AE237"/>
      <c r="AF237"/>
      <c r="AG237"/>
      <c r="AH237"/>
      <c r="AI237"/>
      <c r="AJ237"/>
      <c r="AK237"/>
      <c r="AL237"/>
    </row>
    <row r="238" spans="1:38" ht="63.75" outlineLevel="2" x14ac:dyDescent="0.2">
      <c r="A238" s="352" t="str">
        <f t="shared" si="37"/>
        <v>Penthouse x22</v>
      </c>
      <c r="B238" s="352" t="str">
        <f t="shared" si="38"/>
        <v>IMPERMEABILIZAÇAO E TRATAMENTOS</v>
      </c>
      <c r="C238" s="352" t="str">
        <f t="shared" si="39"/>
        <v>22_19º Pav. - Penthouse</v>
      </c>
      <c r="D238" s="352" t="str">
        <f t="shared" si="36"/>
        <v>SERVIÇO</v>
      </c>
      <c r="E238" s="351" t="s">
        <v>3879</v>
      </c>
      <c r="F238" s="352" t="s">
        <v>4138</v>
      </c>
      <c r="G238" s="353" t="s">
        <v>1243</v>
      </c>
      <c r="H238" s="354">
        <v>5.16</v>
      </c>
      <c r="I238" s="354" t="s">
        <v>4152</v>
      </c>
      <c r="J238" s="354" t="str">
        <f t="shared" si="34"/>
        <v>SACADA</v>
      </c>
      <c r="K238" s="354" t="str">
        <f t="shared" si="35"/>
        <v>PISO:</v>
      </c>
      <c r="L238" s="218" t="s">
        <v>4193</v>
      </c>
      <c r="W238"/>
      <c r="X238"/>
      <c r="Y238"/>
      <c r="Z238"/>
      <c r="AA238"/>
      <c r="AB238"/>
      <c r="AC238"/>
      <c r="AD238"/>
      <c r="AE238"/>
      <c r="AF238"/>
      <c r="AG238"/>
      <c r="AH238"/>
      <c r="AI238"/>
      <c r="AJ238"/>
      <c r="AK238"/>
      <c r="AL238"/>
    </row>
    <row r="239" spans="1:38" ht="63.75" outlineLevel="2" x14ac:dyDescent="0.2">
      <c r="A239" s="348" t="str">
        <f t="shared" si="37"/>
        <v>Penthouse x22</v>
      </c>
      <c r="B239" s="348" t="str">
        <f t="shared" si="38"/>
        <v>IMPERMEABILIZAÇAO E TRATAMENTOS</v>
      </c>
      <c r="C239" s="348" t="str">
        <f t="shared" si="39"/>
        <v>23_20º Pav. - Penthouse</v>
      </c>
      <c r="D239" s="348" t="str">
        <f t="shared" si="36"/>
        <v/>
      </c>
      <c r="E239" s="347" t="s">
        <v>2684</v>
      </c>
      <c r="F239" s="348" t="s">
        <v>2685</v>
      </c>
      <c r="G239" s="349"/>
      <c r="H239" s="350"/>
      <c r="I239" s="350">
        <f>IF(C239=F239,SUMIFS($H$12:$H$63964,$C$12:$C$63964,C239),"")</f>
        <v>152.28</v>
      </c>
      <c r="J239" s="350"/>
      <c r="K239" s="354"/>
      <c r="W239"/>
      <c r="X239"/>
      <c r="Y239"/>
      <c r="Z239"/>
      <c r="AA239"/>
      <c r="AB239"/>
      <c r="AC239"/>
      <c r="AD239"/>
      <c r="AE239"/>
      <c r="AF239"/>
      <c r="AG239"/>
      <c r="AH239"/>
      <c r="AI239"/>
      <c r="AJ239"/>
      <c r="AK239"/>
      <c r="AL239"/>
    </row>
    <row r="240" spans="1:38" ht="63.75" outlineLevel="2" x14ac:dyDescent="0.2">
      <c r="A240" s="356" t="str">
        <f t="shared" si="37"/>
        <v>Penthouse x22</v>
      </c>
      <c r="B240" s="356" t="str">
        <f t="shared" si="38"/>
        <v>IMPERMEABILIZAÇAO E TRATAMENTOS</v>
      </c>
      <c r="C240" s="356" t="str">
        <f t="shared" si="39"/>
        <v>23_20º Pav. - Penthouse</v>
      </c>
      <c r="D240" s="356" t="str">
        <f t="shared" si="36"/>
        <v>SERVIÇO</v>
      </c>
      <c r="E240" s="355" t="s">
        <v>2686</v>
      </c>
      <c r="F240" s="356" t="s">
        <v>4136</v>
      </c>
      <c r="G240" s="357" t="s">
        <v>1243</v>
      </c>
      <c r="H240" s="358">
        <v>10.47</v>
      </c>
      <c r="I240" s="358" t="s">
        <v>4147</v>
      </c>
      <c r="J240" s="358" t="str">
        <f t="shared" si="34"/>
        <v>SERVIÇO</v>
      </c>
      <c r="K240" s="354" t="str">
        <f t="shared" si="35"/>
        <v>PAREDE:</v>
      </c>
      <c r="W240"/>
      <c r="X240"/>
      <c r="Y240"/>
      <c r="Z240"/>
      <c r="AA240"/>
      <c r="AB240"/>
      <c r="AC240"/>
      <c r="AD240"/>
      <c r="AE240"/>
      <c r="AF240"/>
      <c r="AG240"/>
      <c r="AH240"/>
      <c r="AI240"/>
      <c r="AJ240"/>
      <c r="AK240"/>
      <c r="AL240"/>
    </row>
    <row r="241" spans="1:38" ht="63.75" outlineLevel="2" x14ac:dyDescent="0.2">
      <c r="A241" s="352" t="str">
        <f t="shared" si="37"/>
        <v>Penthouse x22</v>
      </c>
      <c r="B241" s="352" t="str">
        <f t="shared" si="38"/>
        <v>IMPERMEABILIZAÇAO E TRATAMENTOS</v>
      </c>
      <c r="C241" s="352" t="str">
        <f t="shared" si="39"/>
        <v>23_20º Pav. - Penthouse</v>
      </c>
      <c r="D241" s="352" t="str">
        <f t="shared" si="36"/>
        <v>SERVIÇO</v>
      </c>
      <c r="E241" s="351" t="s">
        <v>3880</v>
      </c>
      <c r="F241" s="352" t="s">
        <v>3723</v>
      </c>
      <c r="G241" s="353" t="s">
        <v>1243</v>
      </c>
      <c r="H241" s="354">
        <v>4.5599999999999996</v>
      </c>
      <c r="I241" s="354" t="str">
        <f t="shared" si="33"/>
        <v>2.5.3</v>
      </c>
      <c r="J241" s="354" t="str">
        <f t="shared" si="34"/>
        <v>SERVIÇO</v>
      </c>
      <c r="K241" s="354" t="str">
        <f t="shared" si="35"/>
        <v>PISO:</v>
      </c>
      <c r="W241"/>
      <c r="X241"/>
      <c r="Y241"/>
      <c r="Z241"/>
      <c r="AA241"/>
      <c r="AB241"/>
      <c r="AC241"/>
      <c r="AD241"/>
      <c r="AE241"/>
      <c r="AF241"/>
      <c r="AG241"/>
      <c r="AH241"/>
      <c r="AI241"/>
      <c r="AJ241"/>
      <c r="AK241"/>
      <c r="AL241"/>
    </row>
    <row r="242" spans="1:38" ht="63.75" outlineLevel="2" x14ac:dyDescent="0.2">
      <c r="A242" s="356" t="str">
        <f t="shared" si="37"/>
        <v>Penthouse x22</v>
      </c>
      <c r="B242" s="356" t="str">
        <f t="shared" si="38"/>
        <v>IMPERMEABILIZAÇAO E TRATAMENTOS</v>
      </c>
      <c r="C242" s="356" t="str">
        <f t="shared" si="39"/>
        <v>23_20º Pav. - Penthouse</v>
      </c>
      <c r="D242" s="356" t="str">
        <f t="shared" si="36"/>
        <v>SERVIÇO</v>
      </c>
      <c r="E242" s="355" t="s">
        <v>3881</v>
      </c>
      <c r="F242" s="356" t="s">
        <v>3725</v>
      </c>
      <c r="G242" s="357" t="s">
        <v>1243</v>
      </c>
      <c r="H242" s="358">
        <v>3.35</v>
      </c>
      <c r="I242" s="358" t="str">
        <f t="shared" si="33"/>
        <v>7.1.6</v>
      </c>
      <c r="J242" s="358" t="str">
        <f t="shared" si="34"/>
        <v>TÉCNICA</v>
      </c>
      <c r="K242" s="354" t="str">
        <f t="shared" si="35"/>
        <v>PAREDE:</v>
      </c>
      <c r="W242"/>
      <c r="X242"/>
      <c r="Y242"/>
      <c r="Z242"/>
      <c r="AA242"/>
      <c r="AB242"/>
      <c r="AC242"/>
      <c r="AD242"/>
      <c r="AE242"/>
      <c r="AF242"/>
      <c r="AG242"/>
      <c r="AH242"/>
      <c r="AI242"/>
      <c r="AJ242"/>
      <c r="AK242"/>
      <c r="AL242"/>
    </row>
    <row r="243" spans="1:38" ht="63.75" outlineLevel="2" x14ac:dyDescent="0.2">
      <c r="A243" s="352" t="str">
        <f t="shared" si="37"/>
        <v>Penthouse x22</v>
      </c>
      <c r="B243" s="352" t="str">
        <f t="shared" si="38"/>
        <v>IMPERMEABILIZAÇAO E TRATAMENTOS</v>
      </c>
      <c r="C243" s="352" t="str">
        <f t="shared" si="39"/>
        <v>23_20º Pav. - Penthouse</v>
      </c>
      <c r="D243" s="352" t="str">
        <f t="shared" si="36"/>
        <v>SERVIÇO</v>
      </c>
      <c r="E243" s="351" t="s">
        <v>3882</v>
      </c>
      <c r="F243" s="352" t="s">
        <v>3727</v>
      </c>
      <c r="G243" s="353" t="s">
        <v>1243</v>
      </c>
      <c r="H243" s="354">
        <v>5.94</v>
      </c>
      <c r="I243" s="354" t="str">
        <f t="shared" si="33"/>
        <v>7.1.6</v>
      </c>
      <c r="J243" s="354" t="str">
        <f t="shared" si="34"/>
        <v>TÉCNICA</v>
      </c>
      <c r="K243" s="354" t="str">
        <f t="shared" si="35"/>
        <v>PISO:</v>
      </c>
      <c r="W243"/>
      <c r="X243"/>
      <c r="Y243"/>
      <c r="Z243"/>
      <c r="AA243"/>
      <c r="AB243"/>
      <c r="AC243"/>
      <c r="AD243"/>
      <c r="AE243"/>
      <c r="AF243"/>
      <c r="AG243"/>
      <c r="AH243"/>
      <c r="AI243"/>
      <c r="AJ243"/>
      <c r="AK243"/>
      <c r="AL243"/>
    </row>
    <row r="244" spans="1:38" ht="63.75" outlineLevel="2" x14ac:dyDescent="0.2">
      <c r="A244" s="356" t="str">
        <f t="shared" si="37"/>
        <v>Penthouse x22</v>
      </c>
      <c r="B244" s="356" t="str">
        <f t="shared" si="38"/>
        <v>IMPERMEABILIZAÇAO E TRATAMENTOS</v>
      </c>
      <c r="C244" s="356" t="str">
        <f t="shared" si="39"/>
        <v>23_20º Pav. - Penthouse</v>
      </c>
      <c r="D244" s="356" t="str">
        <f t="shared" si="36"/>
        <v>SERVIÇO</v>
      </c>
      <c r="E244" s="355" t="s">
        <v>3883</v>
      </c>
      <c r="F244" s="356" t="s">
        <v>3729</v>
      </c>
      <c r="G244" s="357" t="s">
        <v>1243</v>
      </c>
      <c r="H244" s="358">
        <v>22.71</v>
      </c>
      <c r="I244" s="358" t="str">
        <f t="shared" si="33"/>
        <v>2.5.3</v>
      </c>
      <c r="J244" s="358" t="str">
        <f t="shared" si="34"/>
        <v>BANHEIRO</v>
      </c>
      <c r="K244" s="354" t="str">
        <f t="shared" si="35"/>
        <v>PAREDE:</v>
      </c>
      <c r="W244"/>
      <c r="X244"/>
      <c r="Y244"/>
      <c r="Z244"/>
      <c r="AA244"/>
      <c r="AB244"/>
      <c r="AC244"/>
      <c r="AD244"/>
      <c r="AE244"/>
      <c r="AF244"/>
      <c r="AG244"/>
      <c r="AH244"/>
      <c r="AI244"/>
      <c r="AJ244"/>
      <c r="AK244"/>
      <c r="AL244"/>
    </row>
    <row r="245" spans="1:38" ht="63.75" outlineLevel="2" x14ac:dyDescent="0.2">
      <c r="A245" s="352" t="str">
        <f t="shared" si="37"/>
        <v>Penthouse x22</v>
      </c>
      <c r="B245" s="352" t="str">
        <f t="shared" si="38"/>
        <v>IMPERMEABILIZAÇAO E TRATAMENTOS</v>
      </c>
      <c r="C245" s="352" t="str">
        <f t="shared" si="39"/>
        <v>23_20º Pav. - Penthouse</v>
      </c>
      <c r="D245" s="352" t="str">
        <f t="shared" si="36"/>
        <v>SERVIÇO</v>
      </c>
      <c r="E245" s="351" t="s">
        <v>3884</v>
      </c>
      <c r="F245" s="352" t="s">
        <v>3731</v>
      </c>
      <c r="G245" s="353" t="s">
        <v>1243</v>
      </c>
      <c r="H245" s="354">
        <v>14.93</v>
      </c>
      <c r="I245" s="354" t="str">
        <f t="shared" si="33"/>
        <v>2.5.3</v>
      </c>
      <c r="J245" s="354" t="str">
        <f t="shared" si="34"/>
        <v>BANHEIRO</v>
      </c>
      <c r="K245" s="354" t="str">
        <f t="shared" si="35"/>
        <v>PISO:</v>
      </c>
      <c r="W245"/>
      <c r="X245"/>
      <c r="Y245"/>
      <c r="Z245"/>
      <c r="AA245"/>
      <c r="AB245"/>
      <c r="AC245"/>
      <c r="AD245"/>
      <c r="AE245"/>
      <c r="AF245"/>
      <c r="AG245"/>
      <c r="AH245"/>
      <c r="AI245"/>
      <c r="AJ245"/>
      <c r="AK245"/>
      <c r="AL245"/>
    </row>
    <row r="246" spans="1:38" ht="63.75" outlineLevel="2" x14ac:dyDescent="0.2">
      <c r="A246" s="356" t="str">
        <f t="shared" si="37"/>
        <v>Penthouse x22</v>
      </c>
      <c r="B246" s="356" t="str">
        <f t="shared" si="38"/>
        <v>IMPERMEABILIZAÇAO E TRATAMENTOS</v>
      </c>
      <c r="C246" s="356" t="str">
        <f t="shared" si="39"/>
        <v>23_20º Pav. - Penthouse</v>
      </c>
      <c r="D246" s="356" t="str">
        <f t="shared" si="36"/>
        <v>SERVIÇO</v>
      </c>
      <c r="E246" s="355" t="s">
        <v>3885</v>
      </c>
      <c r="F246" s="356" t="s">
        <v>3733</v>
      </c>
      <c r="G246" s="357" t="s">
        <v>1243</v>
      </c>
      <c r="H246" s="358">
        <v>27.01</v>
      </c>
      <c r="I246" s="358" t="str">
        <f t="shared" si="33"/>
        <v>2.5.3</v>
      </c>
      <c r="J246" s="358" t="str">
        <f t="shared" si="34"/>
        <v>BANHEIRO</v>
      </c>
      <c r="K246" s="354" t="str">
        <f t="shared" si="35"/>
        <v>PAREDE:</v>
      </c>
      <c r="W246"/>
      <c r="X246"/>
      <c r="Y246"/>
      <c r="Z246"/>
      <c r="AA246"/>
      <c r="AB246"/>
      <c r="AC246"/>
      <c r="AD246"/>
      <c r="AE246"/>
      <c r="AF246"/>
      <c r="AG246"/>
      <c r="AH246"/>
      <c r="AI246"/>
      <c r="AJ246"/>
      <c r="AK246"/>
      <c r="AL246"/>
    </row>
    <row r="247" spans="1:38" ht="63.75" outlineLevel="2" x14ac:dyDescent="0.2">
      <c r="A247" s="352" t="str">
        <f t="shared" si="37"/>
        <v>Penthouse x22</v>
      </c>
      <c r="B247" s="352" t="str">
        <f t="shared" si="38"/>
        <v>IMPERMEABILIZAÇAO E TRATAMENTOS</v>
      </c>
      <c r="C247" s="352" t="str">
        <f t="shared" si="39"/>
        <v>23_20º Pav. - Penthouse</v>
      </c>
      <c r="D247" s="352" t="str">
        <f t="shared" si="36"/>
        <v>SERVIÇO</v>
      </c>
      <c r="E247" s="351" t="s">
        <v>3886</v>
      </c>
      <c r="F247" s="352" t="s">
        <v>3735</v>
      </c>
      <c r="G247" s="353" t="s">
        <v>1243</v>
      </c>
      <c r="H247" s="354">
        <v>9.1</v>
      </c>
      <c r="I247" s="354" t="str">
        <f t="shared" si="33"/>
        <v>2.5.3</v>
      </c>
      <c r="J247" s="354" t="str">
        <f t="shared" si="34"/>
        <v>BANHEIRO</v>
      </c>
      <c r="K247" s="354" t="str">
        <f t="shared" si="35"/>
        <v>PISO:</v>
      </c>
      <c r="W247"/>
      <c r="X247"/>
      <c r="Y247"/>
      <c r="Z247"/>
      <c r="AA247"/>
      <c r="AB247"/>
      <c r="AC247"/>
      <c r="AD247"/>
      <c r="AE247"/>
      <c r="AF247"/>
      <c r="AG247"/>
      <c r="AH247"/>
      <c r="AI247"/>
      <c r="AJ247"/>
      <c r="AK247"/>
      <c r="AL247"/>
    </row>
    <row r="248" spans="1:38" ht="63.75" outlineLevel="2" x14ac:dyDescent="0.2">
      <c r="A248" s="356" t="str">
        <f t="shared" si="37"/>
        <v>Penthouse x22</v>
      </c>
      <c r="B248" s="356" t="str">
        <f t="shared" si="38"/>
        <v>IMPERMEABILIZAÇAO E TRATAMENTOS</v>
      </c>
      <c r="C248" s="356" t="str">
        <f t="shared" si="39"/>
        <v>23_20º Pav. - Penthouse</v>
      </c>
      <c r="D248" s="356" t="str">
        <f t="shared" si="36"/>
        <v>SERVIÇO</v>
      </c>
      <c r="E248" s="355" t="s">
        <v>3887</v>
      </c>
      <c r="F248" s="356" t="s">
        <v>3686</v>
      </c>
      <c r="G248" s="357" t="s">
        <v>1243</v>
      </c>
      <c r="H248" s="358">
        <v>28.49</v>
      </c>
      <c r="I248" s="358" t="str">
        <f t="shared" si="33"/>
        <v>2.5.3</v>
      </c>
      <c r="J248" s="358" t="str">
        <f t="shared" si="34"/>
        <v>ESQUADRIA</v>
      </c>
      <c r="K248" s="354" t="str">
        <f t="shared" si="35"/>
        <v>PAREDE:</v>
      </c>
      <c r="W248"/>
      <c r="X248"/>
      <c r="Y248"/>
      <c r="Z248"/>
      <c r="AA248"/>
      <c r="AB248"/>
      <c r="AC248"/>
      <c r="AD248"/>
      <c r="AE248"/>
      <c r="AF248"/>
      <c r="AG248"/>
      <c r="AH248"/>
      <c r="AI248"/>
      <c r="AJ248"/>
      <c r="AK248"/>
      <c r="AL248"/>
    </row>
    <row r="249" spans="1:38" ht="63.75" outlineLevel="2" x14ac:dyDescent="0.2">
      <c r="A249" s="352" t="str">
        <f t="shared" si="37"/>
        <v>Penthouse x22</v>
      </c>
      <c r="B249" s="352" t="str">
        <f t="shared" si="38"/>
        <v>IMPERMEABILIZAÇAO E TRATAMENTOS</v>
      </c>
      <c r="C249" s="352" t="str">
        <f t="shared" si="39"/>
        <v>23_20º Pav. - Penthouse</v>
      </c>
      <c r="D249" s="352" t="str">
        <f t="shared" si="36"/>
        <v>SERVIÇO</v>
      </c>
      <c r="E249" s="351" t="s">
        <v>3888</v>
      </c>
      <c r="F249" s="352" t="s">
        <v>3738</v>
      </c>
      <c r="G249" s="353" t="s">
        <v>1243</v>
      </c>
      <c r="H249" s="354">
        <v>18.760000000000002</v>
      </c>
      <c r="I249" s="354" t="str">
        <f t="shared" si="33"/>
        <v>2.5.3</v>
      </c>
      <c r="J249" s="354" t="str">
        <f t="shared" si="34"/>
        <v>ESQUADRIA</v>
      </c>
      <c r="K249" s="354" t="str">
        <f t="shared" si="35"/>
        <v>PISO:</v>
      </c>
      <c r="W249"/>
      <c r="X249"/>
      <c r="Y249"/>
      <c r="Z249"/>
      <c r="AA249"/>
      <c r="AB249"/>
      <c r="AC249"/>
      <c r="AD249"/>
      <c r="AE249"/>
      <c r="AF249"/>
      <c r="AG249"/>
      <c r="AH249"/>
      <c r="AI249"/>
      <c r="AJ249"/>
      <c r="AK249"/>
      <c r="AL249"/>
    </row>
    <row r="250" spans="1:38" ht="63.75" outlineLevel="2" x14ac:dyDescent="0.2">
      <c r="A250" s="356" t="str">
        <f t="shared" si="37"/>
        <v>Penthouse x22</v>
      </c>
      <c r="B250" s="356" t="str">
        <f t="shared" si="38"/>
        <v>IMPERMEABILIZAÇAO E TRATAMENTOS</v>
      </c>
      <c r="C250" s="356" t="str">
        <f t="shared" si="39"/>
        <v>23_20º Pav. - Penthouse</v>
      </c>
      <c r="D250" s="356" t="str">
        <f t="shared" si="36"/>
        <v>SERVIÇO</v>
      </c>
      <c r="E250" s="355" t="s">
        <v>3889</v>
      </c>
      <c r="F250" s="356" t="s">
        <v>4137</v>
      </c>
      <c r="G250" s="357" t="s">
        <v>1243</v>
      </c>
      <c r="H250" s="358">
        <v>1.8</v>
      </c>
      <c r="I250" s="358" t="s">
        <v>4152</v>
      </c>
      <c r="J250" s="358" t="str">
        <f t="shared" si="34"/>
        <v>SACADA</v>
      </c>
      <c r="K250" s="354" t="str">
        <f t="shared" si="35"/>
        <v>PAREDE:</v>
      </c>
      <c r="W250"/>
      <c r="X250"/>
      <c r="Y250"/>
      <c r="Z250"/>
      <c r="AA250"/>
      <c r="AB250"/>
      <c r="AC250"/>
      <c r="AD250"/>
      <c r="AE250"/>
      <c r="AF250"/>
      <c r="AG250"/>
      <c r="AH250"/>
      <c r="AI250"/>
      <c r="AJ250"/>
      <c r="AK250"/>
      <c r="AL250"/>
    </row>
    <row r="251" spans="1:38" ht="63.75" outlineLevel="2" x14ac:dyDescent="0.2">
      <c r="A251" s="352" t="str">
        <f t="shared" si="37"/>
        <v>Penthouse x22</v>
      </c>
      <c r="B251" s="352" t="str">
        <f t="shared" si="38"/>
        <v>IMPERMEABILIZAÇAO E TRATAMENTOS</v>
      </c>
      <c r="C251" s="352" t="str">
        <f t="shared" si="39"/>
        <v>23_20º Pav. - Penthouse</v>
      </c>
      <c r="D251" s="352" t="str">
        <f t="shared" si="36"/>
        <v>SERVIÇO</v>
      </c>
      <c r="E251" s="351" t="s">
        <v>3890</v>
      </c>
      <c r="F251" s="352" t="s">
        <v>4138</v>
      </c>
      <c r="G251" s="353" t="s">
        <v>1243</v>
      </c>
      <c r="H251" s="354">
        <v>5.16</v>
      </c>
      <c r="I251" s="354" t="s">
        <v>4152</v>
      </c>
      <c r="J251" s="354" t="str">
        <f t="shared" si="34"/>
        <v>SACADA</v>
      </c>
      <c r="K251" s="354" t="str">
        <f t="shared" si="35"/>
        <v>PISO:</v>
      </c>
      <c r="L251" s="218" t="s">
        <v>4193</v>
      </c>
      <c r="W251"/>
      <c r="X251"/>
      <c r="Y251"/>
      <c r="Z251"/>
      <c r="AA251"/>
      <c r="AB251"/>
      <c r="AC251"/>
      <c r="AD251"/>
      <c r="AE251"/>
      <c r="AF251"/>
      <c r="AG251"/>
      <c r="AH251"/>
      <c r="AI251"/>
      <c r="AJ251"/>
      <c r="AK251"/>
      <c r="AL251"/>
    </row>
    <row r="252" spans="1:38" ht="63.75" outlineLevel="2" x14ac:dyDescent="0.2">
      <c r="A252" s="348" t="str">
        <f t="shared" si="37"/>
        <v>Penthouse x22</v>
      </c>
      <c r="B252" s="348" t="str">
        <f t="shared" si="38"/>
        <v>IMPERMEABILIZAÇAO E TRATAMENTOS</v>
      </c>
      <c r="C252" s="348" t="str">
        <f t="shared" si="39"/>
        <v>24_21º Pav. - Penthouse</v>
      </c>
      <c r="D252" s="348" t="str">
        <f t="shared" si="36"/>
        <v/>
      </c>
      <c r="E252" s="347" t="s">
        <v>2687</v>
      </c>
      <c r="F252" s="348" t="s">
        <v>2688</v>
      </c>
      <c r="G252" s="349"/>
      <c r="H252" s="350"/>
      <c r="I252" s="350">
        <f>IF(C252=F252,SUMIFS($H$12:$H$63964,$C$12:$C$63964,C252),"")</f>
        <v>162.19999999999999</v>
      </c>
      <c r="J252" s="350"/>
      <c r="K252" s="354"/>
      <c r="W252"/>
      <c r="X252"/>
      <c r="Y252"/>
      <c r="Z252"/>
      <c r="AA252"/>
      <c r="AB252"/>
      <c r="AC252"/>
      <c r="AD252"/>
      <c r="AE252"/>
      <c r="AF252"/>
      <c r="AG252"/>
      <c r="AH252"/>
      <c r="AI252"/>
      <c r="AJ252"/>
      <c r="AK252"/>
      <c r="AL252"/>
    </row>
    <row r="253" spans="1:38" ht="63.75" outlineLevel="2" x14ac:dyDescent="0.2">
      <c r="A253" s="356" t="str">
        <f t="shared" si="37"/>
        <v>Penthouse x22</v>
      </c>
      <c r="B253" s="356" t="str">
        <f t="shared" si="38"/>
        <v>IMPERMEABILIZAÇAO E TRATAMENTOS</v>
      </c>
      <c r="C253" s="356" t="str">
        <f t="shared" si="39"/>
        <v>24_21º Pav. - Penthouse</v>
      </c>
      <c r="D253" s="356" t="str">
        <f t="shared" si="36"/>
        <v>SERVIÇO</v>
      </c>
      <c r="E253" s="355" t="s">
        <v>2689</v>
      </c>
      <c r="F253" s="356" t="s">
        <v>4136</v>
      </c>
      <c r="G253" s="357" t="s">
        <v>1243</v>
      </c>
      <c r="H253" s="358">
        <v>10.47</v>
      </c>
      <c r="I253" s="358" t="s">
        <v>4147</v>
      </c>
      <c r="J253" s="358" t="str">
        <f t="shared" si="34"/>
        <v>SERVIÇO</v>
      </c>
      <c r="K253" s="354" t="str">
        <f t="shared" si="35"/>
        <v>PAREDE:</v>
      </c>
      <c r="W253"/>
      <c r="X253"/>
      <c r="Y253"/>
      <c r="Z253"/>
      <c r="AA253"/>
      <c r="AB253"/>
      <c r="AC253"/>
      <c r="AD253"/>
      <c r="AE253"/>
      <c r="AF253"/>
      <c r="AG253"/>
      <c r="AH253"/>
      <c r="AI253"/>
      <c r="AJ253"/>
      <c r="AK253"/>
      <c r="AL253"/>
    </row>
    <row r="254" spans="1:38" ht="63.75" outlineLevel="2" x14ac:dyDescent="0.2">
      <c r="A254" s="352" t="str">
        <f t="shared" si="37"/>
        <v>Penthouse x22</v>
      </c>
      <c r="B254" s="352" t="str">
        <f t="shared" si="38"/>
        <v>IMPERMEABILIZAÇAO E TRATAMENTOS</v>
      </c>
      <c r="C254" s="352" t="str">
        <f t="shared" si="39"/>
        <v>24_21º Pav. - Penthouse</v>
      </c>
      <c r="D254" s="352" t="str">
        <f t="shared" si="36"/>
        <v>SERVIÇO</v>
      </c>
      <c r="E254" s="351" t="s">
        <v>3891</v>
      </c>
      <c r="F254" s="352" t="s">
        <v>3723</v>
      </c>
      <c r="G254" s="353" t="s">
        <v>1243</v>
      </c>
      <c r="H254" s="354">
        <v>4.5599999999999996</v>
      </c>
      <c r="I254" s="354" t="str">
        <f t="shared" si="33"/>
        <v>2.5.3</v>
      </c>
      <c r="J254" s="354" t="str">
        <f t="shared" si="34"/>
        <v>SERVIÇO</v>
      </c>
      <c r="K254" s="354" t="str">
        <f t="shared" si="35"/>
        <v>PISO:</v>
      </c>
      <c r="W254"/>
      <c r="X254"/>
      <c r="Y254"/>
      <c r="Z254"/>
      <c r="AA254"/>
      <c r="AB254"/>
      <c r="AC254"/>
      <c r="AD254"/>
      <c r="AE254"/>
      <c r="AF254"/>
      <c r="AG254"/>
      <c r="AH254"/>
      <c r="AI254"/>
      <c r="AJ254"/>
      <c r="AK254"/>
      <c r="AL254"/>
    </row>
    <row r="255" spans="1:38" ht="63.75" outlineLevel="2" x14ac:dyDescent="0.2">
      <c r="A255" s="356" t="str">
        <f t="shared" si="37"/>
        <v>Penthouse x22</v>
      </c>
      <c r="B255" s="356" t="str">
        <f t="shared" si="38"/>
        <v>IMPERMEABILIZAÇAO E TRATAMENTOS</v>
      </c>
      <c r="C255" s="356" t="str">
        <f t="shared" si="39"/>
        <v>24_21º Pav. - Penthouse</v>
      </c>
      <c r="D255" s="356" t="str">
        <f t="shared" si="36"/>
        <v>SERVIÇO</v>
      </c>
      <c r="E255" s="355" t="s">
        <v>3892</v>
      </c>
      <c r="F255" s="356" t="s">
        <v>3725</v>
      </c>
      <c r="G255" s="357" t="s">
        <v>1243</v>
      </c>
      <c r="H255" s="358">
        <v>3.35</v>
      </c>
      <c r="I255" s="358" t="str">
        <f t="shared" si="33"/>
        <v>7.1.6</v>
      </c>
      <c r="J255" s="358" t="str">
        <f t="shared" si="34"/>
        <v>TÉCNICA</v>
      </c>
      <c r="K255" s="354" t="str">
        <f t="shared" si="35"/>
        <v>PAREDE:</v>
      </c>
      <c r="W255"/>
      <c r="X255"/>
      <c r="Y255"/>
      <c r="Z255"/>
      <c r="AA255"/>
      <c r="AB255"/>
      <c r="AC255"/>
      <c r="AD255"/>
      <c r="AE255"/>
      <c r="AF255"/>
      <c r="AG255"/>
      <c r="AH255"/>
      <c r="AI255"/>
      <c r="AJ255"/>
      <c r="AK255"/>
      <c r="AL255"/>
    </row>
    <row r="256" spans="1:38" ht="63.75" outlineLevel="2" x14ac:dyDescent="0.2">
      <c r="A256" s="352" t="str">
        <f t="shared" si="37"/>
        <v>Penthouse x22</v>
      </c>
      <c r="B256" s="352" t="str">
        <f t="shared" si="38"/>
        <v>IMPERMEABILIZAÇAO E TRATAMENTOS</v>
      </c>
      <c r="C256" s="352" t="str">
        <f t="shared" si="39"/>
        <v>24_21º Pav. - Penthouse</v>
      </c>
      <c r="D256" s="352" t="str">
        <f t="shared" si="36"/>
        <v>SERVIÇO</v>
      </c>
      <c r="E256" s="351" t="s">
        <v>3893</v>
      </c>
      <c r="F256" s="352" t="s">
        <v>3727</v>
      </c>
      <c r="G256" s="353" t="s">
        <v>1243</v>
      </c>
      <c r="H256" s="354">
        <v>5.94</v>
      </c>
      <c r="I256" s="354" t="str">
        <f t="shared" si="33"/>
        <v>7.1.6</v>
      </c>
      <c r="J256" s="354" t="str">
        <f t="shared" si="34"/>
        <v>TÉCNICA</v>
      </c>
      <c r="K256" s="354" t="str">
        <f t="shared" si="35"/>
        <v>PISO:</v>
      </c>
      <c r="W256"/>
      <c r="X256"/>
      <c r="Y256"/>
      <c r="Z256"/>
      <c r="AA256"/>
      <c r="AB256"/>
      <c r="AC256"/>
      <c r="AD256"/>
      <c r="AE256"/>
      <c r="AF256"/>
      <c r="AG256"/>
      <c r="AH256"/>
      <c r="AI256"/>
      <c r="AJ256"/>
      <c r="AK256"/>
      <c r="AL256"/>
    </row>
    <row r="257" spans="1:38" ht="63.75" outlineLevel="2" x14ac:dyDescent="0.2">
      <c r="A257" s="356" t="str">
        <f t="shared" si="37"/>
        <v>Penthouse x22</v>
      </c>
      <c r="B257" s="356" t="str">
        <f t="shared" si="38"/>
        <v>IMPERMEABILIZAÇAO E TRATAMENTOS</v>
      </c>
      <c r="C257" s="356" t="str">
        <f t="shared" si="39"/>
        <v>24_21º Pav. - Penthouse</v>
      </c>
      <c r="D257" s="356" t="str">
        <f t="shared" si="36"/>
        <v>SERVIÇO</v>
      </c>
      <c r="E257" s="355" t="s">
        <v>3894</v>
      </c>
      <c r="F257" s="356" t="s">
        <v>3729</v>
      </c>
      <c r="G257" s="357" t="s">
        <v>1243</v>
      </c>
      <c r="H257" s="358">
        <v>22.71</v>
      </c>
      <c r="I257" s="358" t="str">
        <f t="shared" si="33"/>
        <v>2.5.3</v>
      </c>
      <c r="J257" s="358" t="str">
        <f t="shared" si="34"/>
        <v>BANHEIRO</v>
      </c>
      <c r="K257" s="354" t="str">
        <f t="shared" si="35"/>
        <v>PAREDE:</v>
      </c>
      <c r="W257"/>
      <c r="X257"/>
      <c r="Y257"/>
      <c r="Z257"/>
      <c r="AA257"/>
      <c r="AB257"/>
      <c r="AC257"/>
      <c r="AD257"/>
      <c r="AE257"/>
      <c r="AF257"/>
      <c r="AG257"/>
      <c r="AH257"/>
      <c r="AI257"/>
      <c r="AJ257"/>
      <c r="AK257"/>
      <c r="AL257"/>
    </row>
    <row r="258" spans="1:38" ht="63.75" outlineLevel="2" x14ac:dyDescent="0.2">
      <c r="A258" s="352" t="str">
        <f t="shared" si="37"/>
        <v>Penthouse x22</v>
      </c>
      <c r="B258" s="352" t="str">
        <f t="shared" si="38"/>
        <v>IMPERMEABILIZAÇAO E TRATAMENTOS</v>
      </c>
      <c r="C258" s="352" t="str">
        <f t="shared" si="39"/>
        <v>24_21º Pav. - Penthouse</v>
      </c>
      <c r="D258" s="352" t="str">
        <f t="shared" si="36"/>
        <v>SERVIÇO</v>
      </c>
      <c r="E258" s="351" t="s">
        <v>3895</v>
      </c>
      <c r="F258" s="352" t="s">
        <v>3731</v>
      </c>
      <c r="G258" s="353" t="s">
        <v>1243</v>
      </c>
      <c r="H258" s="354">
        <v>14.93</v>
      </c>
      <c r="I258" s="354" t="str">
        <f t="shared" si="33"/>
        <v>2.5.3</v>
      </c>
      <c r="J258" s="354" t="str">
        <f t="shared" si="34"/>
        <v>BANHEIRO</v>
      </c>
      <c r="K258" s="354" t="str">
        <f t="shared" si="35"/>
        <v>PISO:</v>
      </c>
      <c r="W258"/>
      <c r="X258"/>
      <c r="Y258"/>
      <c r="Z258"/>
      <c r="AA258"/>
      <c r="AB258"/>
      <c r="AC258"/>
      <c r="AD258"/>
      <c r="AE258"/>
      <c r="AF258"/>
      <c r="AG258"/>
      <c r="AH258"/>
      <c r="AI258"/>
      <c r="AJ258"/>
      <c r="AK258"/>
      <c r="AL258"/>
    </row>
    <row r="259" spans="1:38" ht="63.75" outlineLevel="2" x14ac:dyDescent="0.2">
      <c r="A259" s="356" t="str">
        <f t="shared" si="37"/>
        <v>Penthouse x22</v>
      </c>
      <c r="B259" s="356" t="str">
        <f t="shared" si="38"/>
        <v>IMPERMEABILIZAÇAO E TRATAMENTOS</v>
      </c>
      <c r="C259" s="356" t="str">
        <f t="shared" si="39"/>
        <v>24_21º Pav. - Penthouse</v>
      </c>
      <c r="D259" s="356" t="str">
        <f t="shared" si="36"/>
        <v>SERVIÇO</v>
      </c>
      <c r="E259" s="355" t="s">
        <v>3896</v>
      </c>
      <c r="F259" s="356" t="s">
        <v>3733</v>
      </c>
      <c r="G259" s="357" t="s">
        <v>1243</v>
      </c>
      <c r="H259" s="358">
        <v>27.01</v>
      </c>
      <c r="I259" s="358" t="str">
        <f t="shared" si="33"/>
        <v>2.5.3</v>
      </c>
      <c r="J259" s="358" t="str">
        <f t="shared" si="34"/>
        <v>BANHEIRO</v>
      </c>
      <c r="K259" s="354" t="str">
        <f t="shared" si="35"/>
        <v>PAREDE:</v>
      </c>
      <c r="W259"/>
      <c r="X259"/>
      <c r="Y259"/>
      <c r="Z259"/>
      <c r="AA259"/>
      <c r="AB259"/>
      <c r="AC259"/>
      <c r="AD259"/>
      <c r="AE259"/>
      <c r="AF259"/>
      <c r="AG259"/>
      <c r="AH259"/>
      <c r="AI259"/>
      <c r="AJ259"/>
      <c r="AK259"/>
      <c r="AL259"/>
    </row>
    <row r="260" spans="1:38" ht="63.75" outlineLevel="2" x14ac:dyDescent="0.2">
      <c r="A260" s="352" t="str">
        <f t="shared" si="37"/>
        <v>Penthouse x22</v>
      </c>
      <c r="B260" s="352" t="str">
        <f t="shared" si="38"/>
        <v>IMPERMEABILIZAÇAO E TRATAMENTOS</v>
      </c>
      <c r="C260" s="352" t="str">
        <f t="shared" si="39"/>
        <v>24_21º Pav. - Penthouse</v>
      </c>
      <c r="D260" s="352" t="str">
        <f t="shared" si="36"/>
        <v>SERVIÇO</v>
      </c>
      <c r="E260" s="351" t="s">
        <v>3897</v>
      </c>
      <c r="F260" s="352" t="s">
        <v>3735</v>
      </c>
      <c r="G260" s="353" t="s">
        <v>1243</v>
      </c>
      <c r="H260" s="354">
        <v>9.1</v>
      </c>
      <c r="I260" s="354" t="str">
        <f t="shared" si="33"/>
        <v>2.5.3</v>
      </c>
      <c r="J260" s="354" t="str">
        <f t="shared" si="34"/>
        <v>BANHEIRO</v>
      </c>
      <c r="K260" s="354" t="str">
        <f t="shared" si="35"/>
        <v>PISO:</v>
      </c>
      <c r="W260"/>
      <c r="X260"/>
      <c r="Y260"/>
      <c r="Z260"/>
      <c r="AA260"/>
      <c r="AB260"/>
      <c r="AC260"/>
      <c r="AD260"/>
      <c r="AE260"/>
      <c r="AF260"/>
      <c r="AG260"/>
      <c r="AH260"/>
      <c r="AI260"/>
      <c r="AJ260"/>
      <c r="AK260"/>
      <c r="AL260"/>
    </row>
    <row r="261" spans="1:38" ht="63.75" outlineLevel="2" x14ac:dyDescent="0.2">
      <c r="A261" s="356" t="str">
        <f t="shared" si="37"/>
        <v>Penthouse x22</v>
      </c>
      <c r="B261" s="356" t="str">
        <f t="shared" si="38"/>
        <v>IMPERMEABILIZAÇAO E TRATAMENTOS</v>
      </c>
      <c r="C261" s="356" t="str">
        <f t="shared" si="39"/>
        <v>24_21º Pav. - Penthouse</v>
      </c>
      <c r="D261" s="356" t="str">
        <f t="shared" si="36"/>
        <v>SERVIÇO</v>
      </c>
      <c r="E261" s="355" t="s">
        <v>3898</v>
      </c>
      <c r="F261" s="356" t="s">
        <v>3686</v>
      </c>
      <c r="G261" s="357" t="s">
        <v>1243</v>
      </c>
      <c r="H261" s="358">
        <v>28.49</v>
      </c>
      <c r="I261" s="358" t="str">
        <f t="shared" si="33"/>
        <v>2.5.3</v>
      </c>
      <c r="J261" s="358" t="str">
        <f t="shared" si="34"/>
        <v>ESQUADRIA</v>
      </c>
      <c r="K261" s="354" t="str">
        <f t="shared" si="35"/>
        <v>PAREDE:</v>
      </c>
      <c r="W261"/>
      <c r="X261"/>
      <c r="Y261"/>
      <c r="Z261"/>
      <c r="AA261"/>
      <c r="AB261"/>
      <c r="AC261"/>
      <c r="AD261"/>
      <c r="AE261"/>
      <c r="AF261"/>
      <c r="AG261"/>
      <c r="AH261"/>
      <c r="AI261"/>
      <c r="AJ261"/>
      <c r="AK261"/>
      <c r="AL261"/>
    </row>
    <row r="262" spans="1:38" ht="63.75" outlineLevel="2" x14ac:dyDescent="0.2">
      <c r="A262" s="352" t="str">
        <f t="shared" si="37"/>
        <v>Penthouse x22</v>
      </c>
      <c r="B262" s="352" t="str">
        <f t="shared" si="38"/>
        <v>IMPERMEABILIZAÇAO E TRATAMENTOS</v>
      </c>
      <c r="C262" s="352" t="str">
        <f t="shared" si="39"/>
        <v>24_21º Pav. - Penthouse</v>
      </c>
      <c r="D262" s="352" t="str">
        <f t="shared" si="36"/>
        <v>SERVIÇO</v>
      </c>
      <c r="E262" s="351" t="s">
        <v>3899</v>
      </c>
      <c r="F262" s="352" t="s">
        <v>3738</v>
      </c>
      <c r="G262" s="353" t="s">
        <v>1243</v>
      </c>
      <c r="H262" s="354">
        <v>18.760000000000002</v>
      </c>
      <c r="I262" s="354" t="str">
        <f t="shared" si="33"/>
        <v>2.5.3</v>
      </c>
      <c r="J262" s="354" t="str">
        <f t="shared" si="34"/>
        <v>ESQUADRIA</v>
      </c>
      <c r="K262" s="354" t="str">
        <f t="shared" si="35"/>
        <v>PISO:</v>
      </c>
      <c r="W262"/>
      <c r="X262"/>
      <c r="Y262"/>
      <c r="Z262"/>
      <c r="AA262"/>
      <c r="AB262"/>
      <c r="AC262"/>
      <c r="AD262"/>
      <c r="AE262"/>
      <c r="AF262"/>
      <c r="AG262"/>
      <c r="AH262"/>
      <c r="AI262"/>
      <c r="AJ262"/>
      <c r="AK262"/>
      <c r="AL262"/>
    </row>
    <row r="263" spans="1:38" ht="63.75" outlineLevel="2" x14ac:dyDescent="0.2">
      <c r="A263" s="356" t="str">
        <f t="shared" si="37"/>
        <v>Penthouse x22</v>
      </c>
      <c r="B263" s="356" t="str">
        <f t="shared" si="38"/>
        <v>IMPERMEABILIZAÇAO E TRATAMENTOS</v>
      </c>
      <c r="C263" s="356" t="str">
        <f t="shared" si="39"/>
        <v>24_21º Pav. - Penthouse</v>
      </c>
      <c r="D263" s="356" t="str">
        <f t="shared" si="36"/>
        <v>SERVIÇO</v>
      </c>
      <c r="E263" s="355" t="s">
        <v>3900</v>
      </c>
      <c r="F263" s="356" t="s">
        <v>3740</v>
      </c>
      <c r="G263" s="357" t="s">
        <v>1243</v>
      </c>
      <c r="H263" s="358">
        <v>9.92</v>
      </c>
      <c r="I263" s="358" t="str">
        <f t="shared" si="33"/>
        <v>7.1.6</v>
      </c>
      <c r="J263" s="358" t="str">
        <f t="shared" si="34"/>
        <v>FACHADA</v>
      </c>
      <c r="K263" s="354" t="str">
        <f t="shared" si="35"/>
        <v>PISO:</v>
      </c>
      <c r="W263"/>
      <c r="X263"/>
      <c r="Y263"/>
      <c r="Z263"/>
      <c r="AA263"/>
      <c r="AB263"/>
      <c r="AC263"/>
      <c r="AD263"/>
      <c r="AE263"/>
      <c r="AF263"/>
      <c r="AG263"/>
      <c r="AH263"/>
      <c r="AI263"/>
      <c r="AJ263"/>
      <c r="AK263"/>
      <c r="AL263"/>
    </row>
    <row r="264" spans="1:38" ht="63.75" outlineLevel="2" x14ac:dyDescent="0.2">
      <c r="A264" s="352" t="str">
        <f t="shared" si="37"/>
        <v>Penthouse x22</v>
      </c>
      <c r="B264" s="352" t="str">
        <f t="shared" si="38"/>
        <v>IMPERMEABILIZAÇAO E TRATAMENTOS</v>
      </c>
      <c r="C264" s="352" t="str">
        <f t="shared" si="39"/>
        <v>24_21º Pav. - Penthouse</v>
      </c>
      <c r="D264" s="352" t="str">
        <f t="shared" si="36"/>
        <v>SERVIÇO</v>
      </c>
      <c r="E264" s="351" t="s">
        <v>3901</v>
      </c>
      <c r="F264" s="352" t="s">
        <v>4137</v>
      </c>
      <c r="G264" s="353" t="s">
        <v>1243</v>
      </c>
      <c r="H264" s="354">
        <v>1.8</v>
      </c>
      <c r="I264" s="354" t="s">
        <v>4152</v>
      </c>
      <c r="J264" s="354" t="str">
        <f t="shared" si="34"/>
        <v>SACADA</v>
      </c>
      <c r="K264" s="354" t="str">
        <f t="shared" si="35"/>
        <v>PAREDE:</v>
      </c>
      <c r="W264"/>
      <c r="X264"/>
      <c r="Y264"/>
      <c r="Z264"/>
      <c r="AA264"/>
      <c r="AB264"/>
      <c r="AC264"/>
      <c r="AD264"/>
      <c r="AE264"/>
      <c r="AF264"/>
      <c r="AG264"/>
      <c r="AH264"/>
      <c r="AI264"/>
      <c r="AJ264"/>
      <c r="AK264"/>
      <c r="AL264"/>
    </row>
    <row r="265" spans="1:38" ht="63.75" outlineLevel="2" x14ac:dyDescent="0.2">
      <c r="A265" s="356" t="str">
        <f t="shared" si="37"/>
        <v>Penthouse x22</v>
      </c>
      <c r="B265" s="356" t="str">
        <f t="shared" si="38"/>
        <v>IMPERMEABILIZAÇAO E TRATAMENTOS</v>
      </c>
      <c r="C265" s="356" t="str">
        <f t="shared" si="39"/>
        <v>24_21º Pav. - Penthouse</v>
      </c>
      <c r="D265" s="356" t="str">
        <f t="shared" si="36"/>
        <v>SERVIÇO</v>
      </c>
      <c r="E265" s="355" t="s">
        <v>3902</v>
      </c>
      <c r="F265" s="356" t="s">
        <v>4138</v>
      </c>
      <c r="G265" s="357" t="s">
        <v>1243</v>
      </c>
      <c r="H265" s="358">
        <v>5.16</v>
      </c>
      <c r="I265" s="358" t="s">
        <v>4152</v>
      </c>
      <c r="J265" s="358" t="str">
        <f t="shared" si="34"/>
        <v>SACADA</v>
      </c>
      <c r="K265" s="354" t="str">
        <f t="shared" si="35"/>
        <v>PISO:</v>
      </c>
      <c r="L265" s="218" t="s">
        <v>4193</v>
      </c>
      <c r="W265"/>
      <c r="X265"/>
      <c r="Y265"/>
      <c r="Z265"/>
      <c r="AA265"/>
      <c r="AB265"/>
      <c r="AC265"/>
      <c r="AD265"/>
      <c r="AE265"/>
      <c r="AF265"/>
      <c r="AG265"/>
      <c r="AH265"/>
      <c r="AI265"/>
      <c r="AJ265"/>
      <c r="AK265"/>
      <c r="AL265"/>
    </row>
    <row r="266" spans="1:38" ht="63.75" outlineLevel="2" x14ac:dyDescent="0.2">
      <c r="A266" s="348" t="str">
        <f t="shared" si="37"/>
        <v>Penthouse x22</v>
      </c>
      <c r="B266" s="348" t="str">
        <f t="shared" si="38"/>
        <v>IMPERMEABILIZAÇAO E TRATAMENTOS</v>
      </c>
      <c r="C266" s="348" t="str">
        <f t="shared" si="39"/>
        <v>25_22º Pav. - Penthouse</v>
      </c>
      <c r="D266" s="348" t="str">
        <f t="shared" si="36"/>
        <v/>
      </c>
      <c r="E266" s="347" t="s">
        <v>2690</v>
      </c>
      <c r="F266" s="348" t="s">
        <v>2691</v>
      </c>
      <c r="G266" s="349"/>
      <c r="H266" s="350"/>
      <c r="I266" s="350">
        <f>IF(C266=F266,SUMIFS($H$12:$H$63964,$C$12:$C$63964,C266),"")</f>
        <v>152.28</v>
      </c>
      <c r="J266" s="350"/>
      <c r="K266" s="354"/>
      <c r="W266"/>
      <c r="X266"/>
      <c r="Y266"/>
      <c r="Z266"/>
      <c r="AA266"/>
      <c r="AB266"/>
      <c r="AC266"/>
      <c r="AD266"/>
      <c r="AE266"/>
      <c r="AF266"/>
      <c r="AG266"/>
      <c r="AH266"/>
      <c r="AI266"/>
      <c r="AJ266"/>
      <c r="AK266"/>
      <c r="AL266"/>
    </row>
    <row r="267" spans="1:38" ht="63.75" outlineLevel="2" x14ac:dyDescent="0.2">
      <c r="A267" s="352" t="str">
        <f t="shared" si="37"/>
        <v>Penthouse x22</v>
      </c>
      <c r="B267" s="352" t="str">
        <f t="shared" si="38"/>
        <v>IMPERMEABILIZAÇAO E TRATAMENTOS</v>
      </c>
      <c r="C267" s="352" t="str">
        <f t="shared" si="39"/>
        <v>25_22º Pav. - Penthouse</v>
      </c>
      <c r="D267" s="352" t="str">
        <f t="shared" si="36"/>
        <v>SERVIÇO</v>
      </c>
      <c r="E267" s="351" t="s">
        <v>2692</v>
      </c>
      <c r="F267" s="352" t="s">
        <v>4136</v>
      </c>
      <c r="G267" s="353" t="s">
        <v>1243</v>
      </c>
      <c r="H267" s="354">
        <v>10.47</v>
      </c>
      <c r="I267" s="354" t="s">
        <v>4147</v>
      </c>
      <c r="J267" s="354" t="str">
        <f t="shared" si="34"/>
        <v>SERVIÇO</v>
      </c>
      <c r="K267" s="354" t="str">
        <f t="shared" si="35"/>
        <v>PAREDE:</v>
      </c>
      <c r="W267"/>
      <c r="X267"/>
      <c r="Y267"/>
      <c r="Z267"/>
      <c r="AA267"/>
      <c r="AB267"/>
      <c r="AC267"/>
      <c r="AD267"/>
      <c r="AE267"/>
      <c r="AF267"/>
      <c r="AG267"/>
      <c r="AH267"/>
      <c r="AI267"/>
      <c r="AJ267"/>
      <c r="AK267"/>
      <c r="AL267"/>
    </row>
    <row r="268" spans="1:38" ht="63.75" outlineLevel="2" x14ac:dyDescent="0.2">
      <c r="A268" s="356" t="str">
        <f t="shared" si="37"/>
        <v>Penthouse x22</v>
      </c>
      <c r="B268" s="356" t="str">
        <f t="shared" si="38"/>
        <v>IMPERMEABILIZAÇAO E TRATAMENTOS</v>
      </c>
      <c r="C268" s="356" t="str">
        <f t="shared" si="39"/>
        <v>25_22º Pav. - Penthouse</v>
      </c>
      <c r="D268" s="356" t="str">
        <f t="shared" si="36"/>
        <v>SERVIÇO</v>
      </c>
      <c r="E268" s="355" t="s">
        <v>3903</v>
      </c>
      <c r="F268" s="356" t="s">
        <v>3723</v>
      </c>
      <c r="G268" s="357" t="s">
        <v>1243</v>
      </c>
      <c r="H268" s="358">
        <v>4.5599999999999996</v>
      </c>
      <c r="I268" s="358" t="str">
        <f t="shared" si="33"/>
        <v>2.5.3</v>
      </c>
      <c r="J268" s="358" t="str">
        <f t="shared" si="34"/>
        <v>SERVIÇO</v>
      </c>
      <c r="K268" s="354" t="str">
        <f t="shared" si="35"/>
        <v>PISO:</v>
      </c>
      <c r="W268"/>
      <c r="X268"/>
      <c r="Y268"/>
      <c r="Z268"/>
      <c r="AA268"/>
      <c r="AB268"/>
      <c r="AC268"/>
      <c r="AD268"/>
      <c r="AE268"/>
      <c r="AF268"/>
      <c r="AG268"/>
      <c r="AH268"/>
      <c r="AI268"/>
      <c r="AJ268"/>
      <c r="AK268"/>
      <c r="AL268"/>
    </row>
    <row r="269" spans="1:38" ht="63.75" outlineLevel="2" x14ac:dyDescent="0.2">
      <c r="A269" s="352" t="str">
        <f t="shared" si="37"/>
        <v>Penthouse x22</v>
      </c>
      <c r="B269" s="352" t="str">
        <f t="shared" si="38"/>
        <v>IMPERMEABILIZAÇAO E TRATAMENTOS</v>
      </c>
      <c r="C269" s="352" t="str">
        <f t="shared" si="39"/>
        <v>25_22º Pav. - Penthouse</v>
      </c>
      <c r="D269" s="352" t="str">
        <f t="shared" si="36"/>
        <v>SERVIÇO</v>
      </c>
      <c r="E269" s="351" t="s">
        <v>3904</v>
      </c>
      <c r="F269" s="352" t="s">
        <v>3725</v>
      </c>
      <c r="G269" s="353" t="s">
        <v>1243</v>
      </c>
      <c r="H269" s="354">
        <v>3.35</v>
      </c>
      <c r="I269" s="354" t="str">
        <f t="shared" si="33"/>
        <v>7.1.6</v>
      </c>
      <c r="J269" s="354" t="str">
        <f t="shared" si="34"/>
        <v>TÉCNICA</v>
      </c>
      <c r="K269" s="354" t="str">
        <f t="shared" si="35"/>
        <v>PAREDE:</v>
      </c>
      <c r="W269"/>
      <c r="X269"/>
      <c r="Y269"/>
      <c r="Z269"/>
      <c r="AA269"/>
      <c r="AB269"/>
      <c r="AC269"/>
      <c r="AD269"/>
      <c r="AE269"/>
      <c r="AF269"/>
      <c r="AG269"/>
      <c r="AH269"/>
      <c r="AI269"/>
      <c r="AJ269"/>
      <c r="AK269"/>
      <c r="AL269"/>
    </row>
    <row r="270" spans="1:38" ht="63.75" outlineLevel="2" x14ac:dyDescent="0.2">
      <c r="A270" s="356" t="str">
        <f t="shared" si="37"/>
        <v>Penthouse x22</v>
      </c>
      <c r="B270" s="356" t="str">
        <f t="shared" si="38"/>
        <v>IMPERMEABILIZAÇAO E TRATAMENTOS</v>
      </c>
      <c r="C270" s="356" t="str">
        <f t="shared" si="39"/>
        <v>25_22º Pav. - Penthouse</v>
      </c>
      <c r="D270" s="356" t="str">
        <f t="shared" si="36"/>
        <v>SERVIÇO</v>
      </c>
      <c r="E270" s="355" t="s">
        <v>3905</v>
      </c>
      <c r="F270" s="356" t="s">
        <v>3727</v>
      </c>
      <c r="G270" s="357" t="s">
        <v>1243</v>
      </c>
      <c r="H270" s="358">
        <v>5.94</v>
      </c>
      <c r="I270" s="358" t="str">
        <f t="shared" si="33"/>
        <v>7.1.6</v>
      </c>
      <c r="J270" s="358" t="str">
        <f t="shared" si="34"/>
        <v>TÉCNICA</v>
      </c>
      <c r="K270" s="354" t="str">
        <f t="shared" si="35"/>
        <v>PISO:</v>
      </c>
      <c r="W270"/>
      <c r="X270"/>
      <c r="Y270"/>
      <c r="Z270"/>
      <c r="AA270"/>
      <c r="AB270"/>
      <c r="AC270"/>
      <c r="AD270"/>
      <c r="AE270"/>
      <c r="AF270"/>
      <c r="AG270"/>
      <c r="AH270"/>
      <c r="AI270"/>
      <c r="AJ270"/>
      <c r="AK270"/>
      <c r="AL270"/>
    </row>
    <row r="271" spans="1:38" ht="63.75" outlineLevel="2" x14ac:dyDescent="0.2">
      <c r="A271" s="352" t="str">
        <f t="shared" si="37"/>
        <v>Penthouse x22</v>
      </c>
      <c r="B271" s="352" t="str">
        <f t="shared" si="38"/>
        <v>IMPERMEABILIZAÇAO E TRATAMENTOS</v>
      </c>
      <c r="C271" s="352" t="str">
        <f t="shared" si="39"/>
        <v>25_22º Pav. - Penthouse</v>
      </c>
      <c r="D271" s="352" t="str">
        <f t="shared" si="36"/>
        <v>SERVIÇO</v>
      </c>
      <c r="E271" s="351" t="s">
        <v>3906</v>
      </c>
      <c r="F271" s="352" t="s">
        <v>3729</v>
      </c>
      <c r="G271" s="353" t="s">
        <v>1243</v>
      </c>
      <c r="H271" s="354">
        <v>22.71</v>
      </c>
      <c r="I271" s="354" t="str">
        <f t="shared" si="33"/>
        <v>2.5.3</v>
      </c>
      <c r="J271" s="354" t="str">
        <f t="shared" si="34"/>
        <v>BANHEIRO</v>
      </c>
      <c r="K271" s="354" t="str">
        <f t="shared" si="35"/>
        <v>PAREDE:</v>
      </c>
      <c r="W271"/>
      <c r="X271"/>
      <c r="Y271"/>
      <c r="Z271"/>
      <c r="AA271"/>
      <c r="AB271"/>
      <c r="AC271"/>
      <c r="AD271"/>
      <c r="AE271"/>
      <c r="AF271"/>
      <c r="AG271"/>
      <c r="AH271"/>
      <c r="AI271"/>
      <c r="AJ271"/>
      <c r="AK271"/>
      <c r="AL271"/>
    </row>
    <row r="272" spans="1:38" ht="63.75" outlineLevel="2" x14ac:dyDescent="0.2">
      <c r="A272" s="356" t="str">
        <f t="shared" si="37"/>
        <v>Penthouse x22</v>
      </c>
      <c r="B272" s="356" t="str">
        <f t="shared" si="38"/>
        <v>IMPERMEABILIZAÇAO E TRATAMENTOS</v>
      </c>
      <c r="C272" s="356" t="str">
        <f t="shared" si="39"/>
        <v>25_22º Pav. - Penthouse</v>
      </c>
      <c r="D272" s="356" t="str">
        <f t="shared" si="36"/>
        <v>SERVIÇO</v>
      </c>
      <c r="E272" s="355" t="s">
        <v>3907</v>
      </c>
      <c r="F272" s="356" t="s">
        <v>3731</v>
      </c>
      <c r="G272" s="357" t="s">
        <v>1243</v>
      </c>
      <c r="H272" s="358">
        <v>14.93</v>
      </c>
      <c r="I272" s="358" t="str">
        <f t="shared" ref="I272:I335" si="40">_xlfn.XLOOKUP($F272,$M$66:$M$115,$N$66:$N$115)</f>
        <v>2.5.3</v>
      </c>
      <c r="J272" s="358" t="str">
        <f t="shared" ref="J272:J335" si="41">TRIM(RIGHT(SUBSTITUTE(SUBSTITUTE(F272,CHAR(10)," ")," ",REPT(" ",100)),100))</f>
        <v>BANHEIRO</v>
      </c>
      <c r="K272" s="354" t="str">
        <f t="shared" ref="K272:K335" si="42">TRIM(LEFT(SUBSTITUTE(SUBSTITUTE(F272,CHAR(10)," ")," ",REPT(" ",100)),100))</f>
        <v>PISO:</v>
      </c>
      <c r="W272"/>
      <c r="X272"/>
      <c r="Y272"/>
      <c r="Z272"/>
      <c r="AA272"/>
      <c r="AB272"/>
      <c r="AC272"/>
      <c r="AD272"/>
      <c r="AE272"/>
      <c r="AF272"/>
      <c r="AG272"/>
      <c r="AH272"/>
      <c r="AI272"/>
      <c r="AJ272"/>
      <c r="AK272"/>
      <c r="AL272"/>
    </row>
    <row r="273" spans="1:38" ht="63.75" outlineLevel="2" x14ac:dyDescent="0.2">
      <c r="A273" s="352" t="str">
        <f t="shared" si="37"/>
        <v>Penthouse x22</v>
      </c>
      <c r="B273" s="352" t="str">
        <f t="shared" si="38"/>
        <v>IMPERMEABILIZAÇAO E TRATAMENTOS</v>
      </c>
      <c r="C273" s="352" t="str">
        <f t="shared" si="39"/>
        <v>25_22º Pav. - Penthouse</v>
      </c>
      <c r="D273" s="352" t="str">
        <f t="shared" si="36"/>
        <v>SERVIÇO</v>
      </c>
      <c r="E273" s="351" t="s">
        <v>3908</v>
      </c>
      <c r="F273" s="352" t="s">
        <v>3733</v>
      </c>
      <c r="G273" s="353" t="s">
        <v>1243</v>
      </c>
      <c r="H273" s="354">
        <v>27.01</v>
      </c>
      <c r="I273" s="354" t="str">
        <f t="shared" si="40"/>
        <v>2.5.3</v>
      </c>
      <c r="J273" s="354" t="str">
        <f t="shared" si="41"/>
        <v>BANHEIRO</v>
      </c>
      <c r="K273" s="354" t="str">
        <f t="shared" si="42"/>
        <v>PAREDE:</v>
      </c>
      <c r="W273"/>
      <c r="X273"/>
      <c r="Y273"/>
      <c r="Z273"/>
      <c r="AA273"/>
      <c r="AB273"/>
      <c r="AC273"/>
      <c r="AD273"/>
      <c r="AE273"/>
      <c r="AF273"/>
      <c r="AG273"/>
      <c r="AH273"/>
      <c r="AI273"/>
      <c r="AJ273"/>
      <c r="AK273"/>
      <c r="AL273"/>
    </row>
    <row r="274" spans="1:38" ht="63.75" outlineLevel="2" x14ac:dyDescent="0.2">
      <c r="A274" s="356" t="str">
        <f t="shared" si="37"/>
        <v>Penthouse x22</v>
      </c>
      <c r="B274" s="356" t="str">
        <f t="shared" si="38"/>
        <v>IMPERMEABILIZAÇAO E TRATAMENTOS</v>
      </c>
      <c r="C274" s="356" t="str">
        <f t="shared" si="39"/>
        <v>25_22º Pav. - Penthouse</v>
      </c>
      <c r="D274" s="356" t="str">
        <f t="shared" si="36"/>
        <v>SERVIÇO</v>
      </c>
      <c r="E274" s="355" t="s">
        <v>3909</v>
      </c>
      <c r="F274" s="356" t="s">
        <v>3735</v>
      </c>
      <c r="G274" s="357" t="s">
        <v>1243</v>
      </c>
      <c r="H274" s="358">
        <v>9.1</v>
      </c>
      <c r="I274" s="358" t="str">
        <f t="shared" si="40"/>
        <v>2.5.3</v>
      </c>
      <c r="J274" s="358" t="str">
        <f t="shared" si="41"/>
        <v>BANHEIRO</v>
      </c>
      <c r="K274" s="354" t="str">
        <f t="shared" si="42"/>
        <v>PISO:</v>
      </c>
      <c r="W274"/>
      <c r="X274"/>
      <c r="Y274"/>
      <c r="Z274"/>
      <c r="AA274"/>
      <c r="AB274"/>
      <c r="AC274"/>
      <c r="AD274"/>
      <c r="AE274"/>
      <c r="AF274"/>
      <c r="AG274"/>
      <c r="AH274"/>
      <c r="AI274"/>
      <c r="AJ274"/>
      <c r="AK274"/>
      <c r="AL274"/>
    </row>
    <row r="275" spans="1:38" ht="63.75" outlineLevel="2" x14ac:dyDescent="0.2">
      <c r="A275" s="352" t="str">
        <f t="shared" si="37"/>
        <v>Penthouse x22</v>
      </c>
      <c r="B275" s="352" t="str">
        <f t="shared" si="38"/>
        <v>IMPERMEABILIZAÇAO E TRATAMENTOS</v>
      </c>
      <c r="C275" s="352" t="str">
        <f t="shared" si="39"/>
        <v>25_22º Pav. - Penthouse</v>
      </c>
      <c r="D275" s="352" t="str">
        <f t="shared" si="36"/>
        <v>SERVIÇO</v>
      </c>
      <c r="E275" s="351" t="s">
        <v>3910</v>
      </c>
      <c r="F275" s="352" t="s">
        <v>3686</v>
      </c>
      <c r="G275" s="353" t="s">
        <v>1243</v>
      </c>
      <c r="H275" s="354">
        <v>28.49</v>
      </c>
      <c r="I275" s="354" t="str">
        <f t="shared" si="40"/>
        <v>2.5.3</v>
      </c>
      <c r="J275" s="354" t="str">
        <f t="shared" si="41"/>
        <v>ESQUADRIA</v>
      </c>
      <c r="K275" s="354" t="str">
        <f t="shared" si="42"/>
        <v>PAREDE:</v>
      </c>
      <c r="W275"/>
      <c r="X275"/>
      <c r="Y275"/>
      <c r="Z275"/>
      <c r="AA275"/>
      <c r="AB275"/>
      <c r="AC275"/>
      <c r="AD275"/>
      <c r="AE275"/>
      <c r="AF275"/>
      <c r="AG275"/>
      <c r="AH275"/>
      <c r="AI275"/>
      <c r="AJ275"/>
      <c r="AK275"/>
      <c r="AL275"/>
    </row>
    <row r="276" spans="1:38" ht="63.75" outlineLevel="2" x14ac:dyDescent="0.2">
      <c r="A276" s="356" t="str">
        <f t="shared" si="37"/>
        <v>Penthouse x22</v>
      </c>
      <c r="B276" s="356" t="str">
        <f t="shared" si="38"/>
        <v>IMPERMEABILIZAÇAO E TRATAMENTOS</v>
      </c>
      <c r="C276" s="356" t="str">
        <f t="shared" si="39"/>
        <v>25_22º Pav. - Penthouse</v>
      </c>
      <c r="D276" s="356" t="str">
        <f t="shared" si="36"/>
        <v>SERVIÇO</v>
      </c>
      <c r="E276" s="355" t="s">
        <v>3911</v>
      </c>
      <c r="F276" s="356" t="s">
        <v>3738</v>
      </c>
      <c r="G276" s="357" t="s">
        <v>1243</v>
      </c>
      <c r="H276" s="358">
        <v>18.760000000000002</v>
      </c>
      <c r="I276" s="358" t="str">
        <f t="shared" si="40"/>
        <v>2.5.3</v>
      </c>
      <c r="J276" s="358" t="str">
        <f t="shared" si="41"/>
        <v>ESQUADRIA</v>
      </c>
      <c r="K276" s="354" t="str">
        <f t="shared" si="42"/>
        <v>PISO:</v>
      </c>
      <c r="W276"/>
      <c r="X276"/>
      <c r="Y276"/>
      <c r="Z276"/>
      <c r="AA276"/>
      <c r="AB276"/>
      <c r="AC276"/>
      <c r="AD276"/>
      <c r="AE276"/>
      <c r="AF276"/>
      <c r="AG276"/>
      <c r="AH276"/>
      <c r="AI276"/>
      <c r="AJ276"/>
      <c r="AK276"/>
      <c r="AL276"/>
    </row>
    <row r="277" spans="1:38" ht="63.75" outlineLevel="2" x14ac:dyDescent="0.2">
      <c r="A277" s="352" t="str">
        <f t="shared" si="37"/>
        <v>Penthouse x22</v>
      </c>
      <c r="B277" s="352" t="str">
        <f t="shared" si="38"/>
        <v>IMPERMEABILIZAÇAO E TRATAMENTOS</v>
      </c>
      <c r="C277" s="352" t="str">
        <f t="shared" si="39"/>
        <v>25_22º Pav. - Penthouse</v>
      </c>
      <c r="D277" s="352" t="str">
        <f t="shared" si="36"/>
        <v>SERVIÇO</v>
      </c>
      <c r="E277" s="351" t="s">
        <v>3912</v>
      </c>
      <c r="F277" s="352" t="s">
        <v>4137</v>
      </c>
      <c r="G277" s="353" t="s">
        <v>1243</v>
      </c>
      <c r="H277" s="354">
        <v>1.8</v>
      </c>
      <c r="I277" s="354" t="s">
        <v>4152</v>
      </c>
      <c r="J277" s="354" t="str">
        <f t="shared" si="41"/>
        <v>SACADA</v>
      </c>
      <c r="K277" s="354" t="str">
        <f t="shared" si="42"/>
        <v>PAREDE:</v>
      </c>
      <c r="W277"/>
      <c r="X277"/>
      <c r="Y277"/>
      <c r="Z277"/>
      <c r="AA277"/>
      <c r="AB277"/>
      <c r="AC277"/>
      <c r="AD277"/>
      <c r="AE277"/>
      <c r="AF277"/>
      <c r="AG277"/>
      <c r="AH277"/>
      <c r="AI277"/>
      <c r="AJ277"/>
      <c r="AK277"/>
      <c r="AL277"/>
    </row>
    <row r="278" spans="1:38" ht="63.75" outlineLevel="2" x14ac:dyDescent="0.2">
      <c r="A278" s="356" t="str">
        <f t="shared" si="37"/>
        <v>Penthouse x22</v>
      </c>
      <c r="B278" s="356" t="str">
        <f t="shared" si="38"/>
        <v>IMPERMEABILIZAÇAO E TRATAMENTOS</v>
      </c>
      <c r="C278" s="356" t="str">
        <f t="shared" si="39"/>
        <v>25_22º Pav. - Penthouse</v>
      </c>
      <c r="D278" s="356" t="str">
        <f t="shared" si="36"/>
        <v>SERVIÇO</v>
      </c>
      <c r="E278" s="355" t="s">
        <v>3913</v>
      </c>
      <c r="F278" s="356" t="s">
        <v>4138</v>
      </c>
      <c r="G278" s="357" t="s">
        <v>1243</v>
      </c>
      <c r="H278" s="358">
        <v>5.16</v>
      </c>
      <c r="I278" s="358" t="s">
        <v>4152</v>
      </c>
      <c r="J278" s="358" t="str">
        <f t="shared" si="41"/>
        <v>SACADA</v>
      </c>
      <c r="K278" s="354" t="str">
        <f t="shared" si="42"/>
        <v>PISO:</v>
      </c>
      <c r="L278" s="218" t="s">
        <v>4193</v>
      </c>
      <c r="W278"/>
      <c r="X278"/>
      <c r="Y278"/>
      <c r="Z278"/>
      <c r="AA278"/>
      <c r="AB278"/>
      <c r="AC278"/>
      <c r="AD278"/>
      <c r="AE278"/>
      <c r="AF278"/>
      <c r="AG278"/>
      <c r="AH278"/>
      <c r="AI278"/>
      <c r="AJ278"/>
      <c r="AK278"/>
      <c r="AL278"/>
    </row>
    <row r="279" spans="1:38" ht="63.75" outlineLevel="2" x14ac:dyDescent="0.2">
      <c r="A279" s="348" t="str">
        <f t="shared" si="37"/>
        <v>Penthouse x22</v>
      </c>
      <c r="B279" s="348" t="str">
        <f t="shared" si="38"/>
        <v>IMPERMEABILIZAÇAO E TRATAMENTOS</v>
      </c>
      <c r="C279" s="348" t="str">
        <f t="shared" si="39"/>
        <v>26_23º Pav. - Penthouse</v>
      </c>
      <c r="D279" s="348" t="str">
        <f t="shared" si="36"/>
        <v/>
      </c>
      <c r="E279" s="347" t="s">
        <v>2693</v>
      </c>
      <c r="F279" s="348" t="s">
        <v>2694</v>
      </c>
      <c r="G279" s="349"/>
      <c r="H279" s="350"/>
      <c r="I279" s="350">
        <f>IF(C279=F279,SUMIFS($H$12:$H$63964,$C$12:$C$63964,C279),"")</f>
        <v>162.19999999999999</v>
      </c>
      <c r="J279" s="350"/>
      <c r="K279" s="354"/>
      <c r="W279"/>
      <c r="X279"/>
      <c r="Y279"/>
      <c r="Z279"/>
      <c r="AA279"/>
      <c r="AB279"/>
      <c r="AC279"/>
      <c r="AD279"/>
      <c r="AE279"/>
      <c r="AF279"/>
      <c r="AG279"/>
      <c r="AH279"/>
      <c r="AI279"/>
      <c r="AJ279"/>
      <c r="AK279"/>
      <c r="AL279"/>
    </row>
    <row r="280" spans="1:38" ht="63.75" outlineLevel="2" x14ac:dyDescent="0.2">
      <c r="A280" s="352" t="str">
        <f t="shared" si="37"/>
        <v>Penthouse x22</v>
      </c>
      <c r="B280" s="352" t="str">
        <f t="shared" si="38"/>
        <v>IMPERMEABILIZAÇAO E TRATAMENTOS</v>
      </c>
      <c r="C280" s="352" t="str">
        <f t="shared" si="39"/>
        <v>26_23º Pav. - Penthouse</v>
      </c>
      <c r="D280" s="352" t="str">
        <f t="shared" si="36"/>
        <v>SERVIÇO</v>
      </c>
      <c r="E280" s="351" t="s">
        <v>2695</v>
      </c>
      <c r="F280" s="352" t="s">
        <v>4136</v>
      </c>
      <c r="G280" s="353" t="s">
        <v>1243</v>
      </c>
      <c r="H280" s="354">
        <v>10.47</v>
      </c>
      <c r="I280" s="354" t="s">
        <v>4147</v>
      </c>
      <c r="J280" s="354" t="str">
        <f t="shared" si="41"/>
        <v>SERVIÇO</v>
      </c>
      <c r="K280" s="354" t="str">
        <f t="shared" si="42"/>
        <v>PAREDE:</v>
      </c>
      <c r="W280"/>
      <c r="X280"/>
      <c r="Y280"/>
      <c r="Z280"/>
      <c r="AA280"/>
      <c r="AB280"/>
      <c r="AC280"/>
      <c r="AD280"/>
      <c r="AE280"/>
      <c r="AF280"/>
      <c r="AG280"/>
      <c r="AH280"/>
      <c r="AI280"/>
      <c r="AJ280"/>
      <c r="AK280"/>
      <c r="AL280"/>
    </row>
    <row r="281" spans="1:38" ht="63.75" outlineLevel="2" x14ac:dyDescent="0.2">
      <c r="A281" s="356" t="str">
        <f t="shared" si="37"/>
        <v>Penthouse x22</v>
      </c>
      <c r="B281" s="356" t="str">
        <f t="shared" si="38"/>
        <v>IMPERMEABILIZAÇAO E TRATAMENTOS</v>
      </c>
      <c r="C281" s="356" t="str">
        <f t="shared" si="39"/>
        <v>26_23º Pav. - Penthouse</v>
      </c>
      <c r="D281" s="356" t="str">
        <f t="shared" si="36"/>
        <v>SERVIÇO</v>
      </c>
      <c r="E281" s="355" t="s">
        <v>3914</v>
      </c>
      <c r="F281" s="356" t="s">
        <v>3723</v>
      </c>
      <c r="G281" s="357" t="s">
        <v>1243</v>
      </c>
      <c r="H281" s="358">
        <v>4.5599999999999996</v>
      </c>
      <c r="I281" s="358" t="str">
        <f t="shared" si="40"/>
        <v>2.5.3</v>
      </c>
      <c r="J281" s="358" t="str">
        <f t="shared" si="41"/>
        <v>SERVIÇO</v>
      </c>
      <c r="K281" s="354" t="str">
        <f t="shared" si="42"/>
        <v>PISO:</v>
      </c>
      <c r="W281"/>
      <c r="X281"/>
      <c r="Y281"/>
      <c r="Z281"/>
      <c r="AA281"/>
      <c r="AB281"/>
      <c r="AC281"/>
      <c r="AD281"/>
      <c r="AE281"/>
      <c r="AF281"/>
      <c r="AG281"/>
      <c r="AH281"/>
      <c r="AI281"/>
      <c r="AJ281"/>
      <c r="AK281"/>
      <c r="AL281"/>
    </row>
    <row r="282" spans="1:38" ht="63.75" outlineLevel="2" x14ac:dyDescent="0.2">
      <c r="A282" s="352" t="str">
        <f t="shared" si="37"/>
        <v>Penthouse x22</v>
      </c>
      <c r="B282" s="352" t="str">
        <f t="shared" si="38"/>
        <v>IMPERMEABILIZAÇAO E TRATAMENTOS</v>
      </c>
      <c r="C282" s="352" t="str">
        <f t="shared" si="39"/>
        <v>26_23º Pav. - Penthouse</v>
      </c>
      <c r="D282" s="352" t="str">
        <f t="shared" si="36"/>
        <v>SERVIÇO</v>
      </c>
      <c r="E282" s="351" t="s">
        <v>3915</v>
      </c>
      <c r="F282" s="352" t="s">
        <v>3725</v>
      </c>
      <c r="G282" s="353" t="s">
        <v>1243</v>
      </c>
      <c r="H282" s="354">
        <v>3.35</v>
      </c>
      <c r="I282" s="354" t="str">
        <f t="shared" si="40"/>
        <v>7.1.6</v>
      </c>
      <c r="J282" s="354" t="str">
        <f t="shared" si="41"/>
        <v>TÉCNICA</v>
      </c>
      <c r="K282" s="354" t="str">
        <f t="shared" si="42"/>
        <v>PAREDE:</v>
      </c>
      <c r="W282"/>
      <c r="X282"/>
      <c r="Y282"/>
      <c r="Z282"/>
      <c r="AA282"/>
      <c r="AB282"/>
      <c r="AC282"/>
      <c r="AD282"/>
      <c r="AE282"/>
      <c r="AF282"/>
      <c r="AG282"/>
      <c r="AH282"/>
      <c r="AI282"/>
      <c r="AJ282"/>
      <c r="AK282"/>
      <c r="AL282"/>
    </row>
    <row r="283" spans="1:38" ht="63.75" outlineLevel="2" x14ac:dyDescent="0.2">
      <c r="A283" s="356" t="str">
        <f t="shared" si="37"/>
        <v>Penthouse x22</v>
      </c>
      <c r="B283" s="356" t="str">
        <f t="shared" si="38"/>
        <v>IMPERMEABILIZAÇAO E TRATAMENTOS</v>
      </c>
      <c r="C283" s="356" t="str">
        <f t="shared" si="39"/>
        <v>26_23º Pav. - Penthouse</v>
      </c>
      <c r="D283" s="356" t="str">
        <f t="shared" si="36"/>
        <v>SERVIÇO</v>
      </c>
      <c r="E283" s="355" t="s">
        <v>3916</v>
      </c>
      <c r="F283" s="356" t="s">
        <v>3727</v>
      </c>
      <c r="G283" s="357" t="s">
        <v>1243</v>
      </c>
      <c r="H283" s="358">
        <v>5.94</v>
      </c>
      <c r="I283" s="358" t="str">
        <f t="shared" si="40"/>
        <v>7.1.6</v>
      </c>
      <c r="J283" s="358" t="str">
        <f t="shared" si="41"/>
        <v>TÉCNICA</v>
      </c>
      <c r="K283" s="354" t="str">
        <f t="shared" si="42"/>
        <v>PISO:</v>
      </c>
      <c r="W283"/>
      <c r="X283"/>
      <c r="Y283"/>
      <c r="Z283"/>
      <c r="AA283"/>
      <c r="AB283"/>
      <c r="AC283"/>
      <c r="AD283"/>
      <c r="AE283"/>
      <c r="AF283"/>
      <c r="AG283"/>
      <c r="AH283"/>
      <c r="AI283"/>
      <c r="AJ283"/>
      <c r="AK283"/>
      <c r="AL283"/>
    </row>
    <row r="284" spans="1:38" ht="63.75" outlineLevel="2" x14ac:dyDescent="0.2">
      <c r="A284" s="352" t="str">
        <f t="shared" si="37"/>
        <v>Penthouse x22</v>
      </c>
      <c r="B284" s="352" t="str">
        <f t="shared" si="38"/>
        <v>IMPERMEABILIZAÇAO E TRATAMENTOS</v>
      </c>
      <c r="C284" s="352" t="str">
        <f t="shared" si="39"/>
        <v>26_23º Pav. - Penthouse</v>
      </c>
      <c r="D284" s="352" t="str">
        <f t="shared" si="36"/>
        <v>SERVIÇO</v>
      </c>
      <c r="E284" s="351" t="s">
        <v>3917</v>
      </c>
      <c r="F284" s="352" t="s">
        <v>3729</v>
      </c>
      <c r="G284" s="353" t="s">
        <v>1243</v>
      </c>
      <c r="H284" s="354">
        <v>22.71</v>
      </c>
      <c r="I284" s="354" t="str">
        <f t="shared" si="40"/>
        <v>2.5.3</v>
      </c>
      <c r="J284" s="354" t="str">
        <f t="shared" si="41"/>
        <v>BANHEIRO</v>
      </c>
      <c r="K284" s="354" t="str">
        <f t="shared" si="42"/>
        <v>PAREDE:</v>
      </c>
      <c r="W284"/>
      <c r="X284"/>
      <c r="Y284"/>
      <c r="Z284"/>
      <c r="AA284"/>
      <c r="AB284"/>
      <c r="AC284"/>
      <c r="AD284"/>
      <c r="AE284"/>
      <c r="AF284"/>
      <c r="AG284"/>
      <c r="AH284"/>
      <c r="AI284"/>
      <c r="AJ284"/>
      <c r="AK284"/>
      <c r="AL284"/>
    </row>
    <row r="285" spans="1:38" ht="63.75" outlineLevel="2" x14ac:dyDescent="0.2">
      <c r="A285" s="356" t="str">
        <f t="shared" si="37"/>
        <v>Penthouse x22</v>
      </c>
      <c r="B285" s="356" t="str">
        <f t="shared" si="38"/>
        <v>IMPERMEABILIZAÇAO E TRATAMENTOS</v>
      </c>
      <c r="C285" s="356" t="str">
        <f t="shared" si="39"/>
        <v>26_23º Pav. - Penthouse</v>
      </c>
      <c r="D285" s="356" t="str">
        <f t="shared" si="36"/>
        <v>SERVIÇO</v>
      </c>
      <c r="E285" s="355" t="s">
        <v>3918</v>
      </c>
      <c r="F285" s="356" t="s">
        <v>3731</v>
      </c>
      <c r="G285" s="357" t="s">
        <v>1243</v>
      </c>
      <c r="H285" s="358">
        <v>14.93</v>
      </c>
      <c r="I285" s="358" t="str">
        <f t="shared" si="40"/>
        <v>2.5.3</v>
      </c>
      <c r="J285" s="358" t="str">
        <f t="shared" si="41"/>
        <v>BANHEIRO</v>
      </c>
      <c r="K285" s="354" t="str">
        <f t="shared" si="42"/>
        <v>PISO:</v>
      </c>
      <c r="W285"/>
      <c r="X285"/>
      <c r="Y285"/>
      <c r="Z285"/>
      <c r="AA285"/>
      <c r="AB285"/>
      <c r="AC285"/>
      <c r="AD285"/>
      <c r="AE285"/>
      <c r="AF285"/>
      <c r="AG285"/>
      <c r="AH285"/>
      <c r="AI285"/>
      <c r="AJ285"/>
      <c r="AK285"/>
      <c r="AL285"/>
    </row>
    <row r="286" spans="1:38" ht="63.75" outlineLevel="2" x14ac:dyDescent="0.2">
      <c r="A286" s="352" t="str">
        <f t="shared" si="37"/>
        <v>Penthouse x22</v>
      </c>
      <c r="B286" s="352" t="str">
        <f t="shared" si="38"/>
        <v>IMPERMEABILIZAÇAO E TRATAMENTOS</v>
      </c>
      <c r="C286" s="352" t="str">
        <f t="shared" si="39"/>
        <v>26_23º Pav. - Penthouse</v>
      </c>
      <c r="D286" s="352" t="str">
        <f t="shared" ref="D286:D349" si="43">IF(H286="","","SERVIÇO")</f>
        <v>SERVIÇO</v>
      </c>
      <c r="E286" s="351" t="s">
        <v>3919</v>
      </c>
      <c r="F286" s="352" t="s">
        <v>3733</v>
      </c>
      <c r="G286" s="353" t="s">
        <v>1243</v>
      </c>
      <c r="H286" s="354">
        <v>27.01</v>
      </c>
      <c r="I286" s="354" t="str">
        <f t="shared" si="40"/>
        <v>2.5.3</v>
      </c>
      <c r="J286" s="354" t="str">
        <f t="shared" si="41"/>
        <v>BANHEIRO</v>
      </c>
      <c r="K286" s="354" t="str">
        <f t="shared" si="42"/>
        <v>PAREDE:</v>
      </c>
      <c r="W286"/>
      <c r="X286"/>
      <c r="Y286"/>
      <c r="Z286"/>
      <c r="AA286"/>
      <c r="AB286"/>
      <c r="AC286"/>
      <c r="AD286"/>
      <c r="AE286"/>
      <c r="AF286"/>
      <c r="AG286"/>
      <c r="AH286"/>
      <c r="AI286"/>
      <c r="AJ286"/>
      <c r="AK286"/>
      <c r="AL286"/>
    </row>
    <row r="287" spans="1:38" ht="63.75" outlineLevel="2" x14ac:dyDescent="0.2">
      <c r="A287" s="356" t="str">
        <f t="shared" si="37"/>
        <v>Penthouse x22</v>
      </c>
      <c r="B287" s="356" t="str">
        <f t="shared" si="38"/>
        <v>IMPERMEABILIZAÇAO E TRATAMENTOS</v>
      </c>
      <c r="C287" s="356" t="str">
        <f t="shared" si="39"/>
        <v>26_23º Pav. - Penthouse</v>
      </c>
      <c r="D287" s="356" t="str">
        <f t="shared" si="43"/>
        <v>SERVIÇO</v>
      </c>
      <c r="E287" s="355" t="s">
        <v>3920</v>
      </c>
      <c r="F287" s="356" t="s">
        <v>3735</v>
      </c>
      <c r="G287" s="357" t="s">
        <v>1243</v>
      </c>
      <c r="H287" s="358">
        <v>9.1</v>
      </c>
      <c r="I287" s="358" t="str">
        <f t="shared" si="40"/>
        <v>2.5.3</v>
      </c>
      <c r="J287" s="358" t="str">
        <f t="shared" si="41"/>
        <v>BANHEIRO</v>
      </c>
      <c r="K287" s="354" t="str">
        <f t="shared" si="42"/>
        <v>PISO:</v>
      </c>
      <c r="W287"/>
      <c r="X287"/>
      <c r="Y287"/>
      <c r="Z287"/>
      <c r="AA287"/>
      <c r="AB287"/>
      <c r="AC287"/>
      <c r="AD287"/>
      <c r="AE287"/>
      <c r="AF287"/>
      <c r="AG287"/>
      <c r="AH287"/>
      <c r="AI287"/>
      <c r="AJ287"/>
      <c r="AK287"/>
      <c r="AL287"/>
    </row>
    <row r="288" spans="1:38" ht="63.75" outlineLevel="2" x14ac:dyDescent="0.2">
      <c r="A288" s="352" t="str">
        <f t="shared" si="37"/>
        <v>Penthouse x22</v>
      </c>
      <c r="B288" s="352" t="str">
        <f t="shared" si="38"/>
        <v>IMPERMEABILIZAÇAO E TRATAMENTOS</v>
      </c>
      <c r="C288" s="352" t="str">
        <f t="shared" si="39"/>
        <v>26_23º Pav. - Penthouse</v>
      </c>
      <c r="D288" s="352" t="str">
        <f t="shared" si="43"/>
        <v>SERVIÇO</v>
      </c>
      <c r="E288" s="351" t="s">
        <v>3921</v>
      </c>
      <c r="F288" s="352" t="s">
        <v>3686</v>
      </c>
      <c r="G288" s="353" t="s">
        <v>1243</v>
      </c>
      <c r="H288" s="354">
        <v>28.49</v>
      </c>
      <c r="I288" s="354" t="str">
        <f t="shared" si="40"/>
        <v>2.5.3</v>
      </c>
      <c r="J288" s="354" t="str">
        <f t="shared" si="41"/>
        <v>ESQUADRIA</v>
      </c>
      <c r="K288" s="354" t="str">
        <f t="shared" si="42"/>
        <v>PAREDE:</v>
      </c>
      <c r="W288"/>
      <c r="X288"/>
      <c r="Y288"/>
      <c r="Z288"/>
      <c r="AA288"/>
      <c r="AB288"/>
      <c r="AC288"/>
      <c r="AD288"/>
      <c r="AE288"/>
      <c r="AF288"/>
      <c r="AG288"/>
      <c r="AH288"/>
      <c r="AI288"/>
      <c r="AJ288"/>
      <c r="AK288"/>
      <c r="AL288"/>
    </row>
    <row r="289" spans="1:38" ht="63.75" outlineLevel="2" x14ac:dyDescent="0.2">
      <c r="A289" s="356" t="str">
        <f t="shared" si="37"/>
        <v>Penthouse x22</v>
      </c>
      <c r="B289" s="356" t="str">
        <f t="shared" si="38"/>
        <v>IMPERMEABILIZAÇAO E TRATAMENTOS</v>
      </c>
      <c r="C289" s="356" t="str">
        <f t="shared" si="39"/>
        <v>26_23º Pav. - Penthouse</v>
      </c>
      <c r="D289" s="356" t="str">
        <f t="shared" si="43"/>
        <v>SERVIÇO</v>
      </c>
      <c r="E289" s="355" t="s">
        <v>3922</v>
      </c>
      <c r="F289" s="356" t="s">
        <v>3738</v>
      </c>
      <c r="G289" s="357" t="s">
        <v>1243</v>
      </c>
      <c r="H289" s="358">
        <v>18.760000000000002</v>
      </c>
      <c r="I289" s="358" t="str">
        <f t="shared" si="40"/>
        <v>2.5.3</v>
      </c>
      <c r="J289" s="358" t="str">
        <f t="shared" si="41"/>
        <v>ESQUADRIA</v>
      </c>
      <c r="K289" s="354" t="str">
        <f t="shared" si="42"/>
        <v>PISO:</v>
      </c>
      <c r="W289"/>
      <c r="X289"/>
      <c r="Y289"/>
      <c r="Z289"/>
      <c r="AA289"/>
      <c r="AB289"/>
      <c r="AC289"/>
      <c r="AD289"/>
      <c r="AE289"/>
      <c r="AF289"/>
      <c r="AG289"/>
      <c r="AH289"/>
      <c r="AI289"/>
      <c r="AJ289"/>
      <c r="AK289"/>
      <c r="AL289"/>
    </row>
    <row r="290" spans="1:38" ht="63.75" outlineLevel="2" x14ac:dyDescent="0.2">
      <c r="A290" s="352" t="str">
        <f t="shared" si="37"/>
        <v>Penthouse x22</v>
      </c>
      <c r="B290" s="352" t="str">
        <f t="shared" si="38"/>
        <v>IMPERMEABILIZAÇAO E TRATAMENTOS</v>
      </c>
      <c r="C290" s="352" t="str">
        <f t="shared" si="39"/>
        <v>26_23º Pav. - Penthouse</v>
      </c>
      <c r="D290" s="352" t="str">
        <f t="shared" si="43"/>
        <v>SERVIÇO</v>
      </c>
      <c r="E290" s="351" t="s">
        <v>3923</v>
      </c>
      <c r="F290" s="352" t="s">
        <v>3740</v>
      </c>
      <c r="G290" s="353" t="s">
        <v>1243</v>
      </c>
      <c r="H290" s="354">
        <v>9.92</v>
      </c>
      <c r="I290" s="354" t="str">
        <f t="shared" si="40"/>
        <v>7.1.6</v>
      </c>
      <c r="J290" s="354" t="str">
        <f t="shared" si="41"/>
        <v>FACHADA</v>
      </c>
      <c r="K290" s="354" t="str">
        <f t="shared" si="42"/>
        <v>PISO:</v>
      </c>
      <c r="W290"/>
      <c r="X290"/>
      <c r="Y290"/>
      <c r="Z290"/>
      <c r="AA290"/>
      <c r="AB290"/>
      <c r="AC290"/>
      <c r="AD290"/>
      <c r="AE290"/>
      <c r="AF290"/>
      <c r="AG290"/>
      <c r="AH290"/>
      <c r="AI290"/>
      <c r="AJ290"/>
      <c r="AK290"/>
      <c r="AL290"/>
    </row>
    <row r="291" spans="1:38" ht="63.75" outlineLevel="2" x14ac:dyDescent="0.2">
      <c r="A291" s="356" t="str">
        <f t="shared" si="37"/>
        <v>Penthouse x22</v>
      </c>
      <c r="B291" s="356" t="str">
        <f t="shared" si="38"/>
        <v>IMPERMEABILIZAÇAO E TRATAMENTOS</v>
      </c>
      <c r="C291" s="356" t="str">
        <f t="shared" si="39"/>
        <v>26_23º Pav. - Penthouse</v>
      </c>
      <c r="D291" s="356" t="str">
        <f t="shared" si="43"/>
        <v>SERVIÇO</v>
      </c>
      <c r="E291" s="355" t="s">
        <v>3924</v>
      </c>
      <c r="F291" s="356" t="s">
        <v>4137</v>
      </c>
      <c r="G291" s="357" t="s">
        <v>1243</v>
      </c>
      <c r="H291" s="358">
        <v>1.8</v>
      </c>
      <c r="I291" s="358" t="s">
        <v>4152</v>
      </c>
      <c r="J291" s="358" t="str">
        <f t="shared" si="41"/>
        <v>SACADA</v>
      </c>
      <c r="K291" s="354" t="str">
        <f t="shared" si="42"/>
        <v>PAREDE:</v>
      </c>
      <c r="W291"/>
      <c r="X291"/>
      <c r="Y291"/>
      <c r="Z291"/>
      <c r="AA291"/>
      <c r="AB291"/>
      <c r="AC291"/>
      <c r="AD291"/>
      <c r="AE291"/>
      <c r="AF291"/>
      <c r="AG291"/>
      <c r="AH291"/>
      <c r="AI291"/>
      <c r="AJ291"/>
      <c r="AK291"/>
      <c r="AL291"/>
    </row>
    <row r="292" spans="1:38" ht="63.75" outlineLevel="2" x14ac:dyDescent="0.2">
      <c r="A292" s="352" t="str">
        <f t="shared" si="37"/>
        <v>Penthouse x22</v>
      </c>
      <c r="B292" s="352" t="str">
        <f t="shared" si="38"/>
        <v>IMPERMEABILIZAÇAO E TRATAMENTOS</v>
      </c>
      <c r="C292" s="352" t="str">
        <f t="shared" si="39"/>
        <v>26_23º Pav. - Penthouse</v>
      </c>
      <c r="D292" s="352" t="str">
        <f t="shared" si="43"/>
        <v>SERVIÇO</v>
      </c>
      <c r="E292" s="351" t="s">
        <v>3925</v>
      </c>
      <c r="F292" s="352" t="s">
        <v>4138</v>
      </c>
      <c r="G292" s="353" t="s">
        <v>1243</v>
      </c>
      <c r="H292" s="354">
        <v>5.16</v>
      </c>
      <c r="I292" s="354" t="s">
        <v>4152</v>
      </c>
      <c r="J292" s="354" t="str">
        <f t="shared" si="41"/>
        <v>SACADA</v>
      </c>
      <c r="K292" s="354" t="str">
        <f t="shared" si="42"/>
        <v>PISO:</v>
      </c>
      <c r="L292" s="218" t="s">
        <v>4193</v>
      </c>
      <c r="W292"/>
      <c r="X292"/>
      <c r="Y292"/>
      <c r="Z292"/>
      <c r="AA292"/>
      <c r="AB292"/>
      <c r="AC292"/>
      <c r="AD292"/>
      <c r="AE292"/>
      <c r="AF292"/>
      <c r="AG292"/>
      <c r="AH292"/>
      <c r="AI292"/>
      <c r="AJ292"/>
      <c r="AK292"/>
      <c r="AL292"/>
    </row>
    <row r="293" spans="1:38" ht="63.75" outlineLevel="2" x14ac:dyDescent="0.2">
      <c r="A293" s="348" t="str">
        <f t="shared" si="37"/>
        <v>Penthouse x22</v>
      </c>
      <c r="B293" s="348" t="str">
        <f t="shared" si="38"/>
        <v>IMPERMEABILIZAÇAO E TRATAMENTOS</v>
      </c>
      <c r="C293" s="348" t="str">
        <f t="shared" si="39"/>
        <v>27_24º Pav. - Penthouse</v>
      </c>
      <c r="D293" s="348" t="str">
        <f t="shared" si="43"/>
        <v/>
      </c>
      <c r="E293" s="347" t="s">
        <v>2696</v>
      </c>
      <c r="F293" s="348" t="s">
        <v>2697</v>
      </c>
      <c r="G293" s="349"/>
      <c r="H293" s="350"/>
      <c r="I293" s="350">
        <f>IF(C293=F293,SUMIFS($H$12:$H$63964,$C$12:$C$63964,C293),"")</f>
        <v>152.28</v>
      </c>
      <c r="J293" s="350"/>
      <c r="K293" s="354"/>
      <c r="W293"/>
      <c r="X293"/>
      <c r="Y293"/>
      <c r="Z293"/>
      <c r="AA293"/>
      <c r="AB293"/>
      <c r="AC293"/>
      <c r="AD293"/>
      <c r="AE293"/>
      <c r="AF293"/>
      <c r="AG293"/>
      <c r="AH293"/>
      <c r="AI293"/>
      <c r="AJ293"/>
      <c r="AK293"/>
      <c r="AL293"/>
    </row>
    <row r="294" spans="1:38" ht="63.75" outlineLevel="2" x14ac:dyDescent="0.2">
      <c r="A294" s="356" t="str">
        <f t="shared" si="37"/>
        <v>Penthouse x22</v>
      </c>
      <c r="B294" s="356" t="str">
        <f t="shared" si="38"/>
        <v>IMPERMEABILIZAÇAO E TRATAMENTOS</v>
      </c>
      <c r="C294" s="356" t="str">
        <f t="shared" si="39"/>
        <v>27_24º Pav. - Penthouse</v>
      </c>
      <c r="D294" s="356" t="str">
        <f t="shared" si="43"/>
        <v>SERVIÇO</v>
      </c>
      <c r="E294" s="355" t="s">
        <v>2698</v>
      </c>
      <c r="F294" s="356" t="s">
        <v>4136</v>
      </c>
      <c r="G294" s="357" t="s">
        <v>1243</v>
      </c>
      <c r="H294" s="358">
        <v>10.47</v>
      </c>
      <c r="I294" s="358" t="s">
        <v>4147</v>
      </c>
      <c r="J294" s="358" t="str">
        <f t="shared" si="41"/>
        <v>SERVIÇO</v>
      </c>
      <c r="K294" s="354" t="str">
        <f t="shared" si="42"/>
        <v>PAREDE:</v>
      </c>
      <c r="W294"/>
      <c r="X294"/>
      <c r="Y294"/>
      <c r="Z294"/>
      <c r="AA294"/>
      <c r="AB294"/>
      <c r="AC294"/>
      <c r="AD294"/>
      <c r="AE294"/>
      <c r="AF294"/>
      <c r="AG294"/>
      <c r="AH294"/>
      <c r="AI294"/>
      <c r="AJ294"/>
      <c r="AK294"/>
      <c r="AL294"/>
    </row>
    <row r="295" spans="1:38" ht="63.75" outlineLevel="2" x14ac:dyDescent="0.2">
      <c r="A295" s="352" t="str">
        <f t="shared" si="37"/>
        <v>Penthouse x22</v>
      </c>
      <c r="B295" s="352" t="str">
        <f t="shared" si="38"/>
        <v>IMPERMEABILIZAÇAO E TRATAMENTOS</v>
      </c>
      <c r="C295" s="352" t="str">
        <f t="shared" si="39"/>
        <v>27_24º Pav. - Penthouse</v>
      </c>
      <c r="D295" s="352" t="str">
        <f t="shared" si="43"/>
        <v>SERVIÇO</v>
      </c>
      <c r="E295" s="351" t="s">
        <v>3926</v>
      </c>
      <c r="F295" s="352" t="s">
        <v>3723</v>
      </c>
      <c r="G295" s="353" t="s">
        <v>1243</v>
      </c>
      <c r="H295" s="354">
        <v>4.5599999999999996</v>
      </c>
      <c r="I295" s="354" t="str">
        <f t="shared" si="40"/>
        <v>2.5.3</v>
      </c>
      <c r="J295" s="354" t="str">
        <f t="shared" si="41"/>
        <v>SERVIÇO</v>
      </c>
      <c r="K295" s="354" t="str">
        <f t="shared" si="42"/>
        <v>PISO:</v>
      </c>
      <c r="W295"/>
      <c r="X295"/>
      <c r="Y295"/>
      <c r="Z295"/>
      <c r="AA295"/>
      <c r="AB295"/>
      <c r="AC295"/>
      <c r="AD295"/>
      <c r="AE295"/>
      <c r="AF295"/>
      <c r="AG295"/>
      <c r="AH295"/>
      <c r="AI295"/>
      <c r="AJ295"/>
      <c r="AK295"/>
      <c r="AL295"/>
    </row>
    <row r="296" spans="1:38" ht="63.75" outlineLevel="2" x14ac:dyDescent="0.2">
      <c r="A296" s="356" t="str">
        <f t="shared" si="37"/>
        <v>Penthouse x22</v>
      </c>
      <c r="B296" s="356" t="str">
        <f t="shared" si="38"/>
        <v>IMPERMEABILIZAÇAO E TRATAMENTOS</v>
      </c>
      <c r="C296" s="356" t="str">
        <f t="shared" si="39"/>
        <v>27_24º Pav. - Penthouse</v>
      </c>
      <c r="D296" s="356" t="str">
        <f t="shared" si="43"/>
        <v>SERVIÇO</v>
      </c>
      <c r="E296" s="355" t="s">
        <v>3927</v>
      </c>
      <c r="F296" s="356" t="s">
        <v>3725</v>
      </c>
      <c r="G296" s="357" t="s">
        <v>1243</v>
      </c>
      <c r="H296" s="358">
        <v>3.35</v>
      </c>
      <c r="I296" s="358" t="str">
        <f t="shared" si="40"/>
        <v>7.1.6</v>
      </c>
      <c r="J296" s="358" t="str">
        <f t="shared" si="41"/>
        <v>TÉCNICA</v>
      </c>
      <c r="K296" s="354" t="str">
        <f t="shared" si="42"/>
        <v>PAREDE:</v>
      </c>
      <c r="W296"/>
      <c r="X296"/>
      <c r="Y296"/>
      <c r="Z296"/>
      <c r="AA296"/>
      <c r="AB296"/>
      <c r="AC296"/>
      <c r="AD296"/>
      <c r="AE296"/>
      <c r="AF296"/>
      <c r="AG296"/>
      <c r="AH296"/>
      <c r="AI296"/>
      <c r="AJ296"/>
      <c r="AK296"/>
      <c r="AL296"/>
    </row>
    <row r="297" spans="1:38" ht="63.75" outlineLevel="2" x14ac:dyDescent="0.2">
      <c r="A297" s="352" t="str">
        <f t="shared" ref="A297:A360" si="44">_xlfn.XLOOKUP(C297,$T$13:$T$58,$U$13:$U$58,"")</f>
        <v>Penthouse x22</v>
      </c>
      <c r="B297" s="352" t="str">
        <f t="shared" ref="B297:B360" si="45">UPPER(IF(F297="","",IF(IF(E297="","",LEN(E297)-LEN(SUBSTITUTE(E297,".","")))=2,(F297),B296)))</f>
        <v>IMPERMEABILIZAÇAO E TRATAMENTOS</v>
      </c>
      <c r="C297" s="352" t="str">
        <f t="shared" ref="C297:C360" si="46">PROPER(IF(OR(F297="",C296="PAVIMENTO"),"",IF(AND(IF(E297="","",LEN(E297)-LEN(SUBSTITUTE(E297,".","")))=3,H297=""),F297,C296)))</f>
        <v>27_24º Pav. - Penthouse</v>
      </c>
      <c r="D297" s="352" t="str">
        <f t="shared" si="43"/>
        <v>SERVIÇO</v>
      </c>
      <c r="E297" s="351" t="s">
        <v>3928</v>
      </c>
      <c r="F297" s="352" t="s">
        <v>3727</v>
      </c>
      <c r="G297" s="353" t="s">
        <v>1243</v>
      </c>
      <c r="H297" s="354">
        <v>5.94</v>
      </c>
      <c r="I297" s="354" t="str">
        <f t="shared" si="40"/>
        <v>7.1.6</v>
      </c>
      <c r="J297" s="354" t="str">
        <f t="shared" si="41"/>
        <v>TÉCNICA</v>
      </c>
      <c r="K297" s="354" t="str">
        <f t="shared" si="42"/>
        <v>PISO:</v>
      </c>
      <c r="W297"/>
      <c r="X297"/>
      <c r="Y297"/>
      <c r="Z297"/>
      <c r="AA297"/>
      <c r="AB297"/>
      <c r="AC297"/>
      <c r="AD297"/>
      <c r="AE297"/>
      <c r="AF297"/>
      <c r="AG297"/>
      <c r="AH297"/>
      <c r="AI297"/>
      <c r="AJ297"/>
      <c r="AK297"/>
      <c r="AL297"/>
    </row>
    <row r="298" spans="1:38" ht="63.75" outlineLevel="2" x14ac:dyDescent="0.2">
      <c r="A298" s="356" t="str">
        <f t="shared" si="44"/>
        <v>Penthouse x22</v>
      </c>
      <c r="B298" s="356" t="str">
        <f t="shared" si="45"/>
        <v>IMPERMEABILIZAÇAO E TRATAMENTOS</v>
      </c>
      <c r="C298" s="356" t="str">
        <f t="shared" si="46"/>
        <v>27_24º Pav. - Penthouse</v>
      </c>
      <c r="D298" s="356" t="str">
        <f t="shared" si="43"/>
        <v>SERVIÇO</v>
      </c>
      <c r="E298" s="355" t="s">
        <v>3929</v>
      </c>
      <c r="F298" s="356" t="s">
        <v>3729</v>
      </c>
      <c r="G298" s="357" t="s">
        <v>1243</v>
      </c>
      <c r="H298" s="358">
        <v>22.71</v>
      </c>
      <c r="I298" s="358" t="str">
        <f t="shared" si="40"/>
        <v>2.5.3</v>
      </c>
      <c r="J298" s="358" t="str">
        <f t="shared" si="41"/>
        <v>BANHEIRO</v>
      </c>
      <c r="K298" s="354" t="str">
        <f t="shared" si="42"/>
        <v>PAREDE:</v>
      </c>
      <c r="W298"/>
      <c r="X298"/>
      <c r="Y298"/>
      <c r="Z298"/>
      <c r="AA298"/>
      <c r="AB298"/>
      <c r="AC298"/>
      <c r="AD298"/>
      <c r="AE298"/>
      <c r="AF298"/>
      <c r="AG298"/>
      <c r="AH298"/>
      <c r="AI298"/>
      <c r="AJ298"/>
      <c r="AK298"/>
      <c r="AL298"/>
    </row>
    <row r="299" spans="1:38" ht="63.75" outlineLevel="2" x14ac:dyDescent="0.2">
      <c r="A299" s="352" t="str">
        <f t="shared" si="44"/>
        <v>Penthouse x22</v>
      </c>
      <c r="B299" s="352" t="str">
        <f t="shared" si="45"/>
        <v>IMPERMEABILIZAÇAO E TRATAMENTOS</v>
      </c>
      <c r="C299" s="352" t="str">
        <f t="shared" si="46"/>
        <v>27_24º Pav. - Penthouse</v>
      </c>
      <c r="D299" s="352" t="str">
        <f t="shared" si="43"/>
        <v>SERVIÇO</v>
      </c>
      <c r="E299" s="351" t="s">
        <v>3930</v>
      </c>
      <c r="F299" s="352" t="s">
        <v>3731</v>
      </c>
      <c r="G299" s="353" t="s">
        <v>1243</v>
      </c>
      <c r="H299" s="354">
        <v>14.93</v>
      </c>
      <c r="I299" s="354" t="str">
        <f t="shared" si="40"/>
        <v>2.5.3</v>
      </c>
      <c r="J299" s="354" t="str">
        <f t="shared" si="41"/>
        <v>BANHEIRO</v>
      </c>
      <c r="K299" s="354" t="str">
        <f t="shared" si="42"/>
        <v>PISO:</v>
      </c>
      <c r="W299"/>
      <c r="X299"/>
      <c r="Y299"/>
      <c r="Z299"/>
      <c r="AA299"/>
      <c r="AB299"/>
      <c r="AC299"/>
      <c r="AD299"/>
      <c r="AE299"/>
      <c r="AF299"/>
      <c r="AG299"/>
      <c r="AH299"/>
      <c r="AI299"/>
      <c r="AJ299"/>
      <c r="AK299"/>
      <c r="AL299"/>
    </row>
    <row r="300" spans="1:38" ht="63.75" outlineLevel="2" x14ac:dyDescent="0.2">
      <c r="A300" s="356" t="str">
        <f t="shared" si="44"/>
        <v>Penthouse x22</v>
      </c>
      <c r="B300" s="356" t="str">
        <f t="shared" si="45"/>
        <v>IMPERMEABILIZAÇAO E TRATAMENTOS</v>
      </c>
      <c r="C300" s="356" t="str">
        <f t="shared" si="46"/>
        <v>27_24º Pav. - Penthouse</v>
      </c>
      <c r="D300" s="356" t="str">
        <f t="shared" si="43"/>
        <v>SERVIÇO</v>
      </c>
      <c r="E300" s="355" t="s">
        <v>3931</v>
      </c>
      <c r="F300" s="356" t="s">
        <v>3733</v>
      </c>
      <c r="G300" s="357" t="s">
        <v>1243</v>
      </c>
      <c r="H300" s="358">
        <v>27.01</v>
      </c>
      <c r="I300" s="358" t="str">
        <f t="shared" si="40"/>
        <v>2.5.3</v>
      </c>
      <c r="J300" s="358" t="str">
        <f t="shared" si="41"/>
        <v>BANHEIRO</v>
      </c>
      <c r="K300" s="354" t="str">
        <f t="shared" si="42"/>
        <v>PAREDE:</v>
      </c>
      <c r="W300"/>
      <c r="X300"/>
      <c r="Y300"/>
      <c r="Z300"/>
      <c r="AA300"/>
      <c r="AB300"/>
      <c r="AC300"/>
      <c r="AD300"/>
      <c r="AE300"/>
      <c r="AF300"/>
      <c r="AG300"/>
      <c r="AH300"/>
      <c r="AI300"/>
      <c r="AJ300"/>
      <c r="AK300"/>
      <c r="AL300"/>
    </row>
    <row r="301" spans="1:38" ht="63.75" outlineLevel="2" x14ac:dyDescent="0.2">
      <c r="A301" s="352" t="str">
        <f t="shared" si="44"/>
        <v>Penthouse x22</v>
      </c>
      <c r="B301" s="352" t="str">
        <f t="shared" si="45"/>
        <v>IMPERMEABILIZAÇAO E TRATAMENTOS</v>
      </c>
      <c r="C301" s="352" t="str">
        <f t="shared" si="46"/>
        <v>27_24º Pav. - Penthouse</v>
      </c>
      <c r="D301" s="352" t="str">
        <f t="shared" si="43"/>
        <v>SERVIÇO</v>
      </c>
      <c r="E301" s="351" t="s">
        <v>3932</v>
      </c>
      <c r="F301" s="352" t="s">
        <v>3735</v>
      </c>
      <c r="G301" s="353" t="s">
        <v>1243</v>
      </c>
      <c r="H301" s="354">
        <v>9.1</v>
      </c>
      <c r="I301" s="354" t="str">
        <f t="shared" si="40"/>
        <v>2.5.3</v>
      </c>
      <c r="J301" s="354" t="str">
        <f t="shared" si="41"/>
        <v>BANHEIRO</v>
      </c>
      <c r="K301" s="354" t="str">
        <f t="shared" si="42"/>
        <v>PISO:</v>
      </c>
      <c r="W301"/>
      <c r="X301"/>
      <c r="Y301"/>
      <c r="Z301"/>
      <c r="AA301"/>
      <c r="AB301"/>
      <c r="AC301"/>
      <c r="AD301"/>
      <c r="AE301"/>
      <c r="AF301"/>
      <c r="AG301"/>
      <c r="AH301"/>
      <c r="AI301"/>
      <c r="AJ301"/>
      <c r="AK301"/>
      <c r="AL301"/>
    </row>
    <row r="302" spans="1:38" ht="63.75" outlineLevel="2" x14ac:dyDescent="0.2">
      <c r="A302" s="356" t="str">
        <f t="shared" si="44"/>
        <v>Penthouse x22</v>
      </c>
      <c r="B302" s="356" t="str">
        <f t="shared" si="45"/>
        <v>IMPERMEABILIZAÇAO E TRATAMENTOS</v>
      </c>
      <c r="C302" s="356" t="str">
        <f t="shared" si="46"/>
        <v>27_24º Pav. - Penthouse</v>
      </c>
      <c r="D302" s="356" t="str">
        <f t="shared" si="43"/>
        <v>SERVIÇO</v>
      </c>
      <c r="E302" s="355" t="s">
        <v>3933</v>
      </c>
      <c r="F302" s="356" t="s">
        <v>3686</v>
      </c>
      <c r="G302" s="357" t="s">
        <v>1243</v>
      </c>
      <c r="H302" s="358">
        <v>28.49</v>
      </c>
      <c r="I302" s="358" t="str">
        <f t="shared" si="40"/>
        <v>2.5.3</v>
      </c>
      <c r="J302" s="358" t="str">
        <f t="shared" si="41"/>
        <v>ESQUADRIA</v>
      </c>
      <c r="K302" s="354" t="str">
        <f t="shared" si="42"/>
        <v>PAREDE:</v>
      </c>
      <c r="W302"/>
      <c r="X302"/>
      <c r="Y302"/>
      <c r="Z302"/>
      <c r="AA302"/>
      <c r="AB302"/>
      <c r="AC302"/>
      <c r="AD302"/>
      <c r="AE302"/>
      <c r="AF302"/>
      <c r="AG302"/>
      <c r="AH302"/>
      <c r="AI302"/>
      <c r="AJ302"/>
      <c r="AK302"/>
      <c r="AL302"/>
    </row>
    <row r="303" spans="1:38" ht="63.75" outlineLevel="2" x14ac:dyDescent="0.2">
      <c r="A303" s="352" t="str">
        <f t="shared" si="44"/>
        <v>Penthouse x22</v>
      </c>
      <c r="B303" s="352" t="str">
        <f t="shared" si="45"/>
        <v>IMPERMEABILIZAÇAO E TRATAMENTOS</v>
      </c>
      <c r="C303" s="352" t="str">
        <f t="shared" si="46"/>
        <v>27_24º Pav. - Penthouse</v>
      </c>
      <c r="D303" s="352" t="str">
        <f t="shared" si="43"/>
        <v>SERVIÇO</v>
      </c>
      <c r="E303" s="351" t="s">
        <v>3934</v>
      </c>
      <c r="F303" s="352" t="s">
        <v>3738</v>
      </c>
      <c r="G303" s="353" t="s">
        <v>1243</v>
      </c>
      <c r="H303" s="354">
        <v>18.760000000000002</v>
      </c>
      <c r="I303" s="354" t="str">
        <f t="shared" si="40"/>
        <v>2.5.3</v>
      </c>
      <c r="J303" s="354" t="str">
        <f t="shared" si="41"/>
        <v>ESQUADRIA</v>
      </c>
      <c r="K303" s="354" t="str">
        <f t="shared" si="42"/>
        <v>PISO:</v>
      </c>
      <c r="W303"/>
      <c r="X303"/>
      <c r="Y303"/>
      <c r="Z303"/>
      <c r="AA303"/>
      <c r="AB303"/>
      <c r="AC303"/>
      <c r="AD303"/>
      <c r="AE303"/>
      <c r="AF303"/>
      <c r="AG303"/>
      <c r="AH303"/>
      <c r="AI303"/>
      <c r="AJ303"/>
      <c r="AK303"/>
      <c r="AL303"/>
    </row>
    <row r="304" spans="1:38" ht="63.75" outlineLevel="2" x14ac:dyDescent="0.2">
      <c r="A304" s="356" t="str">
        <f t="shared" si="44"/>
        <v>Penthouse x22</v>
      </c>
      <c r="B304" s="356" t="str">
        <f t="shared" si="45"/>
        <v>IMPERMEABILIZAÇAO E TRATAMENTOS</v>
      </c>
      <c r="C304" s="356" t="str">
        <f t="shared" si="46"/>
        <v>27_24º Pav. - Penthouse</v>
      </c>
      <c r="D304" s="356" t="str">
        <f t="shared" si="43"/>
        <v>SERVIÇO</v>
      </c>
      <c r="E304" s="355" t="s">
        <v>3935</v>
      </c>
      <c r="F304" s="356" t="s">
        <v>4137</v>
      </c>
      <c r="G304" s="357" t="s">
        <v>1243</v>
      </c>
      <c r="H304" s="358">
        <v>1.8</v>
      </c>
      <c r="I304" s="358" t="s">
        <v>4152</v>
      </c>
      <c r="J304" s="358" t="str">
        <f t="shared" si="41"/>
        <v>SACADA</v>
      </c>
      <c r="K304" s="354" t="str">
        <f t="shared" si="42"/>
        <v>PAREDE:</v>
      </c>
      <c r="W304"/>
      <c r="X304"/>
      <c r="Y304"/>
      <c r="Z304"/>
      <c r="AA304"/>
      <c r="AB304"/>
      <c r="AC304"/>
      <c r="AD304"/>
      <c r="AE304"/>
      <c r="AF304"/>
      <c r="AG304"/>
      <c r="AH304"/>
      <c r="AI304"/>
      <c r="AJ304"/>
      <c r="AK304"/>
      <c r="AL304"/>
    </row>
    <row r="305" spans="1:38" ht="63.75" outlineLevel="2" x14ac:dyDescent="0.2">
      <c r="A305" s="352" t="str">
        <f t="shared" si="44"/>
        <v>Penthouse x22</v>
      </c>
      <c r="B305" s="352" t="str">
        <f t="shared" si="45"/>
        <v>IMPERMEABILIZAÇAO E TRATAMENTOS</v>
      </c>
      <c r="C305" s="352" t="str">
        <f t="shared" si="46"/>
        <v>27_24º Pav. - Penthouse</v>
      </c>
      <c r="D305" s="352" t="str">
        <f t="shared" si="43"/>
        <v>SERVIÇO</v>
      </c>
      <c r="E305" s="351" t="s">
        <v>3936</v>
      </c>
      <c r="F305" s="352" t="s">
        <v>4138</v>
      </c>
      <c r="G305" s="353" t="s">
        <v>1243</v>
      </c>
      <c r="H305" s="354">
        <v>5.16</v>
      </c>
      <c r="I305" s="354" t="s">
        <v>4152</v>
      </c>
      <c r="J305" s="354" t="str">
        <f t="shared" si="41"/>
        <v>SACADA</v>
      </c>
      <c r="K305" s="354" t="str">
        <f t="shared" si="42"/>
        <v>PISO:</v>
      </c>
      <c r="L305" s="218" t="s">
        <v>4193</v>
      </c>
      <c r="W305"/>
      <c r="X305"/>
      <c r="Y305"/>
      <c r="Z305"/>
      <c r="AA305"/>
      <c r="AB305"/>
      <c r="AC305"/>
      <c r="AD305"/>
      <c r="AE305"/>
      <c r="AF305"/>
      <c r="AG305"/>
      <c r="AH305"/>
      <c r="AI305"/>
      <c r="AJ305"/>
      <c r="AK305"/>
      <c r="AL305"/>
    </row>
    <row r="306" spans="1:38" ht="63.75" outlineLevel="2" x14ac:dyDescent="0.2">
      <c r="A306" s="348" t="str">
        <f t="shared" si="44"/>
        <v>Penthouse x22</v>
      </c>
      <c r="B306" s="348" t="str">
        <f t="shared" si="45"/>
        <v>IMPERMEABILIZAÇAO E TRATAMENTOS</v>
      </c>
      <c r="C306" s="348" t="str">
        <f t="shared" si="46"/>
        <v>28_25º Pav. Penthouse</v>
      </c>
      <c r="D306" s="348" t="str">
        <f t="shared" si="43"/>
        <v/>
      </c>
      <c r="E306" s="347" t="s">
        <v>2699</v>
      </c>
      <c r="F306" s="348" t="s">
        <v>3937</v>
      </c>
      <c r="G306" s="349"/>
      <c r="H306" s="350"/>
      <c r="I306" s="350">
        <f>IF(C306=F306,SUMIFS($H$12:$H$63964,$C$12:$C$63964,C306),"")</f>
        <v>162.19999999999999</v>
      </c>
      <c r="J306" s="350"/>
      <c r="K306" s="354"/>
      <c r="W306"/>
      <c r="X306"/>
      <c r="Y306"/>
      <c r="Z306"/>
      <c r="AA306"/>
      <c r="AB306"/>
      <c r="AC306"/>
      <c r="AD306"/>
      <c r="AE306"/>
      <c r="AF306"/>
      <c r="AG306"/>
      <c r="AH306"/>
      <c r="AI306"/>
      <c r="AJ306"/>
      <c r="AK306"/>
      <c r="AL306"/>
    </row>
    <row r="307" spans="1:38" ht="63.75" outlineLevel="2" x14ac:dyDescent="0.2">
      <c r="A307" s="356" t="str">
        <f t="shared" si="44"/>
        <v>Penthouse x22</v>
      </c>
      <c r="B307" s="356" t="str">
        <f t="shared" si="45"/>
        <v>IMPERMEABILIZAÇAO E TRATAMENTOS</v>
      </c>
      <c r="C307" s="356" t="str">
        <f t="shared" si="46"/>
        <v>28_25º Pav. Penthouse</v>
      </c>
      <c r="D307" s="356" t="str">
        <f t="shared" si="43"/>
        <v>SERVIÇO</v>
      </c>
      <c r="E307" s="355" t="s">
        <v>2700</v>
      </c>
      <c r="F307" s="356" t="s">
        <v>4136</v>
      </c>
      <c r="G307" s="357" t="s">
        <v>1243</v>
      </c>
      <c r="H307" s="358">
        <v>10.47</v>
      </c>
      <c r="I307" s="358" t="s">
        <v>4147</v>
      </c>
      <c r="J307" s="358" t="str">
        <f t="shared" si="41"/>
        <v>SERVIÇO</v>
      </c>
      <c r="K307" s="354" t="str">
        <f t="shared" si="42"/>
        <v>PAREDE:</v>
      </c>
      <c r="W307"/>
      <c r="X307"/>
      <c r="Y307"/>
      <c r="Z307"/>
      <c r="AA307"/>
      <c r="AB307"/>
      <c r="AC307"/>
      <c r="AD307"/>
      <c r="AE307"/>
      <c r="AF307"/>
      <c r="AG307"/>
      <c r="AH307"/>
      <c r="AI307"/>
      <c r="AJ307"/>
      <c r="AK307"/>
      <c r="AL307"/>
    </row>
    <row r="308" spans="1:38" ht="63.75" outlineLevel="2" x14ac:dyDescent="0.2">
      <c r="A308" s="352" t="str">
        <f t="shared" si="44"/>
        <v>Penthouse x22</v>
      </c>
      <c r="B308" s="352" t="str">
        <f t="shared" si="45"/>
        <v>IMPERMEABILIZAÇAO E TRATAMENTOS</v>
      </c>
      <c r="C308" s="352" t="str">
        <f t="shared" si="46"/>
        <v>28_25º Pav. Penthouse</v>
      </c>
      <c r="D308" s="352" t="str">
        <f t="shared" si="43"/>
        <v>SERVIÇO</v>
      </c>
      <c r="E308" s="351" t="s">
        <v>3938</v>
      </c>
      <c r="F308" s="352" t="s">
        <v>3723</v>
      </c>
      <c r="G308" s="353" t="s">
        <v>1243</v>
      </c>
      <c r="H308" s="354">
        <v>4.5599999999999996</v>
      </c>
      <c r="I308" s="354" t="str">
        <f t="shared" si="40"/>
        <v>2.5.3</v>
      </c>
      <c r="J308" s="354" t="str">
        <f t="shared" si="41"/>
        <v>SERVIÇO</v>
      </c>
      <c r="K308" s="354" t="str">
        <f t="shared" si="42"/>
        <v>PISO:</v>
      </c>
      <c r="W308"/>
      <c r="X308"/>
      <c r="Y308"/>
      <c r="Z308"/>
      <c r="AA308"/>
      <c r="AB308"/>
      <c r="AC308"/>
      <c r="AD308"/>
      <c r="AE308"/>
      <c r="AF308"/>
      <c r="AG308"/>
      <c r="AH308"/>
      <c r="AI308"/>
      <c r="AJ308"/>
      <c r="AK308"/>
      <c r="AL308"/>
    </row>
    <row r="309" spans="1:38" ht="63.75" outlineLevel="2" x14ac:dyDescent="0.2">
      <c r="A309" s="356" t="str">
        <f t="shared" si="44"/>
        <v>Penthouse x22</v>
      </c>
      <c r="B309" s="356" t="str">
        <f t="shared" si="45"/>
        <v>IMPERMEABILIZAÇAO E TRATAMENTOS</v>
      </c>
      <c r="C309" s="356" t="str">
        <f t="shared" si="46"/>
        <v>28_25º Pav. Penthouse</v>
      </c>
      <c r="D309" s="356" t="str">
        <f t="shared" si="43"/>
        <v>SERVIÇO</v>
      </c>
      <c r="E309" s="355" t="s">
        <v>3939</v>
      </c>
      <c r="F309" s="356" t="s">
        <v>3725</v>
      </c>
      <c r="G309" s="357" t="s">
        <v>1243</v>
      </c>
      <c r="H309" s="358">
        <v>3.35</v>
      </c>
      <c r="I309" s="358" t="str">
        <f t="shared" si="40"/>
        <v>7.1.6</v>
      </c>
      <c r="J309" s="358" t="str">
        <f t="shared" si="41"/>
        <v>TÉCNICA</v>
      </c>
      <c r="K309" s="354" t="str">
        <f t="shared" si="42"/>
        <v>PAREDE:</v>
      </c>
      <c r="W309"/>
      <c r="X309"/>
      <c r="Y309"/>
      <c r="Z309"/>
      <c r="AA309"/>
      <c r="AB309"/>
      <c r="AC309"/>
      <c r="AD309"/>
      <c r="AE309"/>
      <c r="AF309"/>
      <c r="AG309"/>
      <c r="AH309"/>
      <c r="AI309"/>
      <c r="AJ309"/>
      <c r="AK309"/>
      <c r="AL309"/>
    </row>
    <row r="310" spans="1:38" ht="63.75" outlineLevel="2" x14ac:dyDescent="0.2">
      <c r="A310" s="352" t="str">
        <f t="shared" si="44"/>
        <v>Penthouse x22</v>
      </c>
      <c r="B310" s="352" t="str">
        <f t="shared" si="45"/>
        <v>IMPERMEABILIZAÇAO E TRATAMENTOS</v>
      </c>
      <c r="C310" s="352" t="str">
        <f t="shared" si="46"/>
        <v>28_25º Pav. Penthouse</v>
      </c>
      <c r="D310" s="352" t="str">
        <f t="shared" si="43"/>
        <v>SERVIÇO</v>
      </c>
      <c r="E310" s="351" t="s">
        <v>3940</v>
      </c>
      <c r="F310" s="352" t="s">
        <v>3727</v>
      </c>
      <c r="G310" s="353" t="s">
        <v>1243</v>
      </c>
      <c r="H310" s="354">
        <v>5.94</v>
      </c>
      <c r="I310" s="354" t="str">
        <f t="shared" si="40"/>
        <v>7.1.6</v>
      </c>
      <c r="J310" s="354" t="str">
        <f t="shared" si="41"/>
        <v>TÉCNICA</v>
      </c>
      <c r="K310" s="354" t="str">
        <f t="shared" si="42"/>
        <v>PISO:</v>
      </c>
      <c r="W310"/>
      <c r="X310"/>
      <c r="Y310"/>
      <c r="Z310"/>
      <c r="AA310"/>
      <c r="AB310"/>
      <c r="AC310"/>
      <c r="AD310"/>
      <c r="AE310"/>
      <c r="AF310"/>
      <c r="AG310"/>
      <c r="AH310"/>
      <c r="AI310"/>
      <c r="AJ310"/>
      <c r="AK310"/>
      <c r="AL310"/>
    </row>
    <row r="311" spans="1:38" ht="63.75" outlineLevel="2" x14ac:dyDescent="0.2">
      <c r="A311" s="356" t="str">
        <f t="shared" si="44"/>
        <v>Penthouse x22</v>
      </c>
      <c r="B311" s="356" t="str">
        <f t="shared" si="45"/>
        <v>IMPERMEABILIZAÇAO E TRATAMENTOS</v>
      </c>
      <c r="C311" s="356" t="str">
        <f t="shared" si="46"/>
        <v>28_25º Pav. Penthouse</v>
      </c>
      <c r="D311" s="356" t="str">
        <f t="shared" si="43"/>
        <v>SERVIÇO</v>
      </c>
      <c r="E311" s="355" t="s">
        <v>3941</v>
      </c>
      <c r="F311" s="356" t="s">
        <v>3729</v>
      </c>
      <c r="G311" s="357" t="s">
        <v>1243</v>
      </c>
      <c r="H311" s="358">
        <v>22.71</v>
      </c>
      <c r="I311" s="358" t="str">
        <f t="shared" si="40"/>
        <v>2.5.3</v>
      </c>
      <c r="J311" s="358" t="str">
        <f t="shared" si="41"/>
        <v>BANHEIRO</v>
      </c>
      <c r="K311" s="354" t="str">
        <f t="shared" si="42"/>
        <v>PAREDE:</v>
      </c>
      <c r="W311"/>
      <c r="X311"/>
      <c r="Y311"/>
      <c r="Z311"/>
      <c r="AA311"/>
      <c r="AB311"/>
      <c r="AC311"/>
      <c r="AD311"/>
      <c r="AE311"/>
      <c r="AF311"/>
      <c r="AG311"/>
      <c r="AH311"/>
      <c r="AI311"/>
      <c r="AJ311"/>
      <c r="AK311"/>
      <c r="AL311"/>
    </row>
    <row r="312" spans="1:38" ht="63.75" outlineLevel="2" x14ac:dyDescent="0.2">
      <c r="A312" s="352" t="str">
        <f t="shared" si="44"/>
        <v>Penthouse x22</v>
      </c>
      <c r="B312" s="352" t="str">
        <f t="shared" si="45"/>
        <v>IMPERMEABILIZAÇAO E TRATAMENTOS</v>
      </c>
      <c r="C312" s="352" t="str">
        <f t="shared" si="46"/>
        <v>28_25º Pav. Penthouse</v>
      </c>
      <c r="D312" s="352" t="str">
        <f t="shared" si="43"/>
        <v>SERVIÇO</v>
      </c>
      <c r="E312" s="351" t="s">
        <v>3942</v>
      </c>
      <c r="F312" s="352" t="s">
        <v>3731</v>
      </c>
      <c r="G312" s="353" t="s">
        <v>1243</v>
      </c>
      <c r="H312" s="354">
        <v>14.93</v>
      </c>
      <c r="I312" s="354" t="str">
        <f t="shared" si="40"/>
        <v>2.5.3</v>
      </c>
      <c r="J312" s="354" t="str">
        <f t="shared" si="41"/>
        <v>BANHEIRO</v>
      </c>
      <c r="K312" s="354" t="str">
        <f t="shared" si="42"/>
        <v>PISO:</v>
      </c>
      <c r="W312"/>
      <c r="X312"/>
      <c r="Y312"/>
      <c r="Z312"/>
      <c r="AA312"/>
      <c r="AB312"/>
      <c r="AC312"/>
      <c r="AD312"/>
      <c r="AE312"/>
      <c r="AF312"/>
      <c r="AG312"/>
      <c r="AH312"/>
      <c r="AI312"/>
      <c r="AJ312"/>
      <c r="AK312"/>
      <c r="AL312"/>
    </row>
    <row r="313" spans="1:38" ht="63.75" outlineLevel="2" x14ac:dyDescent="0.2">
      <c r="A313" s="356" t="str">
        <f t="shared" si="44"/>
        <v>Penthouse x22</v>
      </c>
      <c r="B313" s="356" t="str">
        <f t="shared" si="45"/>
        <v>IMPERMEABILIZAÇAO E TRATAMENTOS</v>
      </c>
      <c r="C313" s="356" t="str">
        <f t="shared" si="46"/>
        <v>28_25º Pav. Penthouse</v>
      </c>
      <c r="D313" s="356" t="str">
        <f t="shared" si="43"/>
        <v>SERVIÇO</v>
      </c>
      <c r="E313" s="355" t="s">
        <v>3943</v>
      </c>
      <c r="F313" s="356" t="s">
        <v>3733</v>
      </c>
      <c r="G313" s="357" t="s">
        <v>1243</v>
      </c>
      <c r="H313" s="358">
        <v>27.01</v>
      </c>
      <c r="I313" s="358" t="str">
        <f t="shared" si="40"/>
        <v>2.5.3</v>
      </c>
      <c r="J313" s="358" t="str">
        <f t="shared" si="41"/>
        <v>BANHEIRO</v>
      </c>
      <c r="K313" s="354" t="str">
        <f t="shared" si="42"/>
        <v>PAREDE:</v>
      </c>
      <c r="W313"/>
      <c r="X313"/>
      <c r="Y313"/>
      <c r="Z313"/>
      <c r="AA313"/>
      <c r="AB313"/>
      <c r="AC313"/>
      <c r="AD313"/>
      <c r="AE313"/>
      <c r="AF313"/>
      <c r="AG313"/>
      <c r="AH313"/>
      <c r="AI313"/>
      <c r="AJ313"/>
      <c r="AK313"/>
      <c r="AL313"/>
    </row>
    <row r="314" spans="1:38" ht="63.75" outlineLevel="2" x14ac:dyDescent="0.2">
      <c r="A314" s="352" t="str">
        <f t="shared" si="44"/>
        <v>Penthouse x22</v>
      </c>
      <c r="B314" s="352" t="str">
        <f t="shared" si="45"/>
        <v>IMPERMEABILIZAÇAO E TRATAMENTOS</v>
      </c>
      <c r="C314" s="352" t="str">
        <f t="shared" si="46"/>
        <v>28_25º Pav. Penthouse</v>
      </c>
      <c r="D314" s="352" t="str">
        <f t="shared" si="43"/>
        <v>SERVIÇO</v>
      </c>
      <c r="E314" s="351" t="s">
        <v>3944</v>
      </c>
      <c r="F314" s="352" t="s">
        <v>3735</v>
      </c>
      <c r="G314" s="353" t="s">
        <v>1243</v>
      </c>
      <c r="H314" s="354">
        <v>9.1</v>
      </c>
      <c r="I314" s="354" t="str">
        <f t="shared" si="40"/>
        <v>2.5.3</v>
      </c>
      <c r="J314" s="354" t="str">
        <f t="shared" si="41"/>
        <v>BANHEIRO</v>
      </c>
      <c r="K314" s="354" t="str">
        <f t="shared" si="42"/>
        <v>PISO:</v>
      </c>
      <c r="W314"/>
      <c r="X314"/>
      <c r="Y314"/>
      <c r="Z314"/>
      <c r="AA314"/>
      <c r="AB314"/>
      <c r="AC314"/>
      <c r="AD314"/>
      <c r="AE314"/>
      <c r="AF314"/>
      <c r="AG314"/>
      <c r="AH314"/>
      <c r="AI314"/>
      <c r="AJ314"/>
      <c r="AK314"/>
      <c r="AL314"/>
    </row>
    <row r="315" spans="1:38" ht="63.75" outlineLevel="2" x14ac:dyDescent="0.2">
      <c r="A315" s="356" t="str">
        <f t="shared" si="44"/>
        <v>Penthouse x22</v>
      </c>
      <c r="B315" s="356" t="str">
        <f t="shared" si="45"/>
        <v>IMPERMEABILIZAÇAO E TRATAMENTOS</v>
      </c>
      <c r="C315" s="356" t="str">
        <f t="shared" si="46"/>
        <v>28_25º Pav. Penthouse</v>
      </c>
      <c r="D315" s="356" t="str">
        <f t="shared" si="43"/>
        <v>SERVIÇO</v>
      </c>
      <c r="E315" s="355" t="s">
        <v>3945</v>
      </c>
      <c r="F315" s="356" t="s">
        <v>3686</v>
      </c>
      <c r="G315" s="357" t="s">
        <v>1243</v>
      </c>
      <c r="H315" s="358">
        <v>28.49</v>
      </c>
      <c r="I315" s="358" t="str">
        <f t="shared" si="40"/>
        <v>2.5.3</v>
      </c>
      <c r="J315" s="358" t="str">
        <f t="shared" si="41"/>
        <v>ESQUADRIA</v>
      </c>
      <c r="K315" s="354" t="str">
        <f t="shared" si="42"/>
        <v>PAREDE:</v>
      </c>
      <c r="W315"/>
      <c r="X315"/>
      <c r="Y315"/>
      <c r="Z315"/>
      <c r="AA315"/>
      <c r="AB315"/>
      <c r="AC315"/>
      <c r="AD315"/>
      <c r="AE315"/>
      <c r="AF315"/>
      <c r="AG315"/>
      <c r="AH315"/>
      <c r="AI315"/>
      <c r="AJ315"/>
      <c r="AK315"/>
      <c r="AL315"/>
    </row>
    <row r="316" spans="1:38" ht="63.75" outlineLevel="2" x14ac:dyDescent="0.2">
      <c r="A316" s="352" t="str">
        <f t="shared" si="44"/>
        <v>Penthouse x22</v>
      </c>
      <c r="B316" s="352" t="str">
        <f t="shared" si="45"/>
        <v>IMPERMEABILIZAÇAO E TRATAMENTOS</v>
      </c>
      <c r="C316" s="352" t="str">
        <f t="shared" si="46"/>
        <v>28_25º Pav. Penthouse</v>
      </c>
      <c r="D316" s="352" t="str">
        <f t="shared" si="43"/>
        <v>SERVIÇO</v>
      </c>
      <c r="E316" s="351" t="s">
        <v>3946</v>
      </c>
      <c r="F316" s="352" t="s">
        <v>3738</v>
      </c>
      <c r="G316" s="353" t="s">
        <v>1243</v>
      </c>
      <c r="H316" s="354">
        <v>18.760000000000002</v>
      </c>
      <c r="I316" s="354" t="str">
        <f t="shared" si="40"/>
        <v>2.5.3</v>
      </c>
      <c r="J316" s="354" t="str">
        <f t="shared" si="41"/>
        <v>ESQUADRIA</v>
      </c>
      <c r="K316" s="354" t="str">
        <f t="shared" si="42"/>
        <v>PISO:</v>
      </c>
      <c r="W316"/>
      <c r="X316"/>
      <c r="Y316"/>
      <c r="Z316"/>
      <c r="AA316"/>
      <c r="AB316"/>
      <c r="AC316"/>
      <c r="AD316"/>
      <c r="AE316"/>
      <c r="AF316"/>
      <c r="AG316"/>
      <c r="AH316"/>
      <c r="AI316"/>
      <c r="AJ316"/>
      <c r="AK316"/>
      <c r="AL316"/>
    </row>
    <row r="317" spans="1:38" ht="63.75" outlineLevel="2" x14ac:dyDescent="0.2">
      <c r="A317" s="356" t="str">
        <f t="shared" si="44"/>
        <v>Penthouse x22</v>
      </c>
      <c r="B317" s="356" t="str">
        <f t="shared" si="45"/>
        <v>IMPERMEABILIZAÇAO E TRATAMENTOS</v>
      </c>
      <c r="C317" s="356" t="str">
        <f t="shared" si="46"/>
        <v>28_25º Pav. Penthouse</v>
      </c>
      <c r="D317" s="356" t="str">
        <f t="shared" si="43"/>
        <v>SERVIÇO</v>
      </c>
      <c r="E317" s="355" t="s">
        <v>3947</v>
      </c>
      <c r="F317" s="356" t="s">
        <v>3740</v>
      </c>
      <c r="G317" s="357" t="s">
        <v>1243</v>
      </c>
      <c r="H317" s="358">
        <v>9.92</v>
      </c>
      <c r="I317" s="358" t="str">
        <f t="shared" si="40"/>
        <v>7.1.6</v>
      </c>
      <c r="J317" s="358" t="str">
        <f t="shared" si="41"/>
        <v>FACHADA</v>
      </c>
      <c r="K317" s="354" t="str">
        <f t="shared" si="42"/>
        <v>PISO:</v>
      </c>
      <c r="W317"/>
      <c r="X317"/>
      <c r="Y317"/>
      <c r="Z317"/>
      <c r="AA317"/>
      <c r="AB317"/>
      <c r="AC317"/>
      <c r="AD317"/>
      <c r="AE317"/>
      <c r="AF317"/>
      <c r="AG317"/>
      <c r="AH317"/>
      <c r="AI317"/>
      <c r="AJ317"/>
      <c r="AK317"/>
      <c r="AL317"/>
    </row>
    <row r="318" spans="1:38" ht="63.75" outlineLevel="2" x14ac:dyDescent="0.2">
      <c r="A318" s="352" t="str">
        <f t="shared" si="44"/>
        <v>Penthouse x22</v>
      </c>
      <c r="B318" s="352" t="str">
        <f t="shared" si="45"/>
        <v>IMPERMEABILIZAÇAO E TRATAMENTOS</v>
      </c>
      <c r="C318" s="352" t="str">
        <f t="shared" si="46"/>
        <v>28_25º Pav. Penthouse</v>
      </c>
      <c r="D318" s="352" t="str">
        <f t="shared" si="43"/>
        <v>SERVIÇO</v>
      </c>
      <c r="E318" s="351" t="s">
        <v>3948</v>
      </c>
      <c r="F318" s="352" t="s">
        <v>4137</v>
      </c>
      <c r="G318" s="353" t="s">
        <v>1243</v>
      </c>
      <c r="H318" s="354">
        <v>1.8</v>
      </c>
      <c r="I318" s="354" t="s">
        <v>4152</v>
      </c>
      <c r="J318" s="354" t="str">
        <f t="shared" si="41"/>
        <v>SACADA</v>
      </c>
      <c r="K318" s="354" t="str">
        <f t="shared" si="42"/>
        <v>PAREDE:</v>
      </c>
      <c r="W318"/>
      <c r="X318"/>
      <c r="Y318"/>
      <c r="Z318"/>
      <c r="AA318"/>
      <c r="AB318"/>
      <c r="AC318"/>
      <c r="AD318"/>
      <c r="AE318"/>
      <c r="AF318"/>
      <c r="AG318"/>
      <c r="AH318"/>
      <c r="AI318"/>
      <c r="AJ318"/>
      <c r="AK318"/>
      <c r="AL318"/>
    </row>
    <row r="319" spans="1:38" ht="63.75" outlineLevel="2" x14ac:dyDescent="0.2">
      <c r="A319" s="356" t="str">
        <f t="shared" si="44"/>
        <v>Penthouse x22</v>
      </c>
      <c r="B319" s="356" t="str">
        <f t="shared" si="45"/>
        <v>IMPERMEABILIZAÇAO E TRATAMENTOS</v>
      </c>
      <c r="C319" s="356" t="str">
        <f t="shared" si="46"/>
        <v>28_25º Pav. Penthouse</v>
      </c>
      <c r="D319" s="356" t="str">
        <f t="shared" si="43"/>
        <v>SERVIÇO</v>
      </c>
      <c r="E319" s="355" t="s">
        <v>3949</v>
      </c>
      <c r="F319" s="356" t="s">
        <v>4138</v>
      </c>
      <c r="G319" s="357" t="s">
        <v>1243</v>
      </c>
      <c r="H319" s="358">
        <v>5.16</v>
      </c>
      <c r="I319" s="358" t="s">
        <v>4152</v>
      </c>
      <c r="J319" s="358" t="str">
        <f t="shared" si="41"/>
        <v>SACADA</v>
      </c>
      <c r="K319" s="354" t="str">
        <f t="shared" si="42"/>
        <v>PISO:</v>
      </c>
      <c r="L319" s="218" t="s">
        <v>4193</v>
      </c>
      <c r="W319"/>
      <c r="X319"/>
      <c r="Y319"/>
      <c r="Z319"/>
      <c r="AA319"/>
      <c r="AB319"/>
      <c r="AC319"/>
      <c r="AD319"/>
      <c r="AE319"/>
      <c r="AF319"/>
      <c r="AG319"/>
      <c r="AH319"/>
      <c r="AI319"/>
      <c r="AJ319"/>
      <c r="AK319"/>
      <c r="AL319"/>
    </row>
    <row r="320" spans="1:38" ht="63.75" outlineLevel="2" x14ac:dyDescent="0.2">
      <c r="A320" s="348" t="str">
        <f t="shared" si="44"/>
        <v>Penthouse x22</v>
      </c>
      <c r="B320" s="348" t="str">
        <f t="shared" si="45"/>
        <v>IMPERMEABILIZAÇAO E TRATAMENTOS</v>
      </c>
      <c r="C320" s="348" t="str">
        <f t="shared" si="46"/>
        <v>29_26º Pav. - Penthouse</v>
      </c>
      <c r="D320" s="348" t="str">
        <f t="shared" si="43"/>
        <v/>
      </c>
      <c r="E320" s="347" t="s">
        <v>2701</v>
      </c>
      <c r="F320" s="348" t="s">
        <v>2702</v>
      </c>
      <c r="G320" s="349"/>
      <c r="H320" s="350"/>
      <c r="I320" s="350">
        <f>IF(C320=F320,SUMIFS($H$12:$H$63964,$C$12:$C$63964,C320),"")</f>
        <v>152.28</v>
      </c>
      <c r="J320" s="350"/>
      <c r="K320" s="354"/>
      <c r="W320"/>
      <c r="X320"/>
      <c r="Y320"/>
      <c r="Z320"/>
      <c r="AA320"/>
      <c r="AB320"/>
      <c r="AC320"/>
      <c r="AD320"/>
      <c r="AE320"/>
      <c r="AF320"/>
      <c r="AG320"/>
      <c r="AH320"/>
      <c r="AI320"/>
      <c r="AJ320"/>
      <c r="AK320"/>
      <c r="AL320"/>
    </row>
    <row r="321" spans="1:38" ht="63.75" outlineLevel="2" x14ac:dyDescent="0.2">
      <c r="A321" s="352" t="str">
        <f t="shared" si="44"/>
        <v>Penthouse x22</v>
      </c>
      <c r="B321" s="352" t="str">
        <f t="shared" si="45"/>
        <v>IMPERMEABILIZAÇAO E TRATAMENTOS</v>
      </c>
      <c r="C321" s="352" t="str">
        <f t="shared" si="46"/>
        <v>29_26º Pav. - Penthouse</v>
      </c>
      <c r="D321" s="352" t="str">
        <f t="shared" si="43"/>
        <v>SERVIÇO</v>
      </c>
      <c r="E321" s="351" t="s">
        <v>2703</v>
      </c>
      <c r="F321" s="352" t="s">
        <v>4136</v>
      </c>
      <c r="G321" s="353" t="s">
        <v>1243</v>
      </c>
      <c r="H321" s="354">
        <v>10.47</v>
      </c>
      <c r="I321" s="354" t="s">
        <v>4147</v>
      </c>
      <c r="J321" s="354" t="str">
        <f t="shared" si="41"/>
        <v>SERVIÇO</v>
      </c>
      <c r="K321" s="354" t="str">
        <f t="shared" si="42"/>
        <v>PAREDE:</v>
      </c>
      <c r="W321"/>
      <c r="X321"/>
      <c r="Y321"/>
      <c r="Z321"/>
      <c r="AA321"/>
      <c r="AB321"/>
      <c r="AC321"/>
      <c r="AD321"/>
      <c r="AE321"/>
      <c r="AF321"/>
      <c r="AG321"/>
      <c r="AH321"/>
      <c r="AI321"/>
      <c r="AJ321"/>
      <c r="AK321"/>
      <c r="AL321"/>
    </row>
    <row r="322" spans="1:38" ht="63.75" outlineLevel="2" x14ac:dyDescent="0.2">
      <c r="A322" s="356" t="str">
        <f t="shared" si="44"/>
        <v>Penthouse x22</v>
      </c>
      <c r="B322" s="356" t="str">
        <f t="shared" si="45"/>
        <v>IMPERMEABILIZAÇAO E TRATAMENTOS</v>
      </c>
      <c r="C322" s="356" t="str">
        <f t="shared" si="46"/>
        <v>29_26º Pav. - Penthouse</v>
      </c>
      <c r="D322" s="356" t="str">
        <f t="shared" si="43"/>
        <v>SERVIÇO</v>
      </c>
      <c r="E322" s="355" t="s">
        <v>3950</v>
      </c>
      <c r="F322" s="356" t="s">
        <v>3723</v>
      </c>
      <c r="G322" s="357" t="s">
        <v>1243</v>
      </c>
      <c r="H322" s="358">
        <v>4.5599999999999996</v>
      </c>
      <c r="I322" s="358" t="str">
        <f t="shared" si="40"/>
        <v>2.5.3</v>
      </c>
      <c r="J322" s="358" t="str">
        <f t="shared" si="41"/>
        <v>SERVIÇO</v>
      </c>
      <c r="K322" s="354" t="str">
        <f t="shared" si="42"/>
        <v>PISO:</v>
      </c>
      <c r="W322"/>
      <c r="X322"/>
      <c r="Y322"/>
      <c r="Z322"/>
      <c r="AA322"/>
      <c r="AB322"/>
      <c r="AC322"/>
      <c r="AD322"/>
      <c r="AE322"/>
      <c r="AF322"/>
      <c r="AG322"/>
      <c r="AH322"/>
      <c r="AI322"/>
      <c r="AJ322"/>
      <c r="AK322"/>
      <c r="AL322"/>
    </row>
    <row r="323" spans="1:38" ht="63.75" outlineLevel="2" x14ac:dyDescent="0.2">
      <c r="A323" s="352" t="str">
        <f t="shared" si="44"/>
        <v>Penthouse x22</v>
      </c>
      <c r="B323" s="352" t="str">
        <f t="shared" si="45"/>
        <v>IMPERMEABILIZAÇAO E TRATAMENTOS</v>
      </c>
      <c r="C323" s="352" t="str">
        <f t="shared" si="46"/>
        <v>29_26º Pav. - Penthouse</v>
      </c>
      <c r="D323" s="352" t="str">
        <f t="shared" si="43"/>
        <v>SERVIÇO</v>
      </c>
      <c r="E323" s="351" t="s">
        <v>3951</v>
      </c>
      <c r="F323" s="352" t="s">
        <v>3725</v>
      </c>
      <c r="G323" s="353" t="s">
        <v>1243</v>
      </c>
      <c r="H323" s="354">
        <v>3.35</v>
      </c>
      <c r="I323" s="354" t="str">
        <f t="shared" si="40"/>
        <v>7.1.6</v>
      </c>
      <c r="J323" s="354" t="str">
        <f t="shared" si="41"/>
        <v>TÉCNICA</v>
      </c>
      <c r="K323" s="354" t="str">
        <f t="shared" si="42"/>
        <v>PAREDE:</v>
      </c>
      <c r="W323"/>
      <c r="X323"/>
      <c r="Y323"/>
      <c r="Z323"/>
      <c r="AA323"/>
      <c r="AB323"/>
      <c r="AC323"/>
      <c r="AD323"/>
      <c r="AE323"/>
      <c r="AF323"/>
      <c r="AG323"/>
      <c r="AH323"/>
      <c r="AI323"/>
      <c r="AJ323"/>
      <c r="AK323"/>
      <c r="AL323"/>
    </row>
    <row r="324" spans="1:38" ht="63.75" outlineLevel="2" x14ac:dyDescent="0.2">
      <c r="A324" s="356" t="str">
        <f t="shared" si="44"/>
        <v>Penthouse x22</v>
      </c>
      <c r="B324" s="356" t="str">
        <f t="shared" si="45"/>
        <v>IMPERMEABILIZAÇAO E TRATAMENTOS</v>
      </c>
      <c r="C324" s="356" t="str">
        <f t="shared" si="46"/>
        <v>29_26º Pav. - Penthouse</v>
      </c>
      <c r="D324" s="356" t="str">
        <f t="shared" si="43"/>
        <v>SERVIÇO</v>
      </c>
      <c r="E324" s="355" t="s">
        <v>3952</v>
      </c>
      <c r="F324" s="356" t="s">
        <v>3727</v>
      </c>
      <c r="G324" s="357" t="s">
        <v>1243</v>
      </c>
      <c r="H324" s="358">
        <v>5.94</v>
      </c>
      <c r="I324" s="358" t="str">
        <f t="shared" si="40"/>
        <v>7.1.6</v>
      </c>
      <c r="J324" s="358" t="str">
        <f t="shared" si="41"/>
        <v>TÉCNICA</v>
      </c>
      <c r="K324" s="354" t="str">
        <f t="shared" si="42"/>
        <v>PISO:</v>
      </c>
      <c r="W324"/>
      <c r="X324"/>
      <c r="Y324"/>
      <c r="Z324"/>
      <c r="AA324"/>
      <c r="AB324"/>
      <c r="AC324"/>
      <c r="AD324"/>
      <c r="AE324"/>
      <c r="AF324"/>
      <c r="AG324"/>
      <c r="AH324"/>
      <c r="AI324"/>
      <c r="AJ324"/>
      <c r="AK324"/>
      <c r="AL324"/>
    </row>
    <row r="325" spans="1:38" ht="63.75" outlineLevel="2" x14ac:dyDescent="0.2">
      <c r="A325" s="352" t="str">
        <f t="shared" si="44"/>
        <v>Penthouse x22</v>
      </c>
      <c r="B325" s="352" t="str">
        <f t="shared" si="45"/>
        <v>IMPERMEABILIZAÇAO E TRATAMENTOS</v>
      </c>
      <c r="C325" s="352" t="str">
        <f t="shared" si="46"/>
        <v>29_26º Pav. - Penthouse</v>
      </c>
      <c r="D325" s="352" t="str">
        <f t="shared" si="43"/>
        <v>SERVIÇO</v>
      </c>
      <c r="E325" s="351" t="s">
        <v>3953</v>
      </c>
      <c r="F325" s="352" t="s">
        <v>3729</v>
      </c>
      <c r="G325" s="353" t="s">
        <v>1243</v>
      </c>
      <c r="H325" s="354">
        <v>22.71</v>
      </c>
      <c r="I325" s="354" t="str">
        <f t="shared" si="40"/>
        <v>2.5.3</v>
      </c>
      <c r="J325" s="354" t="str">
        <f t="shared" si="41"/>
        <v>BANHEIRO</v>
      </c>
      <c r="K325" s="354" t="str">
        <f t="shared" si="42"/>
        <v>PAREDE:</v>
      </c>
      <c r="W325"/>
      <c r="X325"/>
      <c r="Y325"/>
      <c r="Z325"/>
      <c r="AA325"/>
      <c r="AB325"/>
      <c r="AC325"/>
      <c r="AD325"/>
      <c r="AE325"/>
      <c r="AF325"/>
      <c r="AG325"/>
      <c r="AH325"/>
      <c r="AI325"/>
      <c r="AJ325"/>
      <c r="AK325"/>
      <c r="AL325"/>
    </row>
    <row r="326" spans="1:38" ht="63.75" outlineLevel="2" x14ac:dyDescent="0.2">
      <c r="A326" s="356" t="str">
        <f t="shared" si="44"/>
        <v>Penthouse x22</v>
      </c>
      <c r="B326" s="356" t="str">
        <f t="shared" si="45"/>
        <v>IMPERMEABILIZAÇAO E TRATAMENTOS</v>
      </c>
      <c r="C326" s="356" t="str">
        <f t="shared" si="46"/>
        <v>29_26º Pav. - Penthouse</v>
      </c>
      <c r="D326" s="356" t="str">
        <f t="shared" si="43"/>
        <v>SERVIÇO</v>
      </c>
      <c r="E326" s="355" t="s">
        <v>3954</v>
      </c>
      <c r="F326" s="356" t="s">
        <v>3731</v>
      </c>
      <c r="G326" s="357" t="s">
        <v>1243</v>
      </c>
      <c r="H326" s="358">
        <v>14.93</v>
      </c>
      <c r="I326" s="358" t="str">
        <f t="shared" si="40"/>
        <v>2.5.3</v>
      </c>
      <c r="J326" s="358" t="str">
        <f t="shared" si="41"/>
        <v>BANHEIRO</v>
      </c>
      <c r="K326" s="354" t="str">
        <f t="shared" si="42"/>
        <v>PISO:</v>
      </c>
      <c r="W326"/>
      <c r="X326"/>
      <c r="Y326"/>
      <c r="Z326"/>
      <c r="AA326"/>
      <c r="AB326"/>
      <c r="AC326"/>
      <c r="AD326"/>
      <c r="AE326"/>
      <c r="AF326"/>
      <c r="AG326"/>
      <c r="AH326"/>
      <c r="AI326"/>
      <c r="AJ326"/>
      <c r="AK326"/>
      <c r="AL326"/>
    </row>
    <row r="327" spans="1:38" ht="63.75" outlineLevel="2" x14ac:dyDescent="0.2">
      <c r="A327" s="352" t="str">
        <f t="shared" si="44"/>
        <v>Penthouse x22</v>
      </c>
      <c r="B327" s="352" t="str">
        <f t="shared" si="45"/>
        <v>IMPERMEABILIZAÇAO E TRATAMENTOS</v>
      </c>
      <c r="C327" s="352" t="str">
        <f t="shared" si="46"/>
        <v>29_26º Pav. - Penthouse</v>
      </c>
      <c r="D327" s="352" t="str">
        <f t="shared" si="43"/>
        <v>SERVIÇO</v>
      </c>
      <c r="E327" s="351" t="s">
        <v>3955</v>
      </c>
      <c r="F327" s="352" t="s">
        <v>3733</v>
      </c>
      <c r="G327" s="353" t="s">
        <v>1243</v>
      </c>
      <c r="H327" s="354">
        <v>27.01</v>
      </c>
      <c r="I327" s="354" t="str">
        <f t="shared" si="40"/>
        <v>2.5.3</v>
      </c>
      <c r="J327" s="354" t="str">
        <f t="shared" si="41"/>
        <v>BANHEIRO</v>
      </c>
      <c r="K327" s="354" t="str">
        <f t="shared" si="42"/>
        <v>PAREDE:</v>
      </c>
      <c r="W327"/>
      <c r="X327"/>
      <c r="Y327"/>
      <c r="Z327"/>
      <c r="AA327"/>
      <c r="AB327"/>
      <c r="AC327"/>
      <c r="AD327"/>
      <c r="AE327"/>
      <c r="AF327"/>
      <c r="AG327"/>
      <c r="AH327"/>
      <c r="AI327"/>
      <c r="AJ327"/>
      <c r="AK327"/>
      <c r="AL327"/>
    </row>
    <row r="328" spans="1:38" ht="63.75" outlineLevel="2" x14ac:dyDescent="0.2">
      <c r="A328" s="356" t="str">
        <f t="shared" si="44"/>
        <v>Penthouse x22</v>
      </c>
      <c r="B328" s="356" t="str">
        <f t="shared" si="45"/>
        <v>IMPERMEABILIZAÇAO E TRATAMENTOS</v>
      </c>
      <c r="C328" s="356" t="str">
        <f t="shared" si="46"/>
        <v>29_26º Pav. - Penthouse</v>
      </c>
      <c r="D328" s="356" t="str">
        <f t="shared" si="43"/>
        <v>SERVIÇO</v>
      </c>
      <c r="E328" s="355" t="s">
        <v>3956</v>
      </c>
      <c r="F328" s="356" t="s">
        <v>3735</v>
      </c>
      <c r="G328" s="357" t="s">
        <v>1243</v>
      </c>
      <c r="H328" s="358">
        <v>9.1</v>
      </c>
      <c r="I328" s="358" t="str">
        <f t="shared" si="40"/>
        <v>2.5.3</v>
      </c>
      <c r="J328" s="358" t="str">
        <f t="shared" si="41"/>
        <v>BANHEIRO</v>
      </c>
      <c r="K328" s="354" t="str">
        <f t="shared" si="42"/>
        <v>PISO:</v>
      </c>
      <c r="W328"/>
      <c r="X328"/>
      <c r="Y328"/>
      <c r="Z328"/>
      <c r="AA328"/>
      <c r="AB328"/>
      <c r="AC328"/>
      <c r="AD328"/>
      <c r="AE328"/>
      <c r="AF328"/>
      <c r="AG328"/>
      <c r="AH328"/>
      <c r="AI328"/>
      <c r="AJ328"/>
      <c r="AK328"/>
      <c r="AL328"/>
    </row>
    <row r="329" spans="1:38" ht="63.75" outlineLevel="2" x14ac:dyDescent="0.2">
      <c r="A329" s="352" t="str">
        <f t="shared" si="44"/>
        <v>Penthouse x22</v>
      </c>
      <c r="B329" s="352" t="str">
        <f t="shared" si="45"/>
        <v>IMPERMEABILIZAÇAO E TRATAMENTOS</v>
      </c>
      <c r="C329" s="352" t="str">
        <f t="shared" si="46"/>
        <v>29_26º Pav. - Penthouse</v>
      </c>
      <c r="D329" s="352" t="str">
        <f t="shared" si="43"/>
        <v>SERVIÇO</v>
      </c>
      <c r="E329" s="351" t="s">
        <v>3957</v>
      </c>
      <c r="F329" s="352" t="s">
        <v>3686</v>
      </c>
      <c r="G329" s="353" t="s">
        <v>1243</v>
      </c>
      <c r="H329" s="354">
        <v>28.49</v>
      </c>
      <c r="I329" s="354" t="str">
        <f t="shared" si="40"/>
        <v>2.5.3</v>
      </c>
      <c r="J329" s="354" t="str">
        <f t="shared" si="41"/>
        <v>ESQUADRIA</v>
      </c>
      <c r="K329" s="354" t="str">
        <f t="shared" si="42"/>
        <v>PAREDE:</v>
      </c>
      <c r="W329"/>
      <c r="X329"/>
      <c r="Y329"/>
      <c r="Z329"/>
      <c r="AA329"/>
      <c r="AB329"/>
      <c r="AC329"/>
      <c r="AD329"/>
      <c r="AE329"/>
      <c r="AF329"/>
      <c r="AG329"/>
      <c r="AH329"/>
      <c r="AI329"/>
      <c r="AJ329"/>
      <c r="AK329"/>
      <c r="AL329"/>
    </row>
    <row r="330" spans="1:38" ht="63.75" outlineLevel="2" x14ac:dyDescent="0.2">
      <c r="A330" s="356" t="str">
        <f t="shared" si="44"/>
        <v>Penthouse x22</v>
      </c>
      <c r="B330" s="356" t="str">
        <f t="shared" si="45"/>
        <v>IMPERMEABILIZAÇAO E TRATAMENTOS</v>
      </c>
      <c r="C330" s="356" t="str">
        <f t="shared" si="46"/>
        <v>29_26º Pav. - Penthouse</v>
      </c>
      <c r="D330" s="356" t="str">
        <f t="shared" si="43"/>
        <v>SERVIÇO</v>
      </c>
      <c r="E330" s="355" t="s">
        <v>3958</v>
      </c>
      <c r="F330" s="356" t="s">
        <v>3738</v>
      </c>
      <c r="G330" s="357" t="s">
        <v>1243</v>
      </c>
      <c r="H330" s="358">
        <v>18.760000000000002</v>
      </c>
      <c r="I330" s="358" t="str">
        <f t="shared" si="40"/>
        <v>2.5.3</v>
      </c>
      <c r="J330" s="358" t="str">
        <f t="shared" si="41"/>
        <v>ESQUADRIA</v>
      </c>
      <c r="K330" s="354" t="str">
        <f t="shared" si="42"/>
        <v>PISO:</v>
      </c>
      <c r="W330"/>
      <c r="X330"/>
      <c r="Y330"/>
      <c r="Z330"/>
      <c r="AA330"/>
      <c r="AB330"/>
      <c r="AC330"/>
      <c r="AD330"/>
      <c r="AE330"/>
      <c r="AF330"/>
      <c r="AG330"/>
      <c r="AH330"/>
      <c r="AI330"/>
      <c r="AJ330"/>
      <c r="AK330"/>
      <c r="AL330"/>
    </row>
    <row r="331" spans="1:38" ht="63.75" outlineLevel="2" x14ac:dyDescent="0.2">
      <c r="A331" s="352" t="str">
        <f t="shared" si="44"/>
        <v>Penthouse x22</v>
      </c>
      <c r="B331" s="352" t="str">
        <f t="shared" si="45"/>
        <v>IMPERMEABILIZAÇAO E TRATAMENTOS</v>
      </c>
      <c r="C331" s="352" t="str">
        <f t="shared" si="46"/>
        <v>29_26º Pav. - Penthouse</v>
      </c>
      <c r="D331" s="352" t="str">
        <f t="shared" si="43"/>
        <v>SERVIÇO</v>
      </c>
      <c r="E331" s="351" t="s">
        <v>3959</v>
      </c>
      <c r="F331" s="352" t="s">
        <v>4137</v>
      </c>
      <c r="G331" s="353" t="s">
        <v>1243</v>
      </c>
      <c r="H331" s="354">
        <v>1.8</v>
      </c>
      <c r="I331" s="354" t="s">
        <v>4152</v>
      </c>
      <c r="J331" s="354" t="str">
        <f t="shared" si="41"/>
        <v>SACADA</v>
      </c>
      <c r="K331" s="354" t="str">
        <f t="shared" si="42"/>
        <v>PAREDE:</v>
      </c>
      <c r="W331"/>
      <c r="X331"/>
      <c r="Y331"/>
      <c r="Z331"/>
      <c r="AA331"/>
      <c r="AB331"/>
      <c r="AC331"/>
      <c r="AD331"/>
      <c r="AE331"/>
      <c r="AF331"/>
      <c r="AG331"/>
      <c r="AH331"/>
      <c r="AI331"/>
      <c r="AJ331"/>
      <c r="AK331"/>
      <c r="AL331"/>
    </row>
    <row r="332" spans="1:38" ht="63.75" outlineLevel="2" x14ac:dyDescent="0.2">
      <c r="A332" s="356" t="str">
        <f t="shared" si="44"/>
        <v>Penthouse x22</v>
      </c>
      <c r="B332" s="356" t="str">
        <f t="shared" si="45"/>
        <v>IMPERMEABILIZAÇAO E TRATAMENTOS</v>
      </c>
      <c r="C332" s="356" t="str">
        <f t="shared" si="46"/>
        <v>29_26º Pav. - Penthouse</v>
      </c>
      <c r="D332" s="356" t="str">
        <f t="shared" si="43"/>
        <v>SERVIÇO</v>
      </c>
      <c r="E332" s="355" t="s">
        <v>3960</v>
      </c>
      <c r="F332" s="356" t="s">
        <v>4138</v>
      </c>
      <c r="G332" s="357" t="s">
        <v>1243</v>
      </c>
      <c r="H332" s="358">
        <v>5.16</v>
      </c>
      <c r="I332" s="358" t="s">
        <v>4152</v>
      </c>
      <c r="J332" s="358" t="str">
        <f t="shared" si="41"/>
        <v>SACADA</v>
      </c>
      <c r="K332" s="354" t="str">
        <f t="shared" si="42"/>
        <v>PISO:</v>
      </c>
      <c r="L332" s="218" t="s">
        <v>4193</v>
      </c>
      <c r="W332"/>
      <c r="X332"/>
      <c r="Y332"/>
      <c r="Z332"/>
      <c r="AA332"/>
      <c r="AB332"/>
      <c r="AC332"/>
      <c r="AD332"/>
      <c r="AE332"/>
      <c r="AF332"/>
      <c r="AG332"/>
      <c r="AH332"/>
      <c r="AI332"/>
      <c r="AJ332"/>
      <c r="AK332"/>
      <c r="AL332"/>
    </row>
    <row r="333" spans="1:38" ht="63.75" outlineLevel="2" x14ac:dyDescent="0.2">
      <c r="A333" s="348" t="str">
        <f t="shared" si="44"/>
        <v>Penthouse x22</v>
      </c>
      <c r="B333" s="348" t="str">
        <f t="shared" si="45"/>
        <v>IMPERMEABILIZAÇAO E TRATAMENTOS</v>
      </c>
      <c r="C333" s="348" t="str">
        <f t="shared" si="46"/>
        <v>30_27º Pav. Penthouse</v>
      </c>
      <c r="D333" s="348" t="str">
        <f t="shared" si="43"/>
        <v/>
      </c>
      <c r="E333" s="347" t="s">
        <v>2704</v>
      </c>
      <c r="F333" s="348" t="s">
        <v>3961</v>
      </c>
      <c r="G333" s="349"/>
      <c r="H333" s="350"/>
      <c r="I333" s="350">
        <f>IF(C333=F333,SUMIFS($H$12:$H$63964,$C$12:$C$63964,C333),"")</f>
        <v>162.19999999999999</v>
      </c>
      <c r="J333" s="350"/>
      <c r="K333" s="354"/>
      <c r="W333"/>
      <c r="X333"/>
      <c r="Y333"/>
      <c r="Z333"/>
      <c r="AA333"/>
      <c r="AB333"/>
      <c r="AC333"/>
      <c r="AD333"/>
      <c r="AE333"/>
      <c r="AF333"/>
      <c r="AG333"/>
      <c r="AH333"/>
      <c r="AI333"/>
      <c r="AJ333"/>
      <c r="AK333"/>
      <c r="AL333"/>
    </row>
    <row r="334" spans="1:38" ht="63.75" outlineLevel="2" x14ac:dyDescent="0.2">
      <c r="A334" s="352" t="str">
        <f t="shared" si="44"/>
        <v>Penthouse x22</v>
      </c>
      <c r="B334" s="352" t="str">
        <f t="shared" si="45"/>
        <v>IMPERMEABILIZAÇAO E TRATAMENTOS</v>
      </c>
      <c r="C334" s="352" t="str">
        <f t="shared" si="46"/>
        <v>30_27º Pav. Penthouse</v>
      </c>
      <c r="D334" s="352" t="str">
        <f t="shared" si="43"/>
        <v>SERVIÇO</v>
      </c>
      <c r="E334" s="351" t="s">
        <v>2705</v>
      </c>
      <c r="F334" s="352" t="s">
        <v>4136</v>
      </c>
      <c r="G334" s="353" t="s">
        <v>1243</v>
      </c>
      <c r="H334" s="354">
        <v>10.47</v>
      </c>
      <c r="I334" s="354" t="s">
        <v>4147</v>
      </c>
      <c r="J334" s="354" t="str">
        <f t="shared" si="41"/>
        <v>SERVIÇO</v>
      </c>
      <c r="K334" s="354" t="str">
        <f t="shared" si="42"/>
        <v>PAREDE:</v>
      </c>
      <c r="W334"/>
      <c r="X334"/>
      <c r="Y334"/>
      <c r="Z334"/>
      <c r="AA334"/>
      <c r="AB334"/>
      <c r="AC334"/>
      <c r="AD334"/>
      <c r="AE334"/>
      <c r="AF334"/>
      <c r="AG334"/>
      <c r="AH334"/>
      <c r="AI334"/>
      <c r="AJ334"/>
      <c r="AK334"/>
      <c r="AL334"/>
    </row>
    <row r="335" spans="1:38" ht="63.75" outlineLevel="2" x14ac:dyDescent="0.2">
      <c r="A335" s="356" t="str">
        <f t="shared" si="44"/>
        <v>Penthouse x22</v>
      </c>
      <c r="B335" s="356" t="str">
        <f t="shared" si="45"/>
        <v>IMPERMEABILIZAÇAO E TRATAMENTOS</v>
      </c>
      <c r="C335" s="356" t="str">
        <f t="shared" si="46"/>
        <v>30_27º Pav. Penthouse</v>
      </c>
      <c r="D335" s="356" t="str">
        <f t="shared" si="43"/>
        <v>SERVIÇO</v>
      </c>
      <c r="E335" s="355" t="s">
        <v>3962</v>
      </c>
      <c r="F335" s="356" t="s">
        <v>3723</v>
      </c>
      <c r="G335" s="357" t="s">
        <v>1243</v>
      </c>
      <c r="H335" s="358">
        <v>4.5599999999999996</v>
      </c>
      <c r="I335" s="358" t="str">
        <f t="shared" si="40"/>
        <v>2.5.3</v>
      </c>
      <c r="J335" s="358" t="str">
        <f t="shared" si="41"/>
        <v>SERVIÇO</v>
      </c>
      <c r="K335" s="354" t="str">
        <f t="shared" si="42"/>
        <v>PISO:</v>
      </c>
      <c r="W335"/>
      <c r="X335"/>
      <c r="Y335"/>
      <c r="Z335"/>
      <c r="AA335"/>
      <c r="AB335"/>
      <c r="AC335"/>
      <c r="AD335"/>
      <c r="AE335"/>
      <c r="AF335"/>
      <c r="AG335"/>
      <c r="AH335"/>
      <c r="AI335"/>
      <c r="AJ335"/>
      <c r="AK335"/>
      <c r="AL335"/>
    </row>
    <row r="336" spans="1:38" ht="63.75" outlineLevel="2" x14ac:dyDescent="0.2">
      <c r="A336" s="352" t="str">
        <f t="shared" si="44"/>
        <v>Penthouse x22</v>
      </c>
      <c r="B336" s="352" t="str">
        <f t="shared" si="45"/>
        <v>IMPERMEABILIZAÇAO E TRATAMENTOS</v>
      </c>
      <c r="C336" s="352" t="str">
        <f t="shared" si="46"/>
        <v>30_27º Pav. Penthouse</v>
      </c>
      <c r="D336" s="352" t="str">
        <f t="shared" si="43"/>
        <v>SERVIÇO</v>
      </c>
      <c r="E336" s="351" t="s">
        <v>3963</v>
      </c>
      <c r="F336" s="352" t="s">
        <v>3725</v>
      </c>
      <c r="G336" s="353" t="s">
        <v>1243</v>
      </c>
      <c r="H336" s="354">
        <v>3.35</v>
      </c>
      <c r="I336" s="354" t="str">
        <f t="shared" ref="I336:I398" si="47">_xlfn.XLOOKUP($F336,$M$66:$M$115,$N$66:$N$115)</f>
        <v>7.1.6</v>
      </c>
      <c r="J336" s="354" t="str">
        <f t="shared" ref="J336:J399" si="48">TRIM(RIGHT(SUBSTITUTE(SUBSTITUTE(F336,CHAR(10)," ")," ",REPT(" ",100)),100))</f>
        <v>TÉCNICA</v>
      </c>
      <c r="K336" s="354" t="str">
        <f t="shared" ref="K336:K399" si="49">TRIM(LEFT(SUBSTITUTE(SUBSTITUTE(F336,CHAR(10)," ")," ",REPT(" ",100)),100))</f>
        <v>PAREDE:</v>
      </c>
      <c r="W336"/>
      <c r="X336"/>
      <c r="Y336"/>
      <c r="Z336"/>
      <c r="AA336"/>
      <c r="AB336"/>
      <c r="AC336"/>
      <c r="AD336"/>
      <c r="AE336"/>
      <c r="AF336"/>
      <c r="AG336"/>
      <c r="AH336"/>
      <c r="AI336"/>
      <c r="AJ336"/>
      <c r="AK336"/>
      <c r="AL336"/>
    </row>
    <row r="337" spans="1:38" ht="63.75" outlineLevel="2" x14ac:dyDescent="0.2">
      <c r="A337" s="356" t="str">
        <f t="shared" si="44"/>
        <v>Penthouse x22</v>
      </c>
      <c r="B337" s="356" t="str">
        <f t="shared" si="45"/>
        <v>IMPERMEABILIZAÇAO E TRATAMENTOS</v>
      </c>
      <c r="C337" s="356" t="str">
        <f t="shared" si="46"/>
        <v>30_27º Pav. Penthouse</v>
      </c>
      <c r="D337" s="356" t="str">
        <f t="shared" si="43"/>
        <v>SERVIÇO</v>
      </c>
      <c r="E337" s="355" t="s">
        <v>3964</v>
      </c>
      <c r="F337" s="356" t="s">
        <v>3727</v>
      </c>
      <c r="G337" s="357" t="s">
        <v>1243</v>
      </c>
      <c r="H337" s="358">
        <v>5.94</v>
      </c>
      <c r="I337" s="358" t="str">
        <f t="shared" si="47"/>
        <v>7.1.6</v>
      </c>
      <c r="J337" s="358" t="str">
        <f t="shared" si="48"/>
        <v>TÉCNICA</v>
      </c>
      <c r="K337" s="354" t="str">
        <f t="shared" si="49"/>
        <v>PISO:</v>
      </c>
      <c r="W337"/>
      <c r="X337"/>
      <c r="Y337"/>
      <c r="Z337"/>
      <c r="AA337"/>
      <c r="AB337"/>
      <c r="AC337"/>
      <c r="AD337"/>
      <c r="AE337"/>
      <c r="AF337"/>
      <c r="AG337"/>
      <c r="AH337"/>
      <c r="AI337"/>
      <c r="AJ337"/>
      <c r="AK337"/>
      <c r="AL337"/>
    </row>
    <row r="338" spans="1:38" ht="63.75" outlineLevel="2" x14ac:dyDescent="0.2">
      <c r="A338" s="352" t="str">
        <f t="shared" si="44"/>
        <v>Penthouse x22</v>
      </c>
      <c r="B338" s="352" t="str">
        <f t="shared" si="45"/>
        <v>IMPERMEABILIZAÇAO E TRATAMENTOS</v>
      </c>
      <c r="C338" s="352" t="str">
        <f t="shared" si="46"/>
        <v>30_27º Pav. Penthouse</v>
      </c>
      <c r="D338" s="352" t="str">
        <f t="shared" si="43"/>
        <v>SERVIÇO</v>
      </c>
      <c r="E338" s="351" t="s">
        <v>3965</v>
      </c>
      <c r="F338" s="352" t="s">
        <v>3729</v>
      </c>
      <c r="G338" s="353" t="s">
        <v>1243</v>
      </c>
      <c r="H338" s="354">
        <v>22.71</v>
      </c>
      <c r="I338" s="354" t="str">
        <f t="shared" si="47"/>
        <v>2.5.3</v>
      </c>
      <c r="J338" s="354" t="str">
        <f t="shared" si="48"/>
        <v>BANHEIRO</v>
      </c>
      <c r="K338" s="354" t="str">
        <f t="shared" si="49"/>
        <v>PAREDE:</v>
      </c>
      <c r="W338"/>
      <c r="X338"/>
      <c r="Y338"/>
      <c r="Z338"/>
      <c r="AA338"/>
      <c r="AB338"/>
      <c r="AC338"/>
      <c r="AD338"/>
      <c r="AE338"/>
      <c r="AF338"/>
      <c r="AG338"/>
      <c r="AH338"/>
      <c r="AI338"/>
      <c r="AJ338"/>
      <c r="AK338"/>
      <c r="AL338"/>
    </row>
    <row r="339" spans="1:38" ht="63.75" outlineLevel="2" x14ac:dyDescent="0.2">
      <c r="A339" s="356" t="str">
        <f t="shared" si="44"/>
        <v>Penthouse x22</v>
      </c>
      <c r="B339" s="356" t="str">
        <f t="shared" si="45"/>
        <v>IMPERMEABILIZAÇAO E TRATAMENTOS</v>
      </c>
      <c r="C339" s="356" t="str">
        <f t="shared" si="46"/>
        <v>30_27º Pav. Penthouse</v>
      </c>
      <c r="D339" s="356" t="str">
        <f t="shared" si="43"/>
        <v>SERVIÇO</v>
      </c>
      <c r="E339" s="355" t="s">
        <v>3966</v>
      </c>
      <c r="F339" s="356" t="s">
        <v>3731</v>
      </c>
      <c r="G339" s="357" t="s">
        <v>1243</v>
      </c>
      <c r="H339" s="358">
        <v>14.93</v>
      </c>
      <c r="I339" s="358" t="str">
        <f t="shared" si="47"/>
        <v>2.5.3</v>
      </c>
      <c r="J339" s="358" t="str">
        <f t="shared" si="48"/>
        <v>BANHEIRO</v>
      </c>
      <c r="K339" s="354" t="str">
        <f t="shared" si="49"/>
        <v>PISO:</v>
      </c>
      <c r="W339"/>
      <c r="X339"/>
      <c r="Y339"/>
      <c r="Z339"/>
      <c r="AA339"/>
      <c r="AB339"/>
      <c r="AC339"/>
      <c r="AD339"/>
      <c r="AE339"/>
      <c r="AF339"/>
      <c r="AG339"/>
      <c r="AH339"/>
      <c r="AI339"/>
      <c r="AJ339"/>
      <c r="AK339"/>
      <c r="AL339"/>
    </row>
    <row r="340" spans="1:38" ht="63.75" outlineLevel="2" x14ac:dyDescent="0.2">
      <c r="A340" s="352" t="str">
        <f t="shared" si="44"/>
        <v>Penthouse x22</v>
      </c>
      <c r="B340" s="352" t="str">
        <f t="shared" si="45"/>
        <v>IMPERMEABILIZAÇAO E TRATAMENTOS</v>
      </c>
      <c r="C340" s="352" t="str">
        <f t="shared" si="46"/>
        <v>30_27º Pav. Penthouse</v>
      </c>
      <c r="D340" s="352" t="str">
        <f t="shared" si="43"/>
        <v>SERVIÇO</v>
      </c>
      <c r="E340" s="351" t="s">
        <v>3967</v>
      </c>
      <c r="F340" s="352" t="s">
        <v>3733</v>
      </c>
      <c r="G340" s="353" t="s">
        <v>1243</v>
      </c>
      <c r="H340" s="354">
        <v>27.01</v>
      </c>
      <c r="I340" s="354" t="str">
        <f t="shared" si="47"/>
        <v>2.5.3</v>
      </c>
      <c r="J340" s="354" t="str">
        <f t="shared" si="48"/>
        <v>BANHEIRO</v>
      </c>
      <c r="K340" s="354" t="str">
        <f t="shared" si="49"/>
        <v>PAREDE:</v>
      </c>
      <c r="W340"/>
      <c r="X340"/>
      <c r="Y340"/>
      <c r="Z340"/>
      <c r="AA340"/>
      <c r="AB340"/>
      <c r="AC340"/>
      <c r="AD340"/>
      <c r="AE340"/>
      <c r="AF340"/>
      <c r="AG340"/>
      <c r="AH340"/>
      <c r="AI340"/>
      <c r="AJ340"/>
      <c r="AK340"/>
      <c r="AL340"/>
    </row>
    <row r="341" spans="1:38" ht="63.75" outlineLevel="2" x14ac:dyDescent="0.2">
      <c r="A341" s="356" t="str">
        <f t="shared" si="44"/>
        <v>Penthouse x22</v>
      </c>
      <c r="B341" s="356" t="str">
        <f t="shared" si="45"/>
        <v>IMPERMEABILIZAÇAO E TRATAMENTOS</v>
      </c>
      <c r="C341" s="356" t="str">
        <f t="shared" si="46"/>
        <v>30_27º Pav. Penthouse</v>
      </c>
      <c r="D341" s="356" t="str">
        <f t="shared" si="43"/>
        <v>SERVIÇO</v>
      </c>
      <c r="E341" s="355" t="s">
        <v>3968</v>
      </c>
      <c r="F341" s="356" t="s">
        <v>3735</v>
      </c>
      <c r="G341" s="357" t="s">
        <v>1243</v>
      </c>
      <c r="H341" s="358">
        <v>9.1</v>
      </c>
      <c r="I341" s="358" t="str">
        <f t="shared" si="47"/>
        <v>2.5.3</v>
      </c>
      <c r="J341" s="358" t="str">
        <f t="shared" si="48"/>
        <v>BANHEIRO</v>
      </c>
      <c r="K341" s="354" t="str">
        <f t="shared" si="49"/>
        <v>PISO:</v>
      </c>
      <c r="W341"/>
      <c r="X341"/>
      <c r="Y341"/>
      <c r="Z341"/>
      <c r="AA341"/>
      <c r="AB341"/>
      <c r="AC341"/>
      <c r="AD341"/>
      <c r="AE341"/>
      <c r="AF341"/>
      <c r="AG341"/>
      <c r="AH341"/>
      <c r="AI341"/>
      <c r="AJ341"/>
      <c r="AK341"/>
      <c r="AL341"/>
    </row>
    <row r="342" spans="1:38" ht="63.75" outlineLevel="2" x14ac:dyDescent="0.2">
      <c r="A342" s="352" t="str">
        <f t="shared" si="44"/>
        <v>Penthouse x22</v>
      </c>
      <c r="B342" s="352" t="str">
        <f t="shared" si="45"/>
        <v>IMPERMEABILIZAÇAO E TRATAMENTOS</v>
      </c>
      <c r="C342" s="352" t="str">
        <f t="shared" si="46"/>
        <v>30_27º Pav. Penthouse</v>
      </c>
      <c r="D342" s="352" t="str">
        <f t="shared" si="43"/>
        <v>SERVIÇO</v>
      </c>
      <c r="E342" s="351" t="s">
        <v>3969</v>
      </c>
      <c r="F342" s="352" t="s">
        <v>3686</v>
      </c>
      <c r="G342" s="353" t="s">
        <v>1243</v>
      </c>
      <c r="H342" s="354">
        <v>28.49</v>
      </c>
      <c r="I342" s="354" t="str">
        <f t="shared" si="47"/>
        <v>2.5.3</v>
      </c>
      <c r="J342" s="354" t="str">
        <f t="shared" si="48"/>
        <v>ESQUADRIA</v>
      </c>
      <c r="K342" s="354" t="str">
        <f t="shared" si="49"/>
        <v>PAREDE:</v>
      </c>
      <c r="W342"/>
      <c r="X342"/>
      <c r="Y342"/>
      <c r="Z342"/>
      <c r="AA342"/>
      <c r="AB342"/>
      <c r="AC342"/>
      <c r="AD342"/>
      <c r="AE342"/>
      <c r="AF342"/>
      <c r="AG342"/>
      <c r="AH342"/>
      <c r="AI342"/>
      <c r="AJ342"/>
      <c r="AK342"/>
      <c r="AL342"/>
    </row>
    <row r="343" spans="1:38" ht="63.75" outlineLevel="2" x14ac:dyDescent="0.2">
      <c r="A343" s="356" t="str">
        <f t="shared" si="44"/>
        <v>Penthouse x22</v>
      </c>
      <c r="B343" s="356" t="str">
        <f t="shared" si="45"/>
        <v>IMPERMEABILIZAÇAO E TRATAMENTOS</v>
      </c>
      <c r="C343" s="356" t="str">
        <f t="shared" si="46"/>
        <v>30_27º Pav. Penthouse</v>
      </c>
      <c r="D343" s="356" t="str">
        <f t="shared" si="43"/>
        <v>SERVIÇO</v>
      </c>
      <c r="E343" s="355" t="s">
        <v>3970</v>
      </c>
      <c r="F343" s="356" t="s">
        <v>3738</v>
      </c>
      <c r="G343" s="357" t="s">
        <v>1243</v>
      </c>
      <c r="H343" s="358">
        <v>18.760000000000002</v>
      </c>
      <c r="I343" s="358" t="str">
        <f t="shared" si="47"/>
        <v>2.5.3</v>
      </c>
      <c r="J343" s="358" t="str">
        <f t="shared" si="48"/>
        <v>ESQUADRIA</v>
      </c>
      <c r="K343" s="354" t="str">
        <f t="shared" si="49"/>
        <v>PISO:</v>
      </c>
      <c r="W343"/>
      <c r="X343"/>
      <c r="Y343"/>
      <c r="Z343"/>
      <c r="AA343"/>
      <c r="AB343"/>
      <c r="AC343"/>
      <c r="AD343"/>
      <c r="AE343"/>
      <c r="AF343"/>
      <c r="AG343"/>
      <c r="AH343"/>
      <c r="AI343"/>
      <c r="AJ343"/>
      <c r="AK343"/>
      <c r="AL343"/>
    </row>
    <row r="344" spans="1:38" ht="63.75" outlineLevel="2" x14ac:dyDescent="0.2">
      <c r="A344" s="352" t="str">
        <f t="shared" si="44"/>
        <v>Penthouse x22</v>
      </c>
      <c r="B344" s="352" t="str">
        <f t="shared" si="45"/>
        <v>IMPERMEABILIZAÇAO E TRATAMENTOS</v>
      </c>
      <c r="C344" s="352" t="str">
        <f t="shared" si="46"/>
        <v>30_27º Pav. Penthouse</v>
      </c>
      <c r="D344" s="352" t="str">
        <f t="shared" si="43"/>
        <v>SERVIÇO</v>
      </c>
      <c r="E344" s="351" t="s">
        <v>3971</v>
      </c>
      <c r="F344" s="352" t="s">
        <v>3740</v>
      </c>
      <c r="G344" s="353" t="s">
        <v>1243</v>
      </c>
      <c r="H344" s="354">
        <v>9.92</v>
      </c>
      <c r="I344" s="354" t="str">
        <f t="shared" si="47"/>
        <v>7.1.6</v>
      </c>
      <c r="J344" s="354" t="str">
        <f t="shared" si="48"/>
        <v>FACHADA</v>
      </c>
      <c r="K344" s="354" t="str">
        <f t="shared" si="49"/>
        <v>PISO:</v>
      </c>
      <c r="W344"/>
      <c r="X344"/>
      <c r="Y344"/>
      <c r="Z344"/>
      <c r="AA344"/>
      <c r="AB344"/>
      <c r="AC344"/>
      <c r="AD344"/>
      <c r="AE344"/>
      <c r="AF344"/>
      <c r="AG344"/>
      <c r="AH344"/>
      <c r="AI344"/>
      <c r="AJ344"/>
      <c r="AK344"/>
      <c r="AL344"/>
    </row>
    <row r="345" spans="1:38" ht="63.75" outlineLevel="2" x14ac:dyDescent="0.2">
      <c r="A345" s="356" t="str">
        <f t="shared" si="44"/>
        <v>Penthouse x22</v>
      </c>
      <c r="B345" s="356" t="str">
        <f t="shared" si="45"/>
        <v>IMPERMEABILIZAÇAO E TRATAMENTOS</v>
      </c>
      <c r="C345" s="356" t="str">
        <f t="shared" si="46"/>
        <v>30_27º Pav. Penthouse</v>
      </c>
      <c r="D345" s="356" t="str">
        <f t="shared" si="43"/>
        <v>SERVIÇO</v>
      </c>
      <c r="E345" s="355" t="s">
        <v>3972</v>
      </c>
      <c r="F345" s="356" t="s">
        <v>4137</v>
      </c>
      <c r="G345" s="357" t="s">
        <v>1243</v>
      </c>
      <c r="H345" s="358">
        <v>1.8</v>
      </c>
      <c r="I345" s="358" t="s">
        <v>4152</v>
      </c>
      <c r="J345" s="358" t="str">
        <f t="shared" si="48"/>
        <v>SACADA</v>
      </c>
      <c r="K345" s="354" t="str">
        <f t="shared" si="49"/>
        <v>PAREDE:</v>
      </c>
      <c r="W345"/>
      <c r="X345"/>
      <c r="Y345"/>
      <c r="Z345"/>
      <c r="AA345"/>
      <c r="AB345"/>
      <c r="AC345"/>
      <c r="AD345"/>
      <c r="AE345"/>
      <c r="AF345"/>
      <c r="AG345"/>
      <c r="AH345"/>
      <c r="AI345"/>
      <c r="AJ345"/>
      <c r="AK345"/>
      <c r="AL345"/>
    </row>
    <row r="346" spans="1:38" ht="63.75" outlineLevel="2" x14ac:dyDescent="0.2">
      <c r="A346" s="352" t="str">
        <f t="shared" si="44"/>
        <v>Penthouse x22</v>
      </c>
      <c r="B346" s="352" t="str">
        <f t="shared" si="45"/>
        <v>IMPERMEABILIZAÇAO E TRATAMENTOS</v>
      </c>
      <c r="C346" s="352" t="str">
        <f t="shared" si="46"/>
        <v>30_27º Pav. Penthouse</v>
      </c>
      <c r="D346" s="352" t="str">
        <f t="shared" si="43"/>
        <v>SERVIÇO</v>
      </c>
      <c r="E346" s="351" t="s">
        <v>3973</v>
      </c>
      <c r="F346" s="352" t="s">
        <v>4138</v>
      </c>
      <c r="G346" s="353" t="s">
        <v>1243</v>
      </c>
      <c r="H346" s="354">
        <v>5.16</v>
      </c>
      <c r="I346" s="354" t="s">
        <v>4152</v>
      </c>
      <c r="J346" s="354" t="str">
        <f t="shared" si="48"/>
        <v>SACADA</v>
      </c>
      <c r="K346" s="354" t="str">
        <f t="shared" si="49"/>
        <v>PISO:</v>
      </c>
      <c r="L346" s="218" t="s">
        <v>4193</v>
      </c>
      <c r="W346"/>
      <c r="X346"/>
      <c r="Y346"/>
      <c r="Z346"/>
      <c r="AA346"/>
      <c r="AB346"/>
      <c r="AC346"/>
      <c r="AD346"/>
      <c r="AE346"/>
      <c r="AF346"/>
      <c r="AG346"/>
      <c r="AH346"/>
      <c r="AI346"/>
      <c r="AJ346"/>
      <c r="AK346"/>
      <c r="AL346"/>
    </row>
    <row r="347" spans="1:38" ht="63.75" outlineLevel="2" x14ac:dyDescent="0.2">
      <c r="A347" s="348" t="str">
        <f t="shared" si="44"/>
        <v>Penthouse x22</v>
      </c>
      <c r="B347" s="348" t="str">
        <f t="shared" si="45"/>
        <v>IMPERMEABILIZAÇAO E TRATAMENTOS</v>
      </c>
      <c r="C347" s="348" t="str">
        <f t="shared" si="46"/>
        <v>31_28º Pav. - Penthouse</v>
      </c>
      <c r="D347" s="348" t="str">
        <f t="shared" si="43"/>
        <v/>
      </c>
      <c r="E347" s="347" t="s">
        <v>2706</v>
      </c>
      <c r="F347" s="348" t="s">
        <v>2707</v>
      </c>
      <c r="G347" s="349"/>
      <c r="H347" s="350"/>
      <c r="I347" s="350">
        <f>IF(C347=F347,SUMIFS($H$12:$H$63964,$C$12:$C$63964,C347),"")</f>
        <v>152.28</v>
      </c>
      <c r="J347" s="350"/>
      <c r="K347" s="354"/>
      <c r="W347"/>
      <c r="X347"/>
      <c r="Y347"/>
      <c r="Z347"/>
      <c r="AA347"/>
      <c r="AB347"/>
      <c r="AC347"/>
      <c r="AD347"/>
      <c r="AE347"/>
      <c r="AF347"/>
      <c r="AG347"/>
      <c r="AH347"/>
      <c r="AI347"/>
      <c r="AJ347"/>
      <c r="AK347"/>
      <c r="AL347"/>
    </row>
    <row r="348" spans="1:38" ht="63.75" outlineLevel="2" x14ac:dyDescent="0.2">
      <c r="A348" s="356" t="str">
        <f t="shared" si="44"/>
        <v>Penthouse x22</v>
      </c>
      <c r="B348" s="356" t="str">
        <f t="shared" si="45"/>
        <v>IMPERMEABILIZAÇAO E TRATAMENTOS</v>
      </c>
      <c r="C348" s="356" t="str">
        <f t="shared" si="46"/>
        <v>31_28º Pav. - Penthouse</v>
      </c>
      <c r="D348" s="356" t="str">
        <f t="shared" si="43"/>
        <v>SERVIÇO</v>
      </c>
      <c r="E348" s="355" t="s">
        <v>2708</v>
      </c>
      <c r="F348" s="356" t="s">
        <v>4136</v>
      </c>
      <c r="G348" s="357" t="s">
        <v>1243</v>
      </c>
      <c r="H348" s="358">
        <v>10.47</v>
      </c>
      <c r="I348" s="358" t="s">
        <v>4147</v>
      </c>
      <c r="J348" s="358" t="str">
        <f t="shared" si="48"/>
        <v>SERVIÇO</v>
      </c>
      <c r="K348" s="354" t="str">
        <f t="shared" si="49"/>
        <v>PAREDE:</v>
      </c>
      <c r="W348"/>
      <c r="X348"/>
      <c r="Y348"/>
      <c r="Z348"/>
      <c r="AA348"/>
      <c r="AB348"/>
      <c r="AC348"/>
      <c r="AD348"/>
      <c r="AE348"/>
      <c r="AF348"/>
      <c r="AG348"/>
      <c r="AH348"/>
      <c r="AI348"/>
      <c r="AJ348"/>
      <c r="AK348"/>
      <c r="AL348"/>
    </row>
    <row r="349" spans="1:38" ht="63.75" outlineLevel="2" x14ac:dyDescent="0.2">
      <c r="A349" s="352" t="str">
        <f t="shared" si="44"/>
        <v>Penthouse x22</v>
      </c>
      <c r="B349" s="352" t="str">
        <f t="shared" si="45"/>
        <v>IMPERMEABILIZAÇAO E TRATAMENTOS</v>
      </c>
      <c r="C349" s="352" t="str">
        <f t="shared" si="46"/>
        <v>31_28º Pav. - Penthouse</v>
      </c>
      <c r="D349" s="352" t="str">
        <f t="shared" si="43"/>
        <v>SERVIÇO</v>
      </c>
      <c r="E349" s="351" t="s">
        <v>3974</v>
      </c>
      <c r="F349" s="352" t="s">
        <v>3723</v>
      </c>
      <c r="G349" s="353" t="s">
        <v>1243</v>
      </c>
      <c r="H349" s="354">
        <v>4.5599999999999996</v>
      </c>
      <c r="I349" s="354" t="str">
        <f t="shared" si="47"/>
        <v>2.5.3</v>
      </c>
      <c r="J349" s="354" t="str">
        <f t="shared" si="48"/>
        <v>SERVIÇO</v>
      </c>
      <c r="K349" s="354" t="str">
        <f t="shared" si="49"/>
        <v>PISO:</v>
      </c>
      <c r="W349"/>
      <c r="X349"/>
      <c r="Y349"/>
      <c r="Z349"/>
      <c r="AA349"/>
      <c r="AB349"/>
      <c r="AC349"/>
      <c r="AD349"/>
      <c r="AE349"/>
      <c r="AF349"/>
      <c r="AG349"/>
      <c r="AH349"/>
      <c r="AI349"/>
      <c r="AJ349"/>
      <c r="AK349"/>
      <c r="AL349"/>
    </row>
    <row r="350" spans="1:38" ht="63.75" outlineLevel="2" x14ac:dyDescent="0.2">
      <c r="A350" s="356" t="str">
        <f t="shared" si="44"/>
        <v>Penthouse x22</v>
      </c>
      <c r="B350" s="356" t="str">
        <f t="shared" si="45"/>
        <v>IMPERMEABILIZAÇAO E TRATAMENTOS</v>
      </c>
      <c r="C350" s="356" t="str">
        <f t="shared" si="46"/>
        <v>31_28º Pav. - Penthouse</v>
      </c>
      <c r="D350" s="356" t="str">
        <f t="shared" ref="D350:D413" si="50">IF(H350="","","SERVIÇO")</f>
        <v>SERVIÇO</v>
      </c>
      <c r="E350" s="355" t="s">
        <v>3975</v>
      </c>
      <c r="F350" s="356" t="s">
        <v>3725</v>
      </c>
      <c r="G350" s="357" t="s">
        <v>1243</v>
      </c>
      <c r="H350" s="358">
        <v>3.35</v>
      </c>
      <c r="I350" s="358" t="str">
        <f t="shared" si="47"/>
        <v>7.1.6</v>
      </c>
      <c r="J350" s="358" t="str">
        <f t="shared" si="48"/>
        <v>TÉCNICA</v>
      </c>
      <c r="K350" s="354" t="str">
        <f t="shared" si="49"/>
        <v>PAREDE:</v>
      </c>
      <c r="W350"/>
      <c r="X350"/>
      <c r="Y350"/>
      <c r="Z350"/>
      <c r="AA350"/>
      <c r="AB350"/>
      <c r="AC350"/>
      <c r="AD350"/>
      <c r="AE350"/>
      <c r="AF350"/>
      <c r="AG350"/>
      <c r="AH350"/>
      <c r="AI350"/>
      <c r="AJ350"/>
      <c r="AK350"/>
      <c r="AL350"/>
    </row>
    <row r="351" spans="1:38" ht="63.75" outlineLevel="2" x14ac:dyDescent="0.2">
      <c r="A351" s="352" t="str">
        <f t="shared" si="44"/>
        <v>Penthouse x22</v>
      </c>
      <c r="B351" s="352" t="str">
        <f t="shared" si="45"/>
        <v>IMPERMEABILIZAÇAO E TRATAMENTOS</v>
      </c>
      <c r="C351" s="352" t="str">
        <f t="shared" si="46"/>
        <v>31_28º Pav. - Penthouse</v>
      </c>
      <c r="D351" s="352" t="str">
        <f t="shared" si="50"/>
        <v>SERVIÇO</v>
      </c>
      <c r="E351" s="351" t="s">
        <v>3976</v>
      </c>
      <c r="F351" s="352" t="s">
        <v>3727</v>
      </c>
      <c r="G351" s="353" t="s">
        <v>1243</v>
      </c>
      <c r="H351" s="354">
        <v>5.94</v>
      </c>
      <c r="I351" s="354" t="str">
        <f t="shared" si="47"/>
        <v>7.1.6</v>
      </c>
      <c r="J351" s="354" t="str">
        <f t="shared" si="48"/>
        <v>TÉCNICA</v>
      </c>
      <c r="K351" s="354" t="str">
        <f t="shared" si="49"/>
        <v>PISO:</v>
      </c>
      <c r="W351"/>
      <c r="X351"/>
      <c r="Y351"/>
      <c r="Z351"/>
      <c r="AA351"/>
      <c r="AB351"/>
      <c r="AC351"/>
      <c r="AD351"/>
      <c r="AE351"/>
      <c r="AF351"/>
      <c r="AG351"/>
      <c r="AH351"/>
      <c r="AI351"/>
      <c r="AJ351"/>
      <c r="AK351"/>
      <c r="AL351"/>
    </row>
    <row r="352" spans="1:38" ht="63.75" outlineLevel="2" x14ac:dyDescent="0.2">
      <c r="A352" s="356" t="str">
        <f t="shared" si="44"/>
        <v>Penthouse x22</v>
      </c>
      <c r="B352" s="356" t="str">
        <f t="shared" si="45"/>
        <v>IMPERMEABILIZAÇAO E TRATAMENTOS</v>
      </c>
      <c r="C352" s="356" t="str">
        <f t="shared" si="46"/>
        <v>31_28º Pav. - Penthouse</v>
      </c>
      <c r="D352" s="356" t="str">
        <f t="shared" si="50"/>
        <v>SERVIÇO</v>
      </c>
      <c r="E352" s="355" t="s">
        <v>3977</v>
      </c>
      <c r="F352" s="356" t="s">
        <v>3729</v>
      </c>
      <c r="G352" s="357" t="s">
        <v>1243</v>
      </c>
      <c r="H352" s="358">
        <v>22.71</v>
      </c>
      <c r="I352" s="358" t="str">
        <f t="shared" si="47"/>
        <v>2.5.3</v>
      </c>
      <c r="J352" s="358" t="str">
        <f t="shared" si="48"/>
        <v>BANHEIRO</v>
      </c>
      <c r="K352" s="354" t="str">
        <f t="shared" si="49"/>
        <v>PAREDE:</v>
      </c>
      <c r="W352"/>
      <c r="X352"/>
      <c r="Y352"/>
      <c r="Z352"/>
      <c r="AA352"/>
      <c r="AB352"/>
      <c r="AC352"/>
      <c r="AD352"/>
      <c r="AE352"/>
      <c r="AF352"/>
      <c r="AG352"/>
      <c r="AH352"/>
      <c r="AI352"/>
      <c r="AJ352"/>
      <c r="AK352"/>
      <c r="AL352"/>
    </row>
    <row r="353" spans="1:38" ht="63.75" outlineLevel="2" x14ac:dyDescent="0.2">
      <c r="A353" s="352" t="str">
        <f t="shared" si="44"/>
        <v>Penthouse x22</v>
      </c>
      <c r="B353" s="352" t="str">
        <f t="shared" si="45"/>
        <v>IMPERMEABILIZAÇAO E TRATAMENTOS</v>
      </c>
      <c r="C353" s="352" t="str">
        <f t="shared" si="46"/>
        <v>31_28º Pav. - Penthouse</v>
      </c>
      <c r="D353" s="352" t="str">
        <f t="shared" si="50"/>
        <v>SERVIÇO</v>
      </c>
      <c r="E353" s="351" t="s">
        <v>3978</v>
      </c>
      <c r="F353" s="352" t="s">
        <v>3731</v>
      </c>
      <c r="G353" s="353" t="s">
        <v>1243</v>
      </c>
      <c r="H353" s="354">
        <v>14.93</v>
      </c>
      <c r="I353" s="354" t="str">
        <f t="shared" si="47"/>
        <v>2.5.3</v>
      </c>
      <c r="J353" s="354" t="str">
        <f t="shared" si="48"/>
        <v>BANHEIRO</v>
      </c>
      <c r="K353" s="354" t="str">
        <f t="shared" si="49"/>
        <v>PISO:</v>
      </c>
      <c r="W353"/>
      <c r="X353"/>
      <c r="Y353"/>
      <c r="Z353"/>
      <c r="AA353"/>
      <c r="AB353"/>
      <c r="AC353"/>
      <c r="AD353"/>
      <c r="AE353"/>
      <c r="AF353"/>
      <c r="AG353"/>
      <c r="AH353"/>
      <c r="AI353"/>
      <c r="AJ353"/>
      <c r="AK353"/>
      <c r="AL353"/>
    </row>
    <row r="354" spans="1:38" ht="63.75" outlineLevel="2" x14ac:dyDescent="0.2">
      <c r="A354" s="356" t="str">
        <f t="shared" si="44"/>
        <v>Penthouse x22</v>
      </c>
      <c r="B354" s="356" t="str">
        <f t="shared" si="45"/>
        <v>IMPERMEABILIZAÇAO E TRATAMENTOS</v>
      </c>
      <c r="C354" s="356" t="str">
        <f t="shared" si="46"/>
        <v>31_28º Pav. - Penthouse</v>
      </c>
      <c r="D354" s="356" t="str">
        <f t="shared" si="50"/>
        <v>SERVIÇO</v>
      </c>
      <c r="E354" s="355" t="s">
        <v>3979</v>
      </c>
      <c r="F354" s="356" t="s">
        <v>3733</v>
      </c>
      <c r="G354" s="357" t="s">
        <v>1243</v>
      </c>
      <c r="H354" s="358">
        <v>27.01</v>
      </c>
      <c r="I354" s="358" t="str">
        <f t="shared" si="47"/>
        <v>2.5.3</v>
      </c>
      <c r="J354" s="358" t="str">
        <f t="shared" si="48"/>
        <v>BANHEIRO</v>
      </c>
      <c r="K354" s="354" t="str">
        <f t="shared" si="49"/>
        <v>PAREDE:</v>
      </c>
      <c r="W354"/>
      <c r="X354"/>
      <c r="Y354"/>
      <c r="Z354"/>
      <c r="AA354"/>
      <c r="AB354"/>
      <c r="AC354"/>
      <c r="AD354"/>
      <c r="AE354"/>
      <c r="AF354"/>
      <c r="AG354"/>
      <c r="AH354"/>
      <c r="AI354"/>
      <c r="AJ354"/>
      <c r="AK354"/>
      <c r="AL354"/>
    </row>
    <row r="355" spans="1:38" ht="63.75" outlineLevel="2" x14ac:dyDescent="0.2">
      <c r="A355" s="352" t="str">
        <f t="shared" si="44"/>
        <v>Penthouse x22</v>
      </c>
      <c r="B355" s="352" t="str">
        <f t="shared" si="45"/>
        <v>IMPERMEABILIZAÇAO E TRATAMENTOS</v>
      </c>
      <c r="C355" s="352" t="str">
        <f t="shared" si="46"/>
        <v>31_28º Pav. - Penthouse</v>
      </c>
      <c r="D355" s="352" t="str">
        <f t="shared" si="50"/>
        <v>SERVIÇO</v>
      </c>
      <c r="E355" s="351" t="s">
        <v>3980</v>
      </c>
      <c r="F355" s="352" t="s">
        <v>3735</v>
      </c>
      <c r="G355" s="353" t="s">
        <v>1243</v>
      </c>
      <c r="H355" s="354">
        <v>9.1</v>
      </c>
      <c r="I355" s="354" t="str">
        <f t="shared" si="47"/>
        <v>2.5.3</v>
      </c>
      <c r="J355" s="354" t="str">
        <f t="shared" si="48"/>
        <v>BANHEIRO</v>
      </c>
      <c r="K355" s="354" t="str">
        <f t="shared" si="49"/>
        <v>PISO:</v>
      </c>
      <c r="W355"/>
      <c r="X355"/>
      <c r="Y355"/>
      <c r="Z355"/>
      <c r="AA355"/>
      <c r="AB355"/>
      <c r="AC355"/>
      <c r="AD355"/>
      <c r="AE355"/>
      <c r="AF355"/>
      <c r="AG355"/>
      <c r="AH355"/>
      <c r="AI355"/>
      <c r="AJ355"/>
      <c r="AK355"/>
      <c r="AL355"/>
    </row>
    <row r="356" spans="1:38" ht="63.75" outlineLevel="2" x14ac:dyDescent="0.2">
      <c r="A356" s="356" t="str">
        <f t="shared" si="44"/>
        <v>Penthouse x22</v>
      </c>
      <c r="B356" s="356" t="str">
        <f t="shared" si="45"/>
        <v>IMPERMEABILIZAÇAO E TRATAMENTOS</v>
      </c>
      <c r="C356" s="356" t="str">
        <f t="shared" si="46"/>
        <v>31_28º Pav. - Penthouse</v>
      </c>
      <c r="D356" s="356" t="str">
        <f t="shared" si="50"/>
        <v>SERVIÇO</v>
      </c>
      <c r="E356" s="355" t="s">
        <v>3981</v>
      </c>
      <c r="F356" s="356" t="s">
        <v>3686</v>
      </c>
      <c r="G356" s="357" t="s">
        <v>1243</v>
      </c>
      <c r="H356" s="358">
        <v>28.49</v>
      </c>
      <c r="I356" s="358" t="str">
        <f t="shared" si="47"/>
        <v>2.5.3</v>
      </c>
      <c r="J356" s="358" t="str">
        <f t="shared" si="48"/>
        <v>ESQUADRIA</v>
      </c>
      <c r="K356" s="354" t="str">
        <f t="shared" si="49"/>
        <v>PAREDE:</v>
      </c>
      <c r="W356"/>
      <c r="X356"/>
      <c r="Y356"/>
      <c r="Z356"/>
      <c r="AA356"/>
      <c r="AB356"/>
      <c r="AC356"/>
      <c r="AD356"/>
      <c r="AE356"/>
      <c r="AF356"/>
      <c r="AG356"/>
      <c r="AH356"/>
      <c r="AI356"/>
      <c r="AJ356"/>
      <c r="AK356"/>
      <c r="AL356"/>
    </row>
    <row r="357" spans="1:38" ht="63.75" outlineLevel="2" x14ac:dyDescent="0.2">
      <c r="A357" s="352" t="str">
        <f t="shared" si="44"/>
        <v>Penthouse x22</v>
      </c>
      <c r="B357" s="352" t="str">
        <f t="shared" si="45"/>
        <v>IMPERMEABILIZAÇAO E TRATAMENTOS</v>
      </c>
      <c r="C357" s="352" t="str">
        <f t="shared" si="46"/>
        <v>31_28º Pav. - Penthouse</v>
      </c>
      <c r="D357" s="352" t="str">
        <f t="shared" si="50"/>
        <v>SERVIÇO</v>
      </c>
      <c r="E357" s="351" t="s">
        <v>3982</v>
      </c>
      <c r="F357" s="352" t="s">
        <v>3738</v>
      </c>
      <c r="G357" s="353" t="s">
        <v>1243</v>
      </c>
      <c r="H357" s="354">
        <v>18.760000000000002</v>
      </c>
      <c r="I357" s="354" t="str">
        <f t="shared" si="47"/>
        <v>2.5.3</v>
      </c>
      <c r="J357" s="354" t="str">
        <f t="shared" si="48"/>
        <v>ESQUADRIA</v>
      </c>
      <c r="K357" s="354" t="str">
        <f t="shared" si="49"/>
        <v>PISO:</v>
      </c>
      <c r="W357"/>
      <c r="X357"/>
      <c r="Y357"/>
      <c r="Z357"/>
      <c r="AA357"/>
      <c r="AB357"/>
      <c r="AC357"/>
      <c r="AD357"/>
      <c r="AE357"/>
      <c r="AF357"/>
      <c r="AG357"/>
      <c r="AH357"/>
      <c r="AI357"/>
      <c r="AJ357"/>
      <c r="AK357"/>
      <c r="AL357"/>
    </row>
    <row r="358" spans="1:38" ht="63.75" outlineLevel="2" x14ac:dyDescent="0.2">
      <c r="A358" s="356" t="str">
        <f t="shared" si="44"/>
        <v>Penthouse x22</v>
      </c>
      <c r="B358" s="356" t="str">
        <f t="shared" si="45"/>
        <v>IMPERMEABILIZAÇAO E TRATAMENTOS</v>
      </c>
      <c r="C358" s="356" t="str">
        <f t="shared" si="46"/>
        <v>31_28º Pav. - Penthouse</v>
      </c>
      <c r="D358" s="356" t="str">
        <f t="shared" si="50"/>
        <v>SERVIÇO</v>
      </c>
      <c r="E358" s="355" t="s">
        <v>3983</v>
      </c>
      <c r="F358" s="356" t="s">
        <v>4137</v>
      </c>
      <c r="G358" s="357" t="s">
        <v>1243</v>
      </c>
      <c r="H358" s="358">
        <v>1.8</v>
      </c>
      <c r="I358" s="358" t="s">
        <v>4152</v>
      </c>
      <c r="J358" s="358" t="str">
        <f t="shared" si="48"/>
        <v>SACADA</v>
      </c>
      <c r="K358" s="354" t="str">
        <f t="shared" si="49"/>
        <v>PAREDE:</v>
      </c>
      <c r="W358"/>
      <c r="X358"/>
      <c r="Y358"/>
      <c r="Z358"/>
      <c r="AA358"/>
      <c r="AB358"/>
      <c r="AC358"/>
      <c r="AD358"/>
      <c r="AE358"/>
      <c r="AF358"/>
      <c r="AG358"/>
      <c r="AH358"/>
      <c r="AI358"/>
      <c r="AJ358"/>
      <c r="AK358"/>
      <c r="AL358"/>
    </row>
    <row r="359" spans="1:38" ht="63.75" outlineLevel="2" x14ac:dyDescent="0.2">
      <c r="A359" s="352" t="str">
        <f t="shared" si="44"/>
        <v>Penthouse x22</v>
      </c>
      <c r="B359" s="352" t="str">
        <f t="shared" si="45"/>
        <v>IMPERMEABILIZAÇAO E TRATAMENTOS</v>
      </c>
      <c r="C359" s="352" t="str">
        <f t="shared" si="46"/>
        <v>31_28º Pav. - Penthouse</v>
      </c>
      <c r="D359" s="352" t="str">
        <f t="shared" si="50"/>
        <v>SERVIÇO</v>
      </c>
      <c r="E359" s="351" t="s">
        <v>3984</v>
      </c>
      <c r="F359" s="352" t="s">
        <v>4138</v>
      </c>
      <c r="G359" s="353" t="s">
        <v>1243</v>
      </c>
      <c r="H359" s="354">
        <v>5.16</v>
      </c>
      <c r="I359" s="354" t="s">
        <v>4152</v>
      </c>
      <c r="J359" s="354" t="str">
        <f t="shared" si="48"/>
        <v>SACADA</v>
      </c>
      <c r="K359" s="354" t="str">
        <f t="shared" si="49"/>
        <v>PISO:</v>
      </c>
      <c r="L359" s="218" t="s">
        <v>4193</v>
      </c>
      <c r="W359"/>
      <c r="X359"/>
      <c r="Y359"/>
      <c r="Z359"/>
      <c r="AA359"/>
      <c r="AB359"/>
      <c r="AC359"/>
      <c r="AD359"/>
      <c r="AE359"/>
      <c r="AF359"/>
      <c r="AG359"/>
      <c r="AH359"/>
      <c r="AI359"/>
      <c r="AJ359"/>
      <c r="AK359"/>
      <c r="AL359"/>
    </row>
    <row r="360" spans="1:38" ht="63.75" outlineLevel="2" x14ac:dyDescent="0.2">
      <c r="A360" s="348" t="str">
        <f t="shared" si="44"/>
        <v>Penthouse x22</v>
      </c>
      <c r="B360" s="348" t="str">
        <f t="shared" si="45"/>
        <v>IMPERMEABILIZAÇAO E TRATAMENTOS</v>
      </c>
      <c r="C360" s="348" t="str">
        <f t="shared" si="46"/>
        <v>32_29º Pav. - Penthouse</v>
      </c>
      <c r="D360" s="348" t="str">
        <f t="shared" si="50"/>
        <v/>
      </c>
      <c r="E360" s="347" t="s">
        <v>2709</v>
      </c>
      <c r="F360" s="348" t="s">
        <v>2710</v>
      </c>
      <c r="G360" s="349"/>
      <c r="H360" s="350"/>
      <c r="I360" s="350">
        <f>IF(C360=F360,SUMIFS($H$12:$H$63964,$C$12:$C$63964,C360),"")</f>
        <v>162.19999999999999</v>
      </c>
      <c r="J360" s="350"/>
      <c r="K360" s="354"/>
      <c r="W360"/>
      <c r="X360"/>
      <c r="Y360"/>
      <c r="Z360"/>
      <c r="AA360"/>
      <c r="AB360"/>
      <c r="AC360"/>
      <c r="AD360"/>
      <c r="AE360"/>
      <c r="AF360"/>
      <c r="AG360"/>
      <c r="AH360"/>
      <c r="AI360"/>
      <c r="AJ360"/>
      <c r="AK360"/>
      <c r="AL360"/>
    </row>
    <row r="361" spans="1:38" ht="63.75" outlineLevel="2" x14ac:dyDescent="0.2">
      <c r="A361" s="356" t="str">
        <f t="shared" ref="A361:A424" si="51">_xlfn.XLOOKUP(C361,$T$13:$T$58,$U$13:$U$58,"")</f>
        <v>Penthouse x22</v>
      </c>
      <c r="B361" s="356" t="str">
        <f t="shared" ref="B361:B424" si="52">UPPER(IF(F361="","",IF(IF(E361="","",LEN(E361)-LEN(SUBSTITUTE(E361,".","")))=2,(F361),B360)))</f>
        <v>IMPERMEABILIZAÇAO E TRATAMENTOS</v>
      </c>
      <c r="C361" s="356" t="str">
        <f t="shared" ref="C361:C424" si="53">PROPER(IF(OR(F361="",C360="PAVIMENTO"),"",IF(AND(IF(E361="","",LEN(E361)-LEN(SUBSTITUTE(E361,".","")))=3,H361=""),F361,C360)))</f>
        <v>32_29º Pav. - Penthouse</v>
      </c>
      <c r="D361" s="356" t="str">
        <f t="shared" si="50"/>
        <v>SERVIÇO</v>
      </c>
      <c r="E361" s="355" t="s">
        <v>2711</v>
      </c>
      <c r="F361" s="356" t="s">
        <v>4136</v>
      </c>
      <c r="G361" s="357" t="s">
        <v>1243</v>
      </c>
      <c r="H361" s="358">
        <v>10.47</v>
      </c>
      <c r="I361" s="358" t="s">
        <v>4147</v>
      </c>
      <c r="J361" s="358" t="str">
        <f t="shared" si="48"/>
        <v>SERVIÇO</v>
      </c>
      <c r="K361" s="354" t="str">
        <f t="shared" si="49"/>
        <v>PAREDE:</v>
      </c>
      <c r="W361"/>
      <c r="X361"/>
      <c r="Y361"/>
      <c r="Z361"/>
      <c r="AA361"/>
      <c r="AB361"/>
      <c r="AC361"/>
      <c r="AD361"/>
      <c r="AE361"/>
      <c r="AF361"/>
      <c r="AG361"/>
      <c r="AH361"/>
      <c r="AI361"/>
      <c r="AJ361"/>
      <c r="AK361"/>
      <c r="AL361"/>
    </row>
    <row r="362" spans="1:38" ht="63.75" outlineLevel="2" x14ac:dyDescent="0.2">
      <c r="A362" s="352" t="str">
        <f t="shared" si="51"/>
        <v>Penthouse x22</v>
      </c>
      <c r="B362" s="352" t="str">
        <f t="shared" si="52"/>
        <v>IMPERMEABILIZAÇAO E TRATAMENTOS</v>
      </c>
      <c r="C362" s="352" t="str">
        <f t="shared" si="53"/>
        <v>32_29º Pav. - Penthouse</v>
      </c>
      <c r="D362" s="352" t="str">
        <f t="shared" si="50"/>
        <v>SERVIÇO</v>
      </c>
      <c r="E362" s="351" t="s">
        <v>3985</v>
      </c>
      <c r="F362" s="352" t="s">
        <v>3723</v>
      </c>
      <c r="G362" s="353" t="s">
        <v>1243</v>
      </c>
      <c r="H362" s="354">
        <v>4.5599999999999996</v>
      </c>
      <c r="I362" s="354" t="str">
        <f t="shared" si="47"/>
        <v>2.5.3</v>
      </c>
      <c r="J362" s="354" t="str">
        <f t="shared" si="48"/>
        <v>SERVIÇO</v>
      </c>
      <c r="K362" s="354" t="str">
        <f t="shared" si="49"/>
        <v>PISO:</v>
      </c>
      <c r="W362"/>
      <c r="X362"/>
      <c r="Y362"/>
      <c r="Z362"/>
      <c r="AA362"/>
      <c r="AB362"/>
      <c r="AC362"/>
      <c r="AD362"/>
      <c r="AE362"/>
      <c r="AF362"/>
      <c r="AG362"/>
      <c r="AH362"/>
      <c r="AI362"/>
      <c r="AJ362"/>
      <c r="AK362"/>
      <c r="AL362"/>
    </row>
    <row r="363" spans="1:38" ht="63.75" outlineLevel="2" x14ac:dyDescent="0.2">
      <c r="A363" s="356" t="str">
        <f t="shared" si="51"/>
        <v>Penthouse x22</v>
      </c>
      <c r="B363" s="356" t="str">
        <f t="shared" si="52"/>
        <v>IMPERMEABILIZAÇAO E TRATAMENTOS</v>
      </c>
      <c r="C363" s="356" t="str">
        <f t="shared" si="53"/>
        <v>32_29º Pav. - Penthouse</v>
      </c>
      <c r="D363" s="356" t="str">
        <f t="shared" si="50"/>
        <v>SERVIÇO</v>
      </c>
      <c r="E363" s="355" t="s">
        <v>3986</v>
      </c>
      <c r="F363" s="356" t="s">
        <v>3725</v>
      </c>
      <c r="G363" s="357" t="s">
        <v>1243</v>
      </c>
      <c r="H363" s="358">
        <v>3.35</v>
      </c>
      <c r="I363" s="358" t="str">
        <f t="shared" si="47"/>
        <v>7.1.6</v>
      </c>
      <c r="J363" s="358" t="str">
        <f t="shared" si="48"/>
        <v>TÉCNICA</v>
      </c>
      <c r="K363" s="354" t="str">
        <f t="shared" si="49"/>
        <v>PAREDE:</v>
      </c>
      <c r="W363"/>
      <c r="X363"/>
      <c r="Y363"/>
      <c r="Z363"/>
      <c r="AA363"/>
      <c r="AB363"/>
      <c r="AC363"/>
      <c r="AD363"/>
      <c r="AE363"/>
      <c r="AF363"/>
      <c r="AG363"/>
      <c r="AH363"/>
      <c r="AI363"/>
      <c r="AJ363"/>
      <c r="AK363"/>
      <c r="AL363"/>
    </row>
    <row r="364" spans="1:38" ht="63.75" outlineLevel="2" x14ac:dyDescent="0.2">
      <c r="A364" s="352" t="str">
        <f t="shared" si="51"/>
        <v>Penthouse x22</v>
      </c>
      <c r="B364" s="352" t="str">
        <f t="shared" si="52"/>
        <v>IMPERMEABILIZAÇAO E TRATAMENTOS</v>
      </c>
      <c r="C364" s="352" t="str">
        <f t="shared" si="53"/>
        <v>32_29º Pav. - Penthouse</v>
      </c>
      <c r="D364" s="352" t="str">
        <f t="shared" si="50"/>
        <v>SERVIÇO</v>
      </c>
      <c r="E364" s="351" t="s">
        <v>3987</v>
      </c>
      <c r="F364" s="352" t="s">
        <v>3727</v>
      </c>
      <c r="G364" s="353" t="s">
        <v>1243</v>
      </c>
      <c r="H364" s="354">
        <v>5.94</v>
      </c>
      <c r="I364" s="354" t="str">
        <f t="shared" si="47"/>
        <v>7.1.6</v>
      </c>
      <c r="J364" s="354" t="str">
        <f t="shared" si="48"/>
        <v>TÉCNICA</v>
      </c>
      <c r="K364" s="354" t="str">
        <f t="shared" si="49"/>
        <v>PISO:</v>
      </c>
      <c r="W364"/>
      <c r="X364"/>
      <c r="Y364"/>
      <c r="Z364"/>
      <c r="AA364"/>
      <c r="AB364"/>
      <c r="AC364"/>
      <c r="AD364"/>
      <c r="AE364"/>
      <c r="AF364"/>
      <c r="AG364"/>
      <c r="AH364"/>
      <c r="AI364"/>
      <c r="AJ364"/>
      <c r="AK364"/>
      <c r="AL364"/>
    </row>
    <row r="365" spans="1:38" ht="63.75" outlineLevel="2" x14ac:dyDescent="0.2">
      <c r="A365" s="356" t="str">
        <f t="shared" si="51"/>
        <v>Penthouse x22</v>
      </c>
      <c r="B365" s="356" t="str">
        <f t="shared" si="52"/>
        <v>IMPERMEABILIZAÇAO E TRATAMENTOS</v>
      </c>
      <c r="C365" s="356" t="str">
        <f t="shared" si="53"/>
        <v>32_29º Pav. - Penthouse</v>
      </c>
      <c r="D365" s="356" t="str">
        <f t="shared" si="50"/>
        <v>SERVIÇO</v>
      </c>
      <c r="E365" s="355" t="s">
        <v>3988</v>
      </c>
      <c r="F365" s="356" t="s">
        <v>3729</v>
      </c>
      <c r="G365" s="357" t="s">
        <v>1243</v>
      </c>
      <c r="H365" s="358">
        <v>22.71</v>
      </c>
      <c r="I365" s="358" t="str">
        <f t="shared" si="47"/>
        <v>2.5.3</v>
      </c>
      <c r="J365" s="358" t="str">
        <f t="shared" si="48"/>
        <v>BANHEIRO</v>
      </c>
      <c r="K365" s="354" t="str">
        <f t="shared" si="49"/>
        <v>PAREDE:</v>
      </c>
      <c r="W365"/>
      <c r="X365"/>
      <c r="Y365"/>
      <c r="Z365"/>
      <c r="AA365"/>
      <c r="AB365"/>
      <c r="AC365"/>
      <c r="AD365"/>
      <c r="AE365"/>
      <c r="AF365"/>
      <c r="AG365"/>
      <c r="AH365"/>
      <c r="AI365"/>
      <c r="AJ365"/>
      <c r="AK365"/>
      <c r="AL365"/>
    </row>
    <row r="366" spans="1:38" ht="63.75" outlineLevel="2" x14ac:dyDescent="0.2">
      <c r="A366" s="352" t="str">
        <f t="shared" si="51"/>
        <v>Penthouse x22</v>
      </c>
      <c r="B366" s="352" t="str">
        <f t="shared" si="52"/>
        <v>IMPERMEABILIZAÇAO E TRATAMENTOS</v>
      </c>
      <c r="C366" s="352" t="str">
        <f t="shared" si="53"/>
        <v>32_29º Pav. - Penthouse</v>
      </c>
      <c r="D366" s="352" t="str">
        <f t="shared" si="50"/>
        <v>SERVIÇO</v>
      </c>
      <c r="E366" s="351" t="s">
        <v>3989</v>
      </c>
      <c r="F366" s="352" t="s">
        <v>3731</v>
      </c>
      <c r="G366" s="353" t="s">
        <v>1243</v>
      </c>
      <c r="H366" s="354">
        <v>14.93</v>
      </c>
      <c r="I366" s="354" t="str">
        <f t="shared" si="47"/>
        <v>2.5.3</v>
      </c>
      <c r="J366" s="354" t="str">
        <f t="shared" si="48"/>
        <v>BANHEIRO</v>
      </c>
      <c r="K366" s="354" t="str">
        <f t="shared" si="49"/>
        <v>PISO:</v>
      </c>
      <c r="W366"/>
      <c r="X366"/>
      <c r="Y366"/>
      <c r="Z366"/>
      <c r="AA366"/>
      <c r="AB366"/>
      <c r="AC366"/>
      <c r="AD366"/>
      <c r="AE366"/>
      <c r="AF366"/>
      <c r="AG366"/>
      <c r="AH366"/>
      <c r="AI366"/>
      <c r="AJ366"/>
      <c r="AK366"/>
      <c r="AL366"/>
    </row>
    <row r="367" spans="1:38" ht="63.75" outlineLevel="2" x14ac:dyDescent="0.2">
      <c r="A367" s="356" t="str">
        <f t="shared" si="51"/>
        <v>Penthouse x22</v>
      </c>
      <c r="B367" s="356" t="str">
        <f t="shared" si="52"/>
        <v>IMPERMEABILIZAÇAO E TRATAMENTOS</v>
      </c>
      <c r="C367" s="356" t="str">
        <f t="shared" si="53"/>
        <v>32_29º Pav. - Penthouse</v>
      </c>
      <c r="D367" s="356" t="str">
        <f t="shared" si="50"/>
        <v>SERVIÇO</v>
      </c>
      <c r="E367" s="355" t="s">
        <v>3990</v>
      </c>
      <c r="F367" s="356" t="s">
        <v>3733</v>
      </c>
      <c r="G367" s="357" t="s">
        <v>1243</v>
      </c>
      <c r="H367" s="358">
        <v>27.01</v>
      </c>
      <c r="I367" s="358" t="str">
        <f t="shared" si="47"/>
        <v>2.5.3</v>
      </c>
      <c r="J367" s="358" t="str">
        <f t="shared" si="48"/>
        <v>BANHEIRO</v>
      </c>
      <c r="K367" s="354" t="str">
        <f t="shared" si="49"/>
        <v>PAREDE:</v>
      </c>
      <c r="W367"/>
      <c r="X367"/>
      <c r="Y367"/>
      <c r="Z367"/>
      <c r="AA367"/>
      <c r="AB367"/>
      <c r="AC367"/>
      <c r="AD367"/>
      <c r="AE367"/>
      <c r="AF367"/>
      <c r="AG367"/>
      <c r="AH367"/>
      <c r="AI367"/>
      <c r="AJ367"/>
      <c r="AK367"/>
      <c r="AL367"/>
    </row>
    <row r="368" spans="1:38" ht="63.75" outlineLevel="2" x14ac:dyDescent="0.2">
      <c r="A368" s="352" t="str">
        <f t="shared" si="51"/>
        <v>Penthouse x22</v>
      </c>
      <c r="B368" s="352" t="str">
        <f t="shared" si="52"/>
        <v>IMPERMEABILIZAÇAO E TRATAMENTOS</v>
      </c>
      <c r="C368" s="352" t="str">
        <f t="shared" si="53"/>
        <v>32_29º Pav. - Penthouse</v>
      </c>
      <c r="D368" s="352" t="str">
        <f t="shared" si="50"/>
        <v>SERVIÇO</v>
      </c>
      <c r="E368" s="351" t="s">
        <v>3991</v>
      </c>
      <c r="F368" s="352" t="s">
        <v>3735</v>
      </c>
      <c r="G368" s="353" t="s">
        <v>1243</v>
      </c>
      <c r="H368" s="354">
        <v>9.1</v>
      </c>
      <c r="I368" s="354" t="str">
        <f t="shared" si="47"/>
        <v>2.5.3</v>
      </c>
      <c r="J368" s="354" t="str">
        <f t="shared" si="48"/>
        <v>BANHEIRO</v>
      </c>
      <c r="K368" s="354" t="str">
        <f t="shared" si="49"/>
        <v>PISO:</v>
      </c>
      <c r="W368"/>
      <c r="X368"/>
      <c r="Y368"/>
      <c r="Z368"/>
      <c r="AA368"/>
      <c r="AB368"/>
      <c r="AC368"/>
      <c r="AD368"/>
      <c r="AE368"/>
      <c r="AF368"/>
      <c r="AG368"/>
      <c r="AH368"/>
      <c r="AI368"/>
      <c r="AJ368"/>
      <c r="AK368"/>
      <c r="AL368"/>
    </row>
    <row r="369" spans="1:38" ht="63.75" outlineLevel="2" x14ac:dyDescent="0.2">
      <c r="A369" s="356" t="str">
        <f t="shared" si="51"/>
        <v>Penthouse x22</v>
      </c>
      <c r="B369" s="356" t="str">
        <f t="shared" si="52"/>
        <v>IMPERMEABILIZAÇAO E TRATAMENTOS</v>
      </c>
      <c r="C369" s="356" t="str">
        <f t="shared" si="53"/>
        <v>32_29º Pav. - Penthouse</v>
      </c>
      <c r="D369" s="356" t="str">
        <f t="shared" si="50"/>
        <v>SERVIÇO</v>
      </c>
      <c r="E369" s="355" t="s">
        <v>3992</v>
      </c>
      <c r="F369" s="356" t="s">
        <v>3686</v>
      </c>
      <c r="G369" s="357" t="s">
        <v>1243</v>
      </c>
      <c r="H369" s="358">
        <v>28.49</v>
      </c>
      <c r="I369" s="358" t="str">
        <f t="shared" si="47"/>
        <v>2.5.3</v>
      </c>
      <c r="J369" s="358" t="str">
        <f t="shared" si="48"/>
        <v>ESQUADRIA</v>
      </c>
      <c r="K369" s="354" t="str">
        <f t="shared" si="49"/>
        <v>PAREDE:</v>
      </c>
      <c r="W369"/>
      <c r="X369"/>
      <c r="Y369"/>
      <c r="Z369"/>
      <c r="AA369"/>
      <c r="AB369"/>
      <c r="AC369"/>
      <c r="AD369"/>
      <c r="AE369"/>
      <c r="AF369"/>
      <c r="AG369"/>
      <c r="AH369"/>
      <c r="AI369"/>
      <c r="AJ369"/>
      <c r="AK369"/>
      <c r="AL369"/>
    </row>
    <row r="370" spans="1:38" ht="63.75" outlineLevel="2" x14ac:dyDescent="0.2">
      <c r="A370" s="352" t="str">
        <f t="shared" si="51"/>
        <v>Penthouse x22</v>
      </c>
      <c r="B370" s="352" t="str">
        <f t="shared" si="52"/>
        <v>IMPERMEABILIZAÇAO E TRATAMENTOS</v>
      </c>
      <c r="C370" s="352" t="str">
        <f t="shared" si="53"/>
        <v>32_29º Pav. - Penthouse</v>
      </c>
      <c r="D370" s="352" t="str">
        <f t="shared" si="50"/>
        <v>SERVIÇO</v>
      </c>
      <c r="E370" s="351" t="s">
        <v>3993</v>
      </c>
      <c r="F370" s="352" t="s">
        <v>3738</v>
      </c>
      <c r="G370" s="353" t="s">
        <v>1243</v>
      </c>
      <c r="H370" s="354">
        <v>18.760000000000002</v>
      </c>
      <c r="I370" s="354" t="str">
        <f t="shared" si="47"/>
        <v>2.5.3</v>
      </c>
      <c r="J370" s="354" t="str">
        <f t="shared" si="48"/>
        <v>ESQUADRIA</v>
      </c>
      <c r="K370" s="354" t="str">
        <f t="shared" si="49"/>
        <v>PISO:</v>
      </c>
      <c r="W370"/>
      <c r="X370"/>
      <c r="Y370"/>
      <c r="Z370"/>
      <c r="AA370"/>
      <c r="AB370"/>
      <c r="AC370"/>
      <c r="AD370"/>
      <c r="AE370"/>
      <c r="AF370"/>
      <c r="AG370"/>
      <c r="AH370"/>
      <c r="AI370"/>
      <c r="AJ370"/>
      <c r="AK370"/>
      <c r="AL370"/>
    </row>
    <row r="371" spans="1:38" ht="63.75" outlineLevel="2" x14ac:dyDescent="0.2">
      <c r="A371" s="356" t="str">
        <f t="shared" si="51"/>
        <v>Penthouse x22</v>
      </c>
      <c r="B371" s="356" t="str">
        <f t="shared" si="52"/>
        <v>IMPERMEABILIZAÇAO E TRATAMENTOS</v>
      </c>
      <c r="C371" s="356" t="str">
        <f t="shared" si="53"/>
        <v>32_29º Pav. - Penthouse</v>
      </c>
      <c r="D371" s="356" t="str">
        <f t="shared" si="50"/>
        <v>SERVIÇO</v>
      </c>
      <c r="E371" s="355" t="s">
        <v>3994</v>
      </c>
      <c r="F371" s="356" t="s">
        <v>3740</v>
      </c>
      <c r="G371" s="357" t="s">
        <v>1243</v>
      </c>
      <c r="H371" s="358">
        <v>9.92</v>
      </c>
      <c r="I371" s="358" t="str">
        <f t="shared" si="47"/>
        <v>7.1.6</v>
      </c>
      <c r="J371" s="358" t="str">
        <f t="shared" si="48"/>
        <v>FACHADA</v>
      </c>
      <c r="K371" s="354" t="str">
        <f t="shared" si="49"/>
        <v>PISO:</v>
      </c>
      <c r="W371"/>
      <c r="X371"/>
      <c r="Y371"/>
      <c r="Z371"/>
      <c r="AA371"/>
      <c r="AB371"/>
      <c r="AC371"/>
      <c r="AD371"/>
      <c r="AE371"/>
      <c r="AF371"/>
      <c r="AG371"/>
      <c r="AH371"/>
      <c r="AI371"/>
      <c r="AJ371"/>
      <c r="AK371"/>
      <c r="AL371"/>
    </row>
    <row r="372" spans="1:38" ht="63.75" outlineLevel="2" x14ac:dyDescent="0.2">
      <c r="A372" s="352" t="str">
        <f t="shared" si="51"/>
        <v>Penthouse x22</v>
      </c>
      <c r="B372" s="352" t="str">
        <f t="shared" si="52"/>
        <v>IMPERMEABILIZAÇAO E TRATAMENTOS</v>
      </c>
      <c r="C372" s="352" t="str">
        <f t="shared" si="53"/>
        <v>32_29º Pav. - Penthouse</v>
      </c>
      <c r="D372" s="352" t="str">
        <f t="shared" si="50"/>
        <v>SERVIÇO</v>
      </c>
      <c r="E372" s="351" t="s">
        <v>3995</v>
      </c>
      <c r="F372" s="352" t="s">
        <v>4137</v>
      </c>
      <c r="G372" s="353" t="s">
        <v>1243</v>
      </c>
      <c r="H372" s="354">
        <v>1.8</v>
      </c>
      <c r="I372" s="354" t="s">
        <v>4152</v>
      </c>
      <c r="J372" s="354" t="str">
        <f t="shared" si="48"/>
        <v>SACADA</v>
      </c>
      <c r="K372" s="354" t="str">
        <f t="shared" si="49"/>
        <v>PAREDE:</v>
      </c>
      <c r="W372"/>
      <c r="X372"/>
      <c r="Y372"/>
      <c r="Z372"/>
      <c r="AA372"/>
      <c r="AB372"/>
      <c r="AC372"/>
      <c r="AD372"/>
      <c r="AE372"/>
      <c r="AF372"/>
      <c r="AG372"/>
      <c r="AH372"/>
      <c r="AI372"/>
      <c r="AJ372"/>
      <c r="AK372"/>
      <c r="AL372"/>
    </row>
    <row r="373" spans="1:38" ht="63.75" outlineLevel="2" x14ac:dyDescent="0.2">
      <c r="A373" s="356" t="str">
        <f t="shared" si="51"/>
        <v>Penthouse x22</v>
      </c>
      <c r="B373" s="356" t="str">
        <f t="shared" si="52"/>
        <v>IMPERMEABILIZAÇAO E TRATAMENTOS</v>
      </c>
      <c r="C373" s="356" t="str">
        <f t="shared" si="53"/>
        <v>32_29º Pav. - Penthouse</v>
      </c>
      <c r="D373" s="356" t="str">
        <f t="shared" si="50"/>
        <v>SERVIÇO</v>
      </c>
      <c r="E373" s="355" t="s">
        <v>3996</v>
      </c>
      <c r="F373" s="356" t="s">
        <v>4138</v>
      </c>
      <c r="G373" s="357" t="s">
        <v>1243</v>
      </c>
      <c r="H373" s="358">
        <v>5.16</v>
      </c>
      <c r="I373" s="358" t="s">
        <v>4152</v>
      </c>
      <c r="J373" s="358" t="str">
        <f t="shared" si="48"/>
        <v>SACADA</v>
      </c>
      <c r="K373" s="354" t="str">
        <f t="shared" si="49"/>
        <v>PISO:</v>
      </c>
      <c r="L373" s="218" t="s">
        <v>4193</v>
      </c>
      <c r="W373"/>
      <c r="X373"/>
      <c r="Y373"/>
      <c r="Z373"/>
      <c r="AA373"/>
      <c r="AB373"/>
      <c r="AC373"/>
      <c r="AD373"/>
      <c r="AE373"/>
      <c r="AF373"/>
      <c r="AG373"/>
      <c r="AH373"/>
      <c r="AI373"/>
      <c r="AJ373"/>
      <c r="AK373"/>
      <c r="AL373"/>
    </row>
    <row r="374" spans="1:38" ht="63.75" outlineLevel="2" x14ac:dyDescent="0.2">
      <c r="A374" s="348" t="str">
        <f t="shared" si="51"/>
        <v>Penthouse x22</v>
      </c>
      <c r="B374" s="348" t="str">
        <f t="shared" si="52"/>
        <v>IMPERMEABILIZAÇAO E TRATAMENTOS</v>
      </c>
      <c r="C374" s="348" t="str">
        <f t="shared" si="53"/>
        <v>33_30º Pav. - Penthouse</v>
      </c>
      <c r="D374" s="348" t="str">
        <f t="shared" si="50"/>
        <v/>
      </c>
      <c r="E374" s="347" t="s">
        <v>2712</v>
      </c>
      <c r="F374" s="348" t="s">
        <v>2713</v>
      </c>
      <c r="G374" s="349"/>
      <c r="H374" s="350"/>
      <c r="I374" s="350">
        <f>IF(C374=F374,SUMIFS($H$12:$H$63964,$C$12:$C$63964,C374),"")</f>
        <v>152.28</v>
      </c>
      <c r="J374" s="350"/>
      <c r="K374" s="354"/>
      <c r="W374"/>
      <c r="X374"/>
      <c r="Y374"/>
      <c r="Z374"/>
      <c r="AA374"/>
      <c r="AB374"/>
      <c r="AC374"/>
      <c r="AD374"/>
      <c r="AE374"/>
      <c r="AF374"/>
      <c r="AG374"/>
      <c r="AH374"/>
      <c r="AI374"/>
      <c r="AJ374"/>
      <c r="AK374"/>
      <c r="AL374"/>
    </row>
    <row r="375" spans="1:38" ht="63.75" outlineLevel="2" x14ac:dyDescent="0.2">
      <c r="A375" s="352" t="str">
        <f t="shared" si="51"/>
        <v>Penthouse x22</v>
      </c>
      <c r="B375" s="352" t="str">
        <f t="shared" si="52"/>
        <v>IMPERMEABILIZAÇAO E TRATAMENTOS</v>
      </c>
      <c r="C375" s="352" t="str">
        <f t="shared" si="53"/>
        <v>33_30º Pav. - Penthouse</v>
      </c>
      <c r="D375" s="352" t="str">
        <f t="shared" si="50"/>
        <v>SERVIÇO</v>
      </c>
      <c r="E375" s="351" t="s">
        <v>2714</v>
      </c>
      <c r="F375" s="352" t="s">
        <v>4136</v>
      </c>
      <c r="G375" s="353" t="s">
        <v>1243</v>
      </c>
      <c r="H375" s="354">
        <v>10.47</v>
      </c>
      <c r="I375" s="354" t="s">
        <v>4147</v>
      </c>
      <c r="J375" s="354" t="str">
        <f t="shared" si="48"/>
        <v>SERVIÇO</v>
      </c>
      <c r="K375" s="354" t="str">
        <f t="shared" si="49"/>
        <v>PAREDE:</v>
      </c>
      <c r="W375"/>
      <c r="X375"/>
      <c r="Y375"/>
      <c r="Z375"/>
      <c r="AA375"/>
      <c r="AB375"/>
      <c r="AC375"/>
      <c r="AD375"/>
      <c r="AE375"/>
      <c r="AF375"/>
      <c r="AG375"/>
      <c r="AH375"/>
      <c r="AI375"/>
      <c r="AJ375"/>
      <c r="AK375"/>
      <c r="AL375"/>
    </row>
    <row r="376" spans="1:38" ht="63.75" outlineLevel="2" x14ac:dyDescent="0.2">
      <c r="A376" s="356" t="str">
        <f t="shared" si="51"/>
        <v>Penthouse x22</v>
      </c>
      <c r="B376" s="356" t="str">
        <f t="shared" si="52"/>
        <v>IMPERMEABILIZAÇAO E TRATAMENTOS</v>
      </c>
      <c r="C376" s="356" t="str">
        <f t="shared" si="53"/>
        <v>33_30º Pav. - Penthouse</v>
      </c>
      <c r="D376" s="356" t="str">
        <f t="shared" si="50"/>
        <v>SERVIÇO</v>
      </c>
      <c r="E376" s="355" t="s">
        <v>3997</v>
      </c>
      <c r="F376" s="356" t="s">
        <v>3723</v>
      </c>
      <c r="G376" s="357" t="s">
        <v>1243</v>
      </c>
      <c r="H376" s="358">
        <v>4.5599999999999996</v>
      </c>
      <c r="I376" s="358" t="str">
        <f t="shared" si="47"/>
        <v>2.5.3</v>
      </c>
      <c r="J376" s="358" t="str">
        <f t="shared" si="48"/>
        <v>SERVIÇO</v>
      </c>
      <c r="K376" s="354" t="str">
        <f t="shared" si="49"/>
        <v>PISO:</v>
      </c>
      <c r="W376"/>
      <c r="X376"/>
      <c r="Y376"/>
      <c r="Z376"/>
      <c r="AA376"/>
      <c r="AB376"/>
      <c r="AC376"/>
      <c r="AD376"/>
      <c r="AE376"/>
      <c r="AF376"/>
      <c r="AG376"/>
      <c r="AH376"/>
      <c r="AI376"/>
      <c r="AJ376"/>
      <c r="AK376"/>
      <c r="AL376"/>
    </row>
    <row r="377" spans="1:38" ht="63.75" outlineLevel="2" x14ac:dyDescent="0.2">
      <c r="A377" s="352" t="str">
        <f t="shared" si="51"/>
        <v>Penthouse x22</v>
      </c>
      <c r="B377" s="352" t="str">
        <f t="shared" si="52"/>
        <v>IMPERMEABILIZAÇAO E TRATAMENTOS</v>
      </c>
      <c r="C377" s="352" t="str">
        <f t="shared" si="53"/>
        <v>33_30º Pav. - Penthouse</v>
      </c>
      <c r="D377" s="352" t="str">
        <f t="shared" si="50"/>
        <v>SERVIÇO</v>
      </c>
      <c r="E377" s="351" t="s">
        <v>3998</v>
      </c>
      <c r="F377" s="352" t="s">
        <v>3725</v>
      </c>
      <c r="G377" s="353" t="s">
        <v>1243</v>
      </c>
      <c r="H377" s="354">
        <v>3.35</v>
      </c>
      <c r="I377" s="354" t="str">
        <f t="shared" si="47"/>
        <v>7.1.6</v>
      </c>
      <c r="J377" s="354" t="str">
        <f t="shared" si="48"/>
        <v>TÉCNICA</v>
      </c>
      <c r="K377" s="354" t="str">
        <f t="shared" si="49"/>
        <v>PAREDE:</v>
      </c>
      <c r="W377"/>
      <c r="X377"/>
      <c r="Y377"/>
      <c r="Z377"/>
      <c r="AA377"/>
      <c r="AB377"/>
      <c r="AC377"/>
      <c r="AD377"/>
      <c r="AE377"/>
      <c r="AF377"/>
      <c r="AG377"/>
      <c r="AH377"/>
      <c r="AI377"/>
      <c r="AJ377"/>
      <c r="AK377"/>
      <c r="AL377"/>
    </row>
    <row r="378" spans="1:38" ht="63.75" outlineLevel="2" x14ac:dyDescent="0.2">
      <c r="A378" s="356" t="str">
        <f t="shared" si="51"/>
        <v>Penthouse x22</v>
      </c>
      <c r="B378" s="356" t="str">
        <f t="shared" si="52"/>
        <v>IMPERMEABILIZAÇAO E TRATAMENTOS</v>
      </c>
      <c r="C378" s="356" t="str">
        <f t="shared" si="53"/>
        <v>33_30º Pav. - Penthouse</v>
      </c>
      <c r="D378" s="356" t="str">
        <f t="shared" si="50"/>
        <v>SERVIÇO</v>
      </c>
      <c r="E378" s="355" t="s">
        <v>3999</v>
      </c>
      <c r="F378" s="356" t="s">
        <v>3727</v>
      </c>
      <c r="G378" s="357" t="s">
        <v>1243</v>
      </c>
      <c r="H378" s="358">
        <v>5.94</v>
      </c>
      <c r="I378" s="358" t="str">
        <f t="shared" si="47"/>
        <v>7.1.6</v>
      </c>
      <c r="J378" s="358" t="str">
        <f t="shared" si="48"/>
        <v>TÉCNICA</v>
      </c>
      <c r="K378" s="354" t="str">
        <f t="shared" si="49"/>
        <v>PISO:</v>
      </c>
      <c r="W378"/>
      <c r="X378"/>
      <c r="Y378"/>
      <c r="Z378"/>
      <c r="AA378"/>
      <c r="AB378"/>
      <c r="AC378"/>
      <c r="AD378"/>
      <c r="AE378"/>
      <c r="AF378"/>
      <c r="AG378"/>
      <c r="AH378"/>
      <c r="AI378"/>
      <c r="AJ378"/>
      <c r="AK378"/>
      <c r="AL378"/>
    </row>
    <row r="379" spans="1:38" ht="63.75" outlineLevel="2" x14ac:dyDescent="0.2">
      <c r="A379" s="352" t="str">
        <f t="shared" si="51"/>
        <v>Penthouse x22</v>
      </c>
      <c r="B379" s="352" t="str">
        <f t="shared" si="52"/>
        <v>IMPERMEABILIZAÇAO E TRATAMENTOS</v>
      </c>
      <c r="C379" s="352" t="str">
        <f t="shared" si="53"/>
        <v>33_30º Pav. - Penthouse</v>
      </c>
      <c r="D379" s="352" t="str">
        <f t="shared" si="50"/>
        <v>SERVIÇO</v>
      </c>
      <c r="E379" s="351" t="s">
        <v>4000</v>
      </c>
      <c r="F379" s="352" t="s">
        <v>3729</v>
      </c>
      <c r="G379" s="353" t="s">
        <v>1243</v>
      </c>
      <c r="H379" s="354">
        <v>22.71</v>
      </c>
      <c r="I379" s="354" t="str">
        <f t="shared" si="47"/>
        <v>2.5.3</v>
      </c>
      <c r="J379" s="354" t="str">
        <f t="shared" si="48"/>
        <v>BANHEIRO</v>
      </c>
      <c r="K379" s="354" t="str">
        <f t="shared" si="49"/>
        <v>PAREDE:</v>
      </c>
      <c r="W379"/>
      <c r="X379"/>
      <c r="Y379"/>
      <c r="Z379"/>
      <c r="AA379"/>
      <c r="AB379"/>
      <c r="AC379"/>
      <c r="AD379"/>
      <c r="AE379"/>
      <c r="AF379"/>
      <c r="AG379"/>
      <c r="AH379"/>
      <c r="AI379"/>
      <c r="AJ379"/>
      <c r="AK379"/>
      <c r="AL379"/>
    </row>
    <row r="380" spans="1:38" ht="63.75" outlineLevel="2" x14ac:dyDescent="0.2">
      <c r="A380" s="356" t="str">
        <f t="shared" si="51"/>
        <v>Penthouse x22</v>
      </c>
      <c r="B380" s="356" t="str">
        <f t="shared" si="52"/>
        <v>IMPERMEABILIZAÇAO E TRATAMENTOS</v>
      </c>
      <c r="C380" s="356" t="str">
        <f t="shared" si="53"/>
        <v>33_30º Pav. - Penthouse</v>
      </c>
      <c r="D380" s="356" t="str">
        <f t="shared" si="50"/>
        <v>SERVIÇO</v>
      </c>
      <c r="E380" s="355" t="s">
        <v>4001</v>
      </c>
      <c r="F380" s="356" t="s">
        <v>3731</v>
      </c>
      <c r="G380" s="357" t="s">
        <v>1243</v>
      </c>
      <c r="H380" s="358">
        <v>14.93</v>
      </c>
      <c r="I380" s="358" t="str">
        <f t="shared" si="47"/>
        <v>2.5.3</v>
      </c>
      <c r="J380" s="358" t="str">
        <f t="shared" si="48"/>
        <v>BANHEIRO</v>
      </c>
      <c r="K380" s="354" t="str">
        <f t="shared" si="49"/>
        <v>PISO:</v>
      </c>
      <c r="W380"/>
      <c r="X380"/>
      <c r="Y380"/>
      <c r="Z380"/>
      <c r="AA380"/>
      <c r="AB380"/>
      <c r="AC380"/>
      <c r="AD380"/>
      <c r="AE380"/>
      <c r="AF380"/>
      <c r="AG380"/>
      <c r="AH380"/>
      <c r="AI380"/>
      <c r="AJ380"/>
      <c r="AK380"/>
      <c r="AL380"/>
    </row>
    <row r="381" spans="1:38" ht="63.75" outlineLevel="2" x14ac:dyDescent="0.2">
      <c r="A381" s="352" t="str">
        <f t="shared" si="51"/>
        <v>Penthouse x22</v>
      </c>
      <c r="B381" s="352" t="str">
        <f t="shared" si="52"/>
        <v>IMPERMEABILIZAÇAO E TRATAMENTOS</v>
      </c>
      <c r="C381" s="352" t="str">
        <f t="shared" si="53"/>
        <v>33_30º Pav. - Penthouse</v>
      </c>
      <c r="D381" s="352" t="str">
        <f t="shared" si="50"/>
        <v>SERVIÇO</v>
      </c>
      <c r="E381" s="351" t="s">
        <v>4002</v>
      </c>
      <c r="F381" s="352" t="s">
        <v>3733</v>
      </c>
      <c r="G381" s="353" t="s">
        <v>1243</v>
      </c>
      <c r="H381" s="354">
        <v>27.01</v>
      </c>
      <c r="I381" s="354" t="str">
        <f t="shared" si="47"/>
        <v>2.5.3</v>
      </c>
      <c r="J381" s="354" t="str">
        <f t="shared" si="48"/>
        <v>BANHEIRO</v>
      </c>
      <c r="K381" s="354" t="str">
        <f t="shared" si="49"/>
        <v>PAREDE:</v>
      </c>
      <c r="W381"/>
      <c r="X381"/>
      <c r="Y381"/>
      <c r="Z381"/>
      <c r="AA381"/>
      <c r="AB381"/>
      <c r="AC381"/>
      <c r="AD381"/>
      <c r="AE381"/>
      <c r="AF381"/>
      <c r="AG381"/>
      <c r="AH381"/>
      <c r="AI381"/>
      <c r="AJ381"/>
      <c r="AK381"/>
      <c r="AL381"/>
    </row>
    <row r="382" spans="1:38" ht="63.75" outlineLevel="2" x14ac:dyDescent="0.2">
      <c r="A382" s="356" t="str">
        <f t="shared" si="51"/>
        <v>Penthouse x22</v>
      </c>
      <c r="B382" s="356" t="str">
        <f t="shared" si="52"/>
        <v>IMPERMEABILIZAÇAO E TRATAMENTOS</v>
      </c>
      <c r="C382" s="356" t="str">
        <f t="shared" si="53"/>
        <v>33_30º Pav. - Penthouse</v>
      </c>
      <c r="D382" s="356" t="str">
        <f t="shared" si="50"/>
        <v>SERVIÇO</v>
      </c>
      <c r="E382" s="355" t="s">
        <v>4003</v>
      </c>
      <c r="F382" s="356" t="s">
        <v>3735</v>
      </c>
      <c r="G382" s="357" t="s">
        <v>1243</v>
      </c>
      <c r="H382" s="358">
        <v>9.1</v>
      </c>
      <c r="I382" s="358" t="str">
        <f t="shared" si="47"/>
        <v>2.5.3</v>
      </c>
      <c r="J382" s="358" t="str">
        <f t="shared" si="48"/>
        <v>BANHEIRO</v>
      </c>
      <c r="K382" s="354" t="str">
        <f t="shared" si="49"/>
        <v>PISO:</v>
      </c>
      <c r="W382"/>
      <c r="X382"/>
      <c r="Y382"/>
      <c r="Z382"/>
      <c r="AA382"/>
      <c r="AB382"/>
      <c r="AC382"/>
      <c r="AD382"/>
      <c r="AE382"/>
      <c r="AF382"/>
      <c r="AG382"/>
      <c r="AH382"/>
      <c r="AI382"/>
      <c r="AJ382"/>
      <c r="AK382"/>
      <c r="AL382"/>
    </row>
    <row r="383" spans="1:38" ht="63.75" outlineLevel="2" x14ac:dyDescent="0.2">
      <c r="A383" s="352" t="str">
        <f t="shared" si="51"/>
        <v>Penthouse x22</v>
      </c>
      <c r="B383" s="352" t="str">
        <f t="shared" si="52"/>
        <v>IMPERMEABILIZAÇAO E TRATAMENTOS</v>
      </c>
      <c r="C383" s="352" t="str">
        <f t="shared" si="53"/>
        <v>33_30º Pav. - Penthouse</v>
      </c>
      <c r="D383" s="352" t="str">
        <f t="shared" si="50"/>
        <v>SERVIÇO</v>
      </c>
      <c r="E383" s="351" t="s">
        <v>4004</v>
      </c>
      <c r="F383" s="352" t="s">
        <v>3686</v>
      </c>
      <c r="G383" s="353" t="s">
        <v>1243</v>
      </c>
      <c r="H383" s="354">
        <v>28.49</v>
      </c>
      <c r="I383" s="354" t="str">
        <f t="shared" si="47"/>
        <v>2.5.3</v>
      </c>
      <c r="J383" s="354" t="str">
        <f t="shared" si="48"/>
        <v>ESQUADRIA</v>
      </c>
      <c r="K383" s="354" t="str">
        <f t="shared" si="49"/>
        <v>PAREDE:</v>
      </c>
      <c r="W383"/>
      <c r="X383"/>
      <c r="Y383"/>
      <c r="Z383"/>
      <c r="AA383"/>
      <c r="AB383"/>
      <c r="AC383"/>
      <c r="AD383"/>
      <c r="AE383"/>
      <c r="AF383"/>
      <c r="AG383"/>
      <c r="AH383"/>
      <c r="AI383"/>
      <c r="AJ383"/>
      <c r="AK383"/>
      <c r="AL383"/>
    </row>
    <row r="384" spans="1:38" ht="63.75" outlineLevel="2" x14ac:dyDescent="0.2">
      <c r="A384" s="356" t="str">
        <f t="shared" si="51"/>
        <v>Penthouse x22</v>
      </c>
      <c r="B384" s="356" t="str">
        <f t="shared" si="52"/>
        <v>IMPERMEABILIZAÇAO E TRATAMENTOS</v>
      </c>
      <c r="C384" s="356" t="str">
        <f t="shared" si="53"/>
        <v>33_30º Pav. - Penthouse</v>
      </c>
      <c r="D384" s="356" t="str">
        <f t="shared" si="50"/>
        <v>SERVIÇO</v>
      </c>
      <c r="E384" s="355" t="s">
        <v>4005</v>
      </c>
      <c r="F384" s="356" t="s">
        <v>3738</v>
      </c>
      <c r="G384" s="357" t="s">
        <v>1243</v>
      </c>
      <c r="H384" s="358">
        <v>18.760000000000002</v>
      </c>
      <c r="I384" s="358" t="str">
        <f t="shared" si="47"/>
        <v>2.5.3</v>
      </c>
      <c r="J384" s="358" t="str">
        <f t="shared" si="48"/>
        <v>ESQUADRIA</v>
      </c>
      <c r="K384" s="354" t="str">
        <f t="shared" si="49"/>
        <v>PISO:</v>
      </c>
      <c r="W384"/>
      <c r="X384"/>
      <c r="Y384"/>
      <c r="Z384"/>
      <c r="AA384"/>
      <c r="AB384"/>
      <c r="AC384"/>
      <c r="AD384"/>
      <c r="AE384"/>
      <c r="AF384"/>
      <c r="AG384"/>
      <c r="AH384"/>
      <c r="AI384"/>
      <c r="AJ384"/>
      <c r="AK384"/>
      <c r="AL384"/>
    </row>
    <row r="385" spans="1:38" ht="63.75" outlineLevel="2" x14ac:dyDescent="0.2">
      <c r="A385" s="352" t="str">
        <f t="shared" si="51"/>
        <v>Penthouse x22</v>
      </c>
      <c r="B385" s="352" t="str">
        <f t="shared" si="52"/>
        <v>IMPERMEABILIZAÇAO E TRATAMENTOS</v>
      </c>
      <c r="C385" s="352" t="str">
        <f t="shared" si="53"/>
        <v>33_30º Pav. - Penthouse</v>
      </c>
      <c r="D385" s="352" t="str">
        <f t="shared" si="50"/>
        <v>SERVIÇO</v>
      </c>
      <c r="E385" s="351" t="s">
        <v>4006</v>
      </c>
      <c r="F385" s="352" t="s">
        <v>4137</v>
      </c>
      <c r="G385" s="353" t="s">
        <v>1243</v>
      </c>
      <c r="H385" s="354">
        <v>1.8</v>
      </c>
      <c r="I385" s="354" t="s">
        <v>4152</v>
      </c>
      <c r="J385" s="354" t="str">
        <f t="shared" si="48"/>
        <v>SACADA</v>
      </c>
      <c r="K385" s="354" t="str">
        <f t="shared" si="49"/>
        <v>PAREDE:</v>
      </c>
      <c r="W385"/>
      <c r="X385"/>
      <c r="Y385"/>
      <c r="Z385"/>
      <c r="AA385"/>
      <c r="AB385"/>
      <c r="AC385"/>
      <c r="AD385"/>
      <c r="AE385"/>
      <c r="AF385"/>
      <c r="AG385"/>
      <c r="AH385"/>
      <c r="AI385"/>
      <c r="AJ385"/>
      <c r="AK385"/>
      <c r="AL385"/>
    </row>
    <row r="386" spans="1:38" ht="63.75" outlineLevel="2" x14ac:dyDescent="0.2">
      <c r="A386" s="356" t="str">
        <f t="shared" si="51"/>
        <v>Penthouse x22</v>
      </c>
      <c r="B386" s="356" t="str">
        <f t="shared" si="52"/>
        <v>IMPERMEABILIZAÇAO E TRATAMENTOS</v>
      </c>
      <c r="C386" s="356" t="str">
        <f t="shared" si="53"/>
        <v>33_30º Pav. - Penthouse</v>
      </c>
      <c r="D386" s="356" t="str">
        <f t="shared" si="50"/>
        <v>SERVIÇO</v>
      </c>
      <c r="E386" s="355" t="s">
        <v>4007</v>
      </c>
      <c r="F386" s="356" t="s">
        <v>4138</v>
      </c>
      <c r="G386" s="357" t="s">
        <v>1243</v>
      </c>
      <c r="H386" s="358">
        <v>5.16</v>
      </c>
      <c r="I386" s="358" t="s">
        <v>4152</v>
      </c>
      <c r="J386" s="358" t="str">
        <f t="shared" si="48"/>
        <v>SACADA</v>
      </c>
      <c r="K386" s="354" t="str">
        <f t="shared" si="49"/>
        <v>PISO:</v>
      </c>
      <c r="L386" s="218" t="s">
        <v>4193</v>
      </c>
      <c r="W386"/>
      <c r="X386"/>
      <c r="Y386"/>
      <c r="Z386"/>
      <c r="AA386"/>
      <c r="AB386"/>
      <c r="AC386"/>
      <c r="AD386"/>
      <c r="AE386"/>
      <c r="AF386"/>
      <c r="AG386"/>
      <c r="AH386"/>
      <c r="AI386"/>
      <c r="AJ386"/>
      <c r="AK386"/>
      <c r="AL386"/>
    </row>
    <row r="387" spans="1:38" ht="63.75" outlineLevel="2" x14ac:dyDescent="0.2">
      <c r="A387" s="348" t="str">
        <f t="shared" si="51"/>
        <v>Penthouse x22</v>
      </c>
      <c r="B387" s="348" t="str">
        <f t="shared" si="52"/>
        <v>IMPERMEABILIZAÇAO E TRATAMENTOS</v>
      </c>
      <c r="C387" s="348" t="str">
        <f t="shared" si="53"/>
        <v>34_31º Pav. - Penthouse</v>
      </c>
      <c r="D387" s="348" t="str">
        <f t="shared" si="50"/>
        <v/>
      </c>
      <c r="E387" s="347" t="s">
        <v>2715</v>
      </c>
      <c r="F387" s="348" t="s">
        <v>2716</v>
      </c>
      <c r="G387" s="349"/>
      <c r="H387" s="350"/>
      <c r="I387" s="350">
        <f>IF(C387=F387,SUMIFS($H$12:$H$63964,$C$12:$C$63964,C387),"")</f>
        <v>162.19999999999999</v>
      </c>
      <c r="J387" s="350"/>
      <c r="K387" s="354"/>
      <c r="W387"/>
      <c r="X387"/>
      <c r="Y387"/>
      <c r="Z387"/>
      <c r="AA387"/>
      <c r="AB387"/>
      <c r="AC387"/>
      <c r="AD387"/>
      <c r="AE387"/>
      <c r="AF387"/>
      <c r="AG387"/>
      <c r="AH387"/>
      <c r="AI387"/>
      <c r="AJ387"/>
      <c r="AK387"/>
      <c r="AL387"/>
    </row>
    <row r="388" spans="1:38" ht="63.75" outlineLevel="2" x14ac:dyDescent="0.2">
      <c r="A388" s="352" t="str">
        <f t="shared" si="51"/>
        <v>Penthouse x22</v>
      </c>
      <c r="B388" s="352" t="str">
        <f t="shared" si="52"/>
        <v>IMPERMEABILIZAÇAO E TRATAMENTOS</v>
      </c>
      <c r="C388" s="352" t="str">
        <f t="shared" si="53"/>
        <v>34_31º Pav. - Penthouse</v>
      </c>
      <c r="D388" s="352" t="str">
        <f t="shared" si="50"/>
        <v>SERVIÇO</v>
      </c>
      <c r="E388" s="351" t="s">
        <v>2717</v>
      </c>
      <c r="F388" s="352" t="s">
        <v>4136</v>
      </c>
      <c r="G388" s="353" t="s">
        <v>1243</v>
      </c>
      <c r="H388" s="354">
        <v>10.47</v>
      </c>
      <c r="I388" s="354" t="s">
        <v>4147</v>
      </c>
      <c r="J388" s="354" t="str">
        <f t="shared" si="48"/>
        <v>SERVIÇO</v>
      </c>
      <c r="K388" s="354" t="str">
        <f t="shared" si="49"/>
        <v>PAREDE:</v>
      </c>
      <c r="W388"/>
      <c r="X388"/>
      <c r="Y388"/>
      <c r="Z388"/>
      <c r="AA388"/>
      <c r="AB388"/>
      <c r="AC388"/>
      <c r="AD388"/>
      <c r="AE388"/>
      <c r="AF388"/>
      <c r="AG388"/>
      <c r="AH388"/>
      <c r="AI388"/>
      <c r="AJ388"/>
      <c r="AK388"/>
      <c r="AL388"/>
    </row>
    <row r="389" spans="1:38" ht="63.75" outlineLevel="2" x14ac:dyDescent="0.2">
      <c r="A389" s="356" t="str">
        <f t="shared" si="51"/>
        <v>Penthouse x22</v>
      </c>
      <c r="B389" s="356" t="str">
        <f t="shared" si="52"/>
        <v>IMPERMEABILIZAÇAO E TRATAMENTOS</v>
      </c>
      <c r="C389" s="356" t="str">
        <f t="shared" si="53"/>
        <v>34_31º Pav. - Penthouse</v>
      </c>
      <c r="D389" s="356" t="str">
        <f t="shared" si="50"/>
        <v>SERVIÇO</v>
      </c>
      <c r="E389" s="355" t="s">
        <v>4008</v>
      </c>
      <c r="F389" s="356" t="s">
        <v>3723</v>
      </c>
      <c r="G389" s="357" t="s">
        <v>1243</v>
      </c>
      <c r="H389" s="358">
        <v>4.5599999999999996</v>
      </c>
      <c r="I389" s="358" t="str">
        <f t="shared" si="47"/>
        <v>2.5.3</v>
      </c>
      <c r="J389" s="358" t="str">
        <f t="shared" si="48"/>
        <v>SERVIÇO</v>
      </c>
      <c r="K389" s="354" t="str">
        <f t="shared" si="49"/>
        <v>PISO:</v>
      </c>
      <c r="W389"/>
      <c r="X389"/>
      <c r="Y389"/>
      <c r="Z389"/>
      <c r="AA389"/>
      <c r="AB389"/>
      <c r="AC389"/>
      <c r="AD389"/>
      <c r="AE389"/>
      <c r="AF389"/>
      <c r="AG389"/>
      <c r="AH389"/>
      <c r="AI389"/>
      <c r="AJ389"/>
      <c r="AK389"/>
      <c r="AL389"/>
    </row>
    <row r="390" spans="1:38" ht="63.75" outlineLevel="2" x14ac:dyDescent="0.2">
      <c r="A390" s="352" t="str">
        <f t="shared" si="51"/>
        <v>Penthouse x22</v>
      </c>
      <c r="B390" s="352" t="str">
        <f t="shared" si="52"/>
        <v>IMPERMEABILIZAÇAO E TRATAMENTOS</v>
      </c>
      <c r="C390" s="352" t="str">
        <f t="shared" si="53"/>
        <v>34_31º Pav. - Penthouse</v>
      </c>
      <c r="D390" s="352" t="str">
        <f t="shared" si="50"/>
        <v>SERVIÇO</v>
      </c>
      <c r="E390" s="351" t="s">
        <v>4009</v>
      </c>
      <c r="F390" s="352" t="s">
        <v>3725</v>
      </c>
      <c r="G390" s="353" t="s">
        <v>1243</v>
      </c>
      <c r="H390" s="354">
        <v>3.35</v>
      </c>
      <c r="I390" s="354" t="str">
        <f t="shared" si="47"/>
        <v>7.1.6</v>
      </c>
      <c r="J390" s="354" t="str">
        <f t="shared" si="48"/>
        <v>TÉCNICA</v>
      </c>
      <c r="K390" s="354" t="str">
        <f t="shared" si="49"/>
        <v>PAREDE:</v>
      </c>
      <c r="W390"/>
      <c r="X390"/>
      <c r="Y390"/>
      <c r="Z390"/>
      <c r="AA390"/>
      <c r="AB390"/>
      <c r="AC390"/>
      <c r="AD390"/>
      <c r="AE390"/>
      <c r="AF390"/>
      <c r="AG390"/>
      <c r="AH390"/>
      <c r="AI390"/>
      <c r="AJ390"/>
      <c r="AK390"/>
      <c r="AL390"/>
    </row>
    <row r="391" spans="1:38" ht="63.75" outlineLevel="2" x14ac:dyDescent="0.2">
      <c r="A391" s="356" t="str">
        <f t="shared" si="51"/>
        <v>Penthouse x22</v>
      </c>
      <c r="B391" s="356" t="str">
        <f t="shared" si="52"/>
        <v>IMPERMEABILIZAÇAO E TRATAMENTOS</v>
      </c>
      <c r="C391" s="356" t="str">
        <f t="shared" si="53"/>
        <v>34_31º Pav. - Penthouse</v>
      </c>
      <c r="D391" s="356" t="str">
        <f t="shared" si="50"/>
        <v>SERVIÇO</v>
      </c>
      <c r="E391" s="355" t="s">
        <v>4010</v>
      </c>
      <c r="F391" s="356" t="s">
        <v>3727</v>
      </c>
      <c r="G391" s="357" t="s">
        <v>1243</v>
      </c>
      <c r="H391" s="358">
        <v>5.94</v>
      </c>
      <c r="I391" s="358" t="str">
        <f t="shared" si="47"/>
        <v>7.1.6</v>
      </c>
      <c r="J391" s="358" t="str">
        <f t="shared" si="48"/>
        <v>TÉCNICA</v>
      </c>
      <c r="K391" s="354" t="str">
        <f t="shared" si="49"/>
        <v>PISO:</v>
      </c>
      <c r="W391"/>
      <c r="X391"/>
      <c r="Y391"/>
      <c r="Z391"/>
      <c r="AA391"/>
      <c r="AB391"/>
      <c r="AC391"/>
      <c r="AD391"/>
      <c r="AE391"/>
      <c r="AF391"/>
      <c r="AG391"/>
      <c r="AH391"/>
      <c r="AI391"/>
      <c r="AJ391"/>
      <c r="AK391"/>
      <c r="AL391"/>
    </row>
    <row r="392" spans="1:38" ht="63.75" outlineLevel="2" x14ac:dyDescent="0.2">
      <c r="A392" s="352" t="str">
        <f t="shared" si="51"/>
        <v>Penthouse x22</v>
      </c>
      <c r="B392" s="352" t="str">
        <f t="shared" si="52"/>
        <v>IMPERMEABILIZAÇAO E TRATAMENTOS</v>
      </c>
      <c r="C392" s="352" t="str">
        <f t="shared" si="53"/>
        <v>34_31º Pav. - Penthouse</v>
      </c>
      <c r="D392" s="352" t="str">
        <f t="shared" si="50"/>
        <v>SERVIÇO</v>
      </c>
      <c r="E392" s="351" t="s">
        <v>4011</v>
      </c>
      <c r="F392" s="352" t="s">
        <v>3729</v>
      </c>
      <c r="G392" s="353" t="s">
        <v>1243</v>
      </c>
      <c r="H392" s="354">
        <v>22.71</v>
      </c>
      <c r="I392" s="354" t="str">
        <f t="shared" si="47"/>
        <v>2.5.3</v>
      </c>
      <c r="J392" s="354" t="str">
        <f t="shared" si="48"/>
        <v>BANHEIRO</v>
      </c>
      <c r="K392" s="354" t="str">
        <f t="shared" si="49"/>
        <v>PAREDE:</v>
      </c>
      <c r="W392"/>
      <c r="X392"/>
      <c r="Y392"/>
      <c r="Z392"/>
      <c r="AA392"/>
      <c r="AB392"/>
      <c r="AC392"/>
      <c r="AD392"/>
      <c r="AE392"/>
      <c r="AF392"/>
      <c r="AG392"/>
      <c r="AH392"/>
      <c r="AI392"/>
      <c r="AJ392"/>
      <c r="AK392"/>
      <c r="AL392"/>
    </row>
    <row r="393" spans="1:38" ht="63.75" outlineLevel="2" x14ac:dyDescent="0.2">
      <c r="A393" s="356" t="str">
        <f t="shared" si="51"/>
        <v>Penthouse x22</v>
      </c>
      <c r="B393" s="356" t="str">
        <f t="shared" si="52"/>
        <v>IMPERMEABILIZAÇAO E TRATAMENTOS</v>
      </c>
      <c r="C393" s="356" t="str">
        <f t="shared" si="53"/>
        <v>34_31º Pav. - Penthouse</v>
      </c>
      <c r="D393" s="356" t="str">
        <f t="shared" si="50"/>
        <v>SERVIÇO</v>
      </c>
      <c r="E393" s="355" t="s">
        <v>4012</v>
      </c>
      <c r="F393" s="356" t="s">
        <v>3731</v>
      </c>
      <c r="G393" s="357" t="s">
        <v>1243</v>
      </c>
      <c r="H393" s="358">
        <v>14.93</v>
      </c>
      <c r="I393" s="358" t="str">
        <f t="shared" si="47"/>
        <v>2.5.3</v>
      </c>
      <c r="J393" s="358" t="str">
        <f t="shared" si="48"/>
        <v>BANHEIRO</v>
      </c>
      <c r="K393" s="354" t="str">
        <f t="shared" si="49"/>
        <v>PISO:</v>
      </c>
      <c r="W393"/>
      <c r="X393"/>
      <c r="Y393"/>
      <c r="Z393"/>
      <c r="AA393"/>
      <c r="AB393"/>
      <c r="AC393"/>
      <c r="AD393"/>
      <c r="AE393"/>
      <c r="AF393"/>
      <c r="AG393"/>
      <c r="AH393"/>
      <c r="AI393"/>
      <c r="AJ393"/>
      <c r="AK393"/>
      <c r="AL393"/>
    </row>
    <row r="394" spans="1:38" ht="63.75" outlineLevel="2" x14ac:dyDescent="0.2">
      <c r="A394" s="352" t="str">
        <f t="shared" si="51"/>
        <v>Penthouse x22</v>
      </c>
      <c r="B394" s="352" t="str">
        <f t="shared" si="52"/>
        <v>IMPERMEABILIZAÇAO E TRATAMENTOS</v>
      </c>
      <c r="C394" s="352" t="str">
        <f t="shared" si="53"/>
        <v>34_31º Pav. - Penthouse</v>
      </c>
      <c r="D394" s="352" t="str">
        <f t="shared" si="50"/>
        <v>SERVIÇO</v>
      </c>
      <c r="E394" s="351" t="s">
        <v>4013</v>
      </c>
      <c r="F394" s="352" t="s">
        <v>3733</v>
      </c>
      <c r="G394" s="353" t="s">
        <v>1243</v>
      </c>
      <c r="H394" s="354">
        <v>27.01</v>
      </c>
      <c r="I394" s="354" t="str">
        <f t="shared" si="47"/>
        <v>2.5.3</v>
      </c>
      <c r="J394" s="354" t="str">
        <f t="shared" si="48"/>
        <v>BANHEIRO</v>
      </c>
      <c r="K394" s="354" t="str">
        <f t="shared" si="49"/>
        <v>PAREDE:</v>
      </c>
      <c r="W394"/>
      <c r="X394"/>
      <c r="Y394"/>
      <c r="Z394"/>
      <c r="AA394"/>
      <c r="AB394"/>
      <c r="AC394"/>
      <c r="AD394"/>
      <c r="AE394"/>
      <c r="AF394"/>
      <c r="AG394"/>
      <c r="AH394"/>
      <c r="AI394"/>
      <c r="AJ394"/>
      <c r="AK394"/>
      <c r="AL394"/>
    </row>
    <row r="395" spans="1:38" ht="63.75" outlineLevel="2" x14ac:dyDescent="0.2">
      <c r="A395" s="356" t="str">
        <f t="shared" si="51"/>
        <v>Penthouse x22</v>
      </c>
      <c r="B395" s="356" t="str">
        <f t="shared" si="52"/>
        <v>IMPERMEABILIZAÇAO E TRATAMENTOS</v>
      </c>
      <c r="C395" s="356" t="str">
        <f t="shared" si="53"/>
        <v>34_31º Pav. - Penthouse</v>
      </c>
      <c r="D395" s="356" t="str">
        <f t="shared" si="50"/>
        <v>SERVIÇO</v>
      </c>
      <c r="E395" s="355" t="s">
        <v>4014</v>
      </c>
      <c r="F395" s="356" t="s">
        <v>3735</v>
      </c>
      <c r="G395" s="357" t="s">
        <v>1243</v>
      </c>
      <c r="H395" s="358">
        <v>9.1</v>
      </c>
      <c r="I395" s="358" t="str">
        <f t="shared" si="47"/>
        <v>2.5.3</v>
      </c>
      <c r="J395" s="358" t="str">
        <f t="shared" si="48"/>
        <v>BANHEIRO</v>
      </c>
      <c r="K395" s="354" t="str">
        <f t="shared" si="49"/>
        <v>PISO:</v>
      </c>
      <c r="W395"/>
      <c r="X395"/>
      <c r="Y395"/>
      <c r="Z395"/>
      <c r="AA395"/>
      <c r="AB395"/>
      <c r="AC395"/>
      <c r="AD395"/>
      <c r="AE395"/>
      <c r="AF395"/>
      <c r="AG395"/>
      <c r="AH395"/>
      <c r="AI395"/>
      <c r="AJ395"/>
      <c r="AK395"/>
      <c r="AL395"/>
    </row>
    <row r="396" spans="1:38" ht="63.75" outlineLevel="2" x14ac:dyDescent="0.2">
      <c r="A396" s="352" t="str">
        <f t="shared" si="51"/>
        <v>Penthouse x22</v>
      </c>
      <c r="B396" s="352" t="str">
        <f t="shared" si="52"/>
        <v>IMPERMEABILIZAÇAO E TRATAMENTOS</v>
      </c>
      <c r="C396" s="352" t="str">
        <f t="shared" si="53"/>
        <v>34_31º Pav. - Penthouse</v>
      </c>
      <c r="D396" s="352" t="str">
        <f t="shared" si="50"/>
        <v>SERVIÇO</v>
      </c>
      <c r="E396" s="351" t="s">
        <v>4015</v>
      </c>
      <c r="F396" s="352" t="s">
        <v>3686</v>
      </c>
      <c r="G396" s="353" t="s">
        <v>1243</v>
      </c>
      <c r="H396" s="354">
        <v>28.49</v>
      </c>
      <c r="I396" s="354" t="str">
        <f t="shared" si="47"/>
        <v>2.5.3</v>
      </c>
      <c r="J396" s="354" t="str">
        <f t="shared" si="48"/>
        <v>ESQUADRIA</v>
      </c>
      <c r="K396" s="354" t="str">
        <f t="shared" si="49"/>
        <v>PAREDE:</v>
      </c>
      <c r="W396"/>
      <c r="X396"/>
      <c r="Y396"/>
      <c r="Z396"/>
      <c r="AA396"/>
      <c r="AB396"/>
      <c r="AC396"/>
      <c r="AD396"/>
      <c r="AE396"/>
      <c r="AF396"/>
      <c r="AG396"/>
      <c r="AH396"/>
      <c r="AI396"/>
      <c r="AJ396"/>
      <c r="AK396"/>
      <c r="AL396"/>
    </row>
    <row r="397" spans="1:38" ht="63.75" outlineLevel="2" x14ac:dyDescent="0.2">
      <c r="A397" s="356" t="str">
        <f t="shared" si="51"/>
        <v>Penthouse x22</v>
      </c>
      <c r="B397" s="356" t="str">
        <f t="shared" si="52"/>
        <v>IMPERMEABILIZAÇAO E TRATAMENTOS</v>
      </c>
      <c r="C397" s="356" t="str">
        <f t="shared" si="53"/>
        <v>34_31º Pav. - Penthouse</v>
      </c>
      <c r="D397" s="356" t="str">
        <f t="shared" si="50"/>
        <v>SERVIÇO</v>
      </c>
      <c r="E397" s="355" t="s">
        <v>4016</v>
      </c>
      <c r="F397" s="356" t="s">
        <v>3738</v>
      </c>
      <c r="G397" s="357" t="s">
        <v>1243</v>
      </c>
      <c r="H397" s="358">
        <v>18.760000000000002</v>
      </c>
      <c r="I397" s="358" t="str">
        <f t="shared" si="47"/>
        <v>2.5.3</v>
      </c>
      <c r="J397" s="358" t="str">
        <f t="shared" si="48"/>
        <v>ESQUADRIA</v>
      </c>
      <c r="K397" s="354" t="str">
        <f t="shared" si="49"/>
        <v>PISO:</v>
      </c>
      <c r="W397"/>
      <c r="X397"/>
      <c r="Y397"/>
      <c r="Z397"/>
      <c r="AA397"/>
      <c r="AB397"/>
      <c r="AC397"/>
      <c r="AD397"/>
      <c r="AE397"/>
      <c r="AF397"/>
      <c r="AG397"/>
      <c r="AH397"/>
      <c r="AI397"/>
      <c r="AJ397"/>
      <c r="AK397"/>
      <c r="AL397"/>
    </row>
    <row r="398" spans="1:38" ht="63.75" outlineLevel="2" x14ac:dyDescent="0.2">
      <c r="A398" s="352" t="str">
        <f t="shared" si="51"/>
        <v>Penthouse x22</v>
      </c>
      <c r="B398" s="352" t="str">
        <f t="shared" si="52"/>
        <v>IMPERMEABILIZAÇAO E TRATAMENTOS</v>
      </c>
      <c r="C398" s="352" t="str">
        <f t="shared" si="53"/>
        <v>34_31º Pav. - Penthouse</v>
      </c>
      <c r="D398" s="352" t="str">
        <f t="shared" si="50"/>
        <v>SERVIÇO</v>
      </c>
      <c r="E398" s="351" t="s">
        <v>4017</v>
      </c>
      <c r="F398" s="352" t="s">
        <v>3740</v>
      </c>
      <c r="G398" s="353" t="s">
        <v>1243</v>
      </c>
      <c r="H398" s="354">
        <v>9.92</v>
      </c>
      <c r="I398" s="354" t="str">
        <f t="shared" si="47"/>
        <v>7.1.6</v>
      </c>
      <c r="J398" s="354" t="str">
        <f t="shared" si="48"/>
        <v>FACHADA</v>
      </c>
      <c r="K398" s="354" t="str">
        <f t="shared" si="49"/>
        <v>PISO:</v>
      </c>
      <c r="W398"/>
      <c r="X398"/>
      <c r="Y398"/>
      <c r="Z398"/>
      <c r="AA398"/>
      <c r="AB398"/>
      <c r="AC398"/>
      <c r="AD398"/>
      <c r="AE398"/>
      <c r="AF398"/>
      <c r="AG398"/>
      <c r="AH398"/>
      <c r="AI398"/>
      <c r="AJ398"/>
      <c r="AK398"/>
      <c r="AL398"/>
    </row>
    <row r="399" spans="1:38" ht="63.75" outlineLevel="2" x14ac:dyDescent="0.2">
      <c r="A399" s="356" t="str">
        <f t="shared" si="51"/>
        <v>Penthouse x22</v>
      </c>
      <c r="B399" s="356" t="str">
        <f t="shared" si="52"/>
        <v>IMPERMEABILIZAÇAO E TRATAMENTOS</v>
      </c>
      <c r="C399" s="356" t="str">
        <f t="shared" si="53"/>
        <v>34_31º Pav. - Penthouse</v>
      </c>
      <c r="D399" s="356" t="str">
        <f t="shared" si="50"/>
        <v>SERVIÇO</v>
      </c>
      <c r="E399" s="355" t="s">
        <v>4018</v>
      </c>
      <c r="F399" s="356" t="s">
        <v>4137</v>
      </c>
      <c r="G399" s="357" t="s">
        <v>1243</v>
      </c>
      <c r="H399" s="358">
        <v>1.8</v>
      </c>
      <c r="I399" s="358" t="s">
        <v>4152</v>
      </c>
      <c r="J399" s="358" t="str">
        <f t="shared" si="48"/>
        <v>SACADA</v>
      </c>
      <c r="K399" s="354" t="str">
        <f t="shared" si="49"/>
        <v>PAREDE:</v>
      </c>
      <c r="W399"/>
      <c r="X399"/>
      <c r="Y399"/>
      <c r="Z399"/>
      <c r="AA399"/>
      <c r="AB399"/>
      <c r="AC399"/>
      <c r="AD399"/>
      <c r="AE399"/>
      <c r="AF399"/>
      <c r="AG399"/>
      <c r="AH399"/>
      <c r="AI399"/>
      <c r="AJ399"/>
      <c r="AK399"/>
      <c r="AL399"/>
    </row>
    <row r="400" spans="1:38" ht="63.75" outlineLevel="2" x14ac:dyDescent="0.2">
      <c r="A400" s="352" t="str">
        <f t="shared" si="51"/>
        <v>Penthouse x22</v>
      </c>
      <c r="B400" s="352" t="str">
        <f t="shared" si="52"/>
        <v>IMPERMEABILIZAÇAO E TRATAMENTOS</v>
      </c>
      <c r="C400" s="352" t="str">
        <f t="shared" si="53"/>
        <v>34_31º Pav. - Penthouse</v>
      </c>
      <c r="D400" s="352" t="str">
        <f t="shared" si="50"/>
        <v>SERVIÇO</v>
      </c>
      <c r="E400" s="351" t="s">
        <v>4019</v>
      </c>
      <c r="F400" s="352" t="s">
        <v>4138</v>
      </c>
      <c r="G400" s="353" t="s">
        <v>1243</v>
      </c>
      <c r="H400" s="354">
        <v>5.16</v>
      </c>
      <c r="I400" s="354" t="s">
        <v>4152</v>
      </c>
      <c r="J400" s="354" t="str">
        <f t="shared" ref="J400:J463" si="54">TRIM(RIGHT(SUBSTITUTE(SUBSTITUTE(F400,CHAR(10)," ")," ",REPT(" ",100)),100))</f>
        <v>SACADA</v>
      </c>
      <c r="K400" s="354" t="str">
        <f t="shared" ref="K400:K463" si="55">TRIM(LEFT(SUBSTITUTE(SUBSTITUTE(F400,CHAR(10)," ")," ",REPT(" ",100)),100))</f>
        <v>PISO:</v>
      </c>
      <c r="L400" s="218" t="s">
        <v>4193</v>
      </c>
      <c r="W400"/>
      <c r="X400"/>
      <c r="Y400"/>
      <c r="Z400"/>
      <c r="AA400"/>
      <c r="AB400"/>
      <c r="AC400"/>
      <c r="AD400"/>
      <c r="AE400"/>
      <c r="AF400"/>
      <c r="AG400"/>
      <c r="AH400"/>
      <c r="AI400"/>
      <c r="AJ400"/>
      <c r="AK400"/>
      <c r="AL400"/>
    </row>
    <row r="401" spans="1:38" ht="63.75" outlineLevel="2" x14ac:dyDescent="0.2">
      <c r="A401" s="348" t="str">
        <f t="shared" si="51"/>
        <v>Penthouse x22</v>
      </c>
      <c r="B401" s="348" t="str">
        <f t="shared" si="52"/>
        <v>IMPERMEABILIZAÇAO E TRATAMENTOS</v>
      </c>
      <c r="C401" s="348" t="str">
        <f t="shared" si="53"/>
        <v>35_32º Pav. - Penthouse</v>
      </c>
      <c r="D401" s="348" t="str">
        <f t="shared" si="50"/>
        <v/>
      </c>
      <c r="E401" s="347" t="s">
        <v>2718</v>
      </c>
      <c r="F401" s="348" t="s">
        <v>2719</v>
      </c>
      <c r="G401" s="349"/>
      <c r="H401" s="350"/>
      <c r="I401" s="350">
        <f>IF(C401=F401,SUMIFS($H$12:$H$63964,$C$12:$C$63964,C401),"")</f>
        <v>152.28</v>
      </c>
      <c r="J401" s="350"/>
      <c r="K401" s="354"/>
      <c r="W401"/>
      <c r="X401"/>
      <c r="Y401"/>
      <c r="Z401"/>
      <c r="AA401"/>
      <c r="AB401"/>
      <c r="AC401"/>
      <c r="AD401"/>
      <c r="AE401"/>
      <c r="AF401"/>
      <c r="AG401"/>
      <c r="AH401"/>
      <c r="AI401"/>
      <c r="AJ401"/>
      <c r="AK401"/>
      <c r="AL401"/>
    </row>
    <row r="402" spans="1:38" ht="63.75" outlineLevel="2" x14ac:dyDescent="0.2">
      <c r="A402" s="356" t="str">
        <f t="shared" si="51"/>
        <v>Penthouse x22</v>
      </c>
      <c r="B402" s="356" t="str">
        <f t="shared" si="52"/>
        <v>IMPERMEABILIZAÇAO E TRATAMENTOS</v>
      </c>
      <c r="C402" s="356" t="str">
        <f t="shared" si="53"/>
        <v>35_32º Pav. - Penthouse</v>
      </c>
      <c r="D402" s="356" t="str">
        <f t="shared" si="50"/>
        <v>SERVIÇO</v>
      </c>
      <c r="E402" s="355" t="s">
        <v>2720</v>
      </c>
      <c r="F402" s="356" t="s">
        <v>4136</v>
      </c>
      <c r="G402" s="357" t="s">
        <v>1243</v>
      </c>
      <c r="H402" s="358">
        <v>10.47</v>
      </c>
      <c r="I402" s="358" t="s">
        <v>4147</v>
      </c>
      <c r="J402" s="358" t="str">
        <f t="shared" si="54"/>
        <v>SERVIÇO</v>
      </c>
      <c r="K402" s="354" t="str">
        <f t="shared" si="55"/>
        <v>PAREDE:</v>
      </c>
      <c r="W402"/>
      <c r="X402"/>
      <c r="Y402"/>
      <c r="Z402"/>
      <c r="AA402"/>
      <c r="AB402"/>
      <c r="AC402"/>
      <c r="AD402"/>
      <c r="AE402"/>
      <c r="AF402"/>
      <c r="AG402"/>
      <c r="AH402"/>
      <c r="AI402"/>
      <c r="AJ402"/>
      <c r="AK402"/>
      <c r="AL402"/>
    </row>
    <row r="403" spans="1:38" ht="63.75" outlineLevel="2" x14ac:dyDescent="0.2">
      <c r="A403" s="352" t="str">
        <f t="shared" si="51"/>
        <v>Penthouse x22</v>
      </c>
      <c r="B403" s="352" t="str">
        <f t="shared" si="52"/>
        <v>IMPERMEABILIZAÇAO E TRATAMENTOS</v>
      </c>
      <c r="C403" s="352" t="str">
        <f t="shared" si="53"/>
        <v>35_32º Pav. - Penthouse</v>
      </c>
      <c r="D403" s="352" t="str">
        <f t="shared" si="50"/>
        <v>SERVIÇO</v>
      </c>
      <c r="E403" s="351" t="s">
        <v>4020</v>
      </c>
      <c r="F403" s="352" t="s">
        <v>3723</v>
      </c>
      <c r="G403" s="353" t="s">
        <v>1243</v>
      </c>
      <c r="H403" s="354">
        <v>4.5599999999999996</v>
      </c>
      <c r="I403" s="354" t="str">
        <f t="shared" ref="I403:I463" si="56">_xlfn.XLOOKUP($F403,$M$66:$M$115,$N$66:$N$115)</f>
        <v>2.5.3</v>
      </c>
      <c r="J403" s="354" t="str">
        <f t="shared" si="54"/>
        <v>SERVIÇO</v>
      </c>
      <c r="K403" s="354" t="str">
        <f t="shared" si="55"/>
        <v>PISO:</v>
      </c>
      <c r="W403"/>
      <c r="X403"/>
      <c r="Y403"/>
      <c r="Z403"/>
      <c r="AA403"/>
      <c r="AB403"/>
      <c r="AC403"/>
      <c r="AD403"/>
      <c r="AE403"/>
      <c r="AF403"/>
      <c r="AG403"/>
      <c r="AH403"/>
      <c r="AI403"/>
      <c r="AJ403"/>
      <c r="AK403"/>
      <c r="AL403"/>
    </row>
    <row r="404" spans="1:38" ht="63.75" outlineLevel="2" x14ac:dyDescent="0.2">
      <c r="A404" s="356" t="str">
        <f t="shared" si="51"/>
        <v>Penthouse x22</v>
      </c>
      <c r="B404" s="356" t="str">
        <f t="shared" si="52"/>
        <v>IMPERMEABILIZAÇAO E TRATAMENTOS</v>
      </c>
      <c r="C404" s="356" t="str">
        <f t="shared" si="53"/>
        <v>35_32º Pav. - Penthouse</v>
      </c>
      <c r="D404" s="356" t="str">
        <f t="shared" si="50"/>
        <v>SERVIÇO</v>
      </c>
      <c r="E404" s="355" t="s">
        <v>4021</v>
      </c>
      <c r="F404" s="356" t="s">
        <v>3725</v>
      </c>
      <c r="G404" s="357" t="s">
        <v>1243</v>
      </c>
      <c r="H404" s="358">
        <v>3.35</v>
      </c>
      <c r="I404" s="358" t="str">
        <f t="shared" si="56"/>
        <v>7.1.6</v>
      </c>
      <c r="J404" s="358" t="str">
        <f t="shared" si="54"/>
        <v>TÉCNICA</v>
      </c>
      <c r="K404" s="354" t="str">
        <f t="shared" si="55"/>
        <v>PAREDE:</v>
      </c>
      <c r="W404"/>
      <c r="X404"/>
      <c r="Y404"/>
      <c r="Z404"/>
      <c r="AA404"/>
      <c r="AB404"/>
      <c r="AC404"/>
      <c r="AD404"/>
      <c r="AE404"/>
      <c r="AF404"/>
      <c r="AG404"/>
      <c r="AH404"/>
      <c r="AI404"/>
      <c r="AJ404"/>
      <c r="AK404"/>
      <c r="AL404"/>
    </row>
    <row r="405" spans="1:38" ht="63.75" outlineLevel="2" x14ac:dyDescent="0.2">
      <c r="A405" s="352" t="str">
        <f t="shared" si="51"/>
        <v>Penthouse x22</v>
      </c>
      <c r="B405" s="352" t="str">
        <f t="shared" si="52"/>
        <v>IMPERMEABILIZAÇAO E TRATAMENTOS</v>
      </c>
      <c r="C405" s="352" t="str">
        <f t="shared" si="53"/>
        <v>35_32º Pav. - Penthouse</v>
      </c>
      <c r="D405" s="352" t="str">
        <f t="shared" si="50"/>
        <v>SERVIÇO</v>
      </c>
      <c r="E405" s="351" t="s">
        <v>4022</v>
      </c>
      <c r="F405" s="352" t="s">
        <v>3727</v>
      </c>
      <c r="G405" s="353" t="s">
        <v>1243</v>
      </c>
      <c r="H405" s="354">
        <v>5.94</v>
      </c>
      <c r="I405" s="354" t="str">
        <f t="shared" si="56"/>
        <v>7.1.6</v>
      </c>
      <c r="J405" s="354" t="str">
        <f t="shared" si="54"/>
        <v>TÉCNICA</v>
      </c>
      <c r="K405" s="354" t="str">
        <f t="shared" si="55"/>
        <v>PISO:</v>
      </c>
      <c r="W405"/>
      <c r="X405"/>
      <c r="Y405"/>
      <c r="Z405"/>
      <c r="AA405"/>
      <c r="AB405"/>
      <c r="AC405"/>
      <c r="AD405"/>
      <c r="AE405"/>
      <c r="AF405"/>
      <c r="AG405"/>
      <c r="AH405"/>
      <c r="AI405"/>
      <c r="AJ405"/>
      <c r="AK405"/>
      <c r="AL405"/>
    </row>
    <row r="406" spans="1:38" ht="63.75" outlineLevel="2" x14ac:dyDescent="0.2">
      <c r="A406" s="356" t="str">
        <f t="shared" si="51"/>
        <v>Penthouse x22</v>
      </c>
      <c r="B406" s="356" t="str">
        <f t="shared" si="52"/>
        <v>IMPERMEABILIZAÇAO E TRATAMENTOS</v>
      </c>
      <c r="C406" s="356" t="str">
        <f t="shared" si="53"/>
        <v>35_32º Pav. - Penthouse</v>
      </c>
      <c r="D406" s="356" t="str">
        <f t="shared" si="50"/>
        <v>SERVIÇO</v>
      </c>
      <c r="E406" s="355" t="s">
        <v>4023</v>
      </c>
      <c r="F406" s="356" t="s">
        <v>3729</v>
      </c>
      <c r="G406" s="357" t="s">
        <v>1243</v>
      </c>
      <c r="H406" s="358">
        <v>22.71</v>
      </c>
      <c r="I406" s="358" t="str">
        <f t="shared" si="56"/>
        <v>2.5.3</v>
      </c>
      <c r="J406" s="358" t="str">
        <f t="shared" si="54"/>
        <v>BANHEIRO</v>
      </c>
      <c r="K406" s="354" t="str">
        <f t="shared" si="55"/>
        <v>PAREDE:</v>
      </c>
      <c r="W406"/>
      <c r="X406"/>
      <c r="Y406"/>
      <c r="Z406"/>
      <c r="AA406"/>
      <c r="AB406"/>
      <c r="AC406"/>
      <c r="AD406"/>
      <c r="AE406"/>
      <c r="AF406"/>
      <c r="AG406"/>
      <c r="AH406"/>
      <c r="AI406"/>
      <c r="AJ406"/>
      <c r="AK406"/>
      <c r="AL406"/>
    </row>
    <row r="407" spans="1:38" ht="63.75" outlineLevel="2" x14ac:dyDescent="0.2">
      <c r="A407" s="352" t="str">
        <f t="shared" si="51"/>
        <v>Penthouse x22</v>
      </c>
      <c r="B407" s="352" t="str">
        <f t="shared" si="52"/>
        <v>IMPERMEABILIZAÇAO E TRATAMENTOS</v>
      </c>
      <c r="C407" s="352" t="str">
        <f t="shared" si="53"/>
        <v>35_32º Pav. - Penthouse</v>
      </c>
      <c r="D407" s="352" t="str">
        <f t="shared" si="50"/>
        <v>SERVIÇO</v>
      </c>
      <c r="E407" s="351" t="s">
        <v>4024</v>
      </c>
      <c r="F407" s="352" t="s">
        <v>3731</v>
      </c>
      <c r="G407" s="353" t="s">
        <v>1243</v>
      </c>
      <c r="H407" s="354">
        <v>14.93</v>
      </c>
      <c r="I407" s="354" t="str">
        <f t="shared" si="56"/>
        <v>2.5.3</v>
      </c>
      <c r="J407" s="354" t="str">
        <f t="shared" si="54"/>
        <v>BANHEIRO</v>
      </c>
      <c r="K407" s="354" t="str">
        <f t="shared" si="55"/>
        <v>PISO:</v>
      </c>
      <c r="W407"/>
      <c r="X407"/>
      <c r="Y407"/>
      <c r="Z407"/>
      <c r="AA407"/>
      <c r="AB407"/>
      <c r="AC407"/>
      <c r="AD407"/>
      <c r="AE407"/>
      <c r="AF407"/>
      <c r="AG407"/>
      <c r="AH407"/>
      <c r="AI407"/>
      <c r="AJ407"/>
      <c r="AK407"/>
      <c r="AL407"/>
    </row>
    <row r="408" spans="1:38" ht="63.75" outlineLevel="2" x14ac:dyDescent="0.2">
      <c r="A408" s="356" t="str">
        <f t="shared" si="51"/>
        <v>Penthouse x22</v>
      </c>
      <c r="B408" s="356" t="str">
        <f t="shared" si="52"/>
        <v>IMPERMEABILIZAÇAO E TRATAMENTOS</v>
      </c>
      <c r="C408" s="356" t="str">
        <f t="shared" si="53"/>
        <v>35_32º Pav. - Penthouse</v>
      </c>
      <c r="D408" s="356" t="str">
        <f t="shared" si="50"/>
        <v>SERVIÇO</v>
      </c>
      <c r="E408" s="355" t="s">
        <v>4025</v>
      </c>
      <c r="F408" s="356" t="s">
        <v>3733</v>
      </c>
      <c r="G408" s="357" t="s">
        <v>1243</v>
      </c>
      <c r="H408" s="358">
        <v>27.01</v>
      </c>
      <c r="I408" s="358" t="str">
        <f t="shared" si="56"/>
        <v>2.5.3</v>
      </c>
      <c r="J408" s="358" t="str">
        <f t="shared" si="54"/>
        <v>BANHEIRO</v>
      </c>
      <c r="K408" s="354" t="str">
        <f t="shared" si="55"/>
        <v>PAREDE:</v>
      </c>
      <c r="W408"/>
      <c r="X408"/>
      <c r="Y408"/>
      <c r="Z408"/>
      <c r="AA408"/>
      <c r="AB408"/>
      <c r="AC408"/>
      <c r="AD408"/>
      <c r="AE408"/>
      <c r="AF408"/>
      <c r="AG408"/>
      <c r="AH408"/>
      <c r="AI408"/>
      <c r="AJ408"/>
      <c r="AK408"/>
      <c r="AL408"/>
    </row>
    <row r="409" spans="1:38" ht="63.75" outlineLevel="2" x14ac:dyDescent="0.2">
      <c r="A409" s="352" t="str">
        <f t="shared" si="51"/>
        <v>Penthouse x22</v>
      </c>
      <c r="B409" s="352" t="str">
        <f t="shared" si="52"/>
        <v>IMPERMEABILIZAÇAO E TRATAMENTOS</v>
      </c>
      <c r="C409" s="352" t="str">
        <f t="shared" si="53"/>
        <v>35_32º Pav. - Penthouse</v>
      </c>
      <c r="D409" s="352" t="str">
        <f t="shared" si="50"/>
        <v>SERVIÇO</v>
      </c>
      <c r="E409" s="351" t="s">
        <v>4026</v>
      </c>
      <c r="F409" s="352" t="s">
        <v>3735</v>
      </c>
      <c r="G409" s="353" t="s">
        <v>1243</v>
      </c>
      <c r="H409" s="354">
        <v>9.1</v>
      </c>
      <c r="I409" s="354" t="str">
        <f t="shared" si="56"/>
        <v>2.5.3</v>
      </c>
      <c r="J409" s="354" t="str">
        <f t="shared" si="54"/>
        <v>BANHEIRO</v>
      </c>
      <c r="K409" s="354" t="str">
        <f t="shared" si="55"/>
        <v>PISO:</v>
      </c>
      <c r="W409"/>
      <c r="X409"/>
      <c r="Y409"/>
      <c r="Z409"/>
      <c r="AA409"/>
      <c r="AB409"/>
      <c r="AC409"/>
      <c r="AD409"/>
      <c r="AE409"/>
      <c r="AF409"/>
      <c r="AG409"/>
      <c r="AH409"/>
      <c r="AI409"/>
      <c r="AJ409"/>
      <c r="AK409"/>
      <c r="AL409"/>
    </row>
    <row r="410" spans="1:38" ht="63.75" outlineLevel="2" x14ac:dyDescent="0.2">
      <c r="A410" s="356" t="str">
        <f t="shared" si="51"/>
        <v>Penthouse x22</v>
      </c>
      <c r="B410" s="356" t="str">
        <f t="shared" si="52"/>
        <v>IMPERMEABILIZAÇAO E TRATAMENTOS</v>
      </c>
      <c r="C410" s="356" t="str">
        <f t="shared" si="53"/>
        <v>35_32º Pav. - Penthouse</v>
      </c>
      <c r="D410" s="356" t="str">
        <f t="shared" si="50"/>
        <v>SERVIÇO</v>
      </c>
      <c r="E410" s="355" t="s">
        <v>4027</v>
      </c>
      <c r="F410" s="356" t="s">
        <v>3686</v>
      </c>
      <c r="G410" s="357" t="s">
        <v>1243</v>
      </c>
      <c r="H410" s="358">
        <v>28.49</v>
      </c>
      <c r="I410" s="358" t="str">
        <f t="shared" si="56"/>
        <v>2.5.3</v>
      </c>
      <c r="J410" s="358" t="str">
        <f t="shared" si="54"/>
        <v>ESQUADRIA</v>
      </c>
      <c r="K410" s="354" t="str">
        <f t="shared" si="55"/>
        <v>PAREDE:</v>
      </c>
      <c r="W410"/>
      <c r="X410"/>
      <c r="Y410"/>
      <c r="Z410"/>
      <c r="AA410"/>
      <c r="AB410"/>
      <c r="AC410"/>
      <c r="AD410"/>
      <c r="AE410"/>
      <c r="AF410"/>
      <c r="AG410"/>
      <c r="AH410"/>
      <c r="AI410"/>
      <c r="AJ410"/>
      <c r="AK410"/>
      <c r="AL410"/>
    </row>
    <row r="411" spans="1:38" ht="63.75" outlineLevel="2" x14ac:dyDescent="0.2">
      <c r="A411" s="352" t="str">
        <f t="shared" si="51"/>
        <v>Penthouse x22</v>
      </c>
      <c r="B411" s="352" t="str">
        <f t="shared" si="52"/>
        <v>IMPERMEABILIZAÇAO E TRATAMENTOS</v>
      </c>
      <c r="C411" s="352" t="str">
        <f t="shared" si="53"/>
        <v>35_32º Pav. - Penthouse</v>
      </c>
      <c r="D411" s="352" t="str">
        <f t="shared" si="50"/>
        <v>SERVIÇO</v>
      </c>
      <c r="E411" s="351" t="s">
        <v>4028</v>
      </c>
      <c r="F411" s="352" t="s">
        <v>3738</v>
      </c>
      <c r="G411" s="353" t="s">
        <v>1243</v>
      </c>
      <c r="H411" s="354">
        <v>18.760000000000002</v>
      </c>
      <c r="I411" s="354" t="str">
        <f t="shared" si="56"/>
        <v>2.5.3</v>
      </c>
      <c r="J411" s="354" t="str">
        <f t="shared" si="54"/>
        <v>ESQUADRIA</v>
      </c>
      <c r="K411" s="354" t="str">
        <f t="shared" si="55"/>
        <v>PISO:</v>
      </c>
      <c r="W411"/>
      <c r="X411"/>
      <c r="Y411"/>
      <c r="Z411"/>
      <c r="AA411"/>
      <c r="AB411"/>
      <c r="AC411"/>
      <c r="AD411"/>
      <c r="AE411"/>
      <c r="AF411"/>
      <c r="AG411"/>
      <c r="AH411"/>
      <c r="AI411"/>
      <c r="AJ411"/>
      <c r="AK411"/>
      <c r="AL411"/>
    </row>
    <row r="412" spans="1:38" ht="63.75" outlineLevel="2" x14ac:dyDescent="0.2">
      <c r="A412" s="356" t="str">
        <f t="shared" si="51"/>
        <v>Penthouse x22</v>
      </c>
      <c r="B412" s="356" t="str">
        <f t="shared" si="52"/>
        <v>IMPERMEABILIZAÇAO E TRATAMENTOS</v>
      </c>
      <c r="C412" s="356" t="str">
        <f t="shared" si="53"/>
        <v>35_32º Pav. - Penthouse</v>
      </c>
      <c r="D412" s="356" t="str">
        <f t="shared" si="50"/>
        <v>SERVIÇO</v>
      </c>
      <c r="E412" s="355" t="s">
        <v>4029</v>
      </c>
      <c r="F412" s="356" t="s">
        <v>4137</v>
      </c>
      <c r="G412" s="357" t="s">
        <v>1243</v>
      </c>
      <c r="H412" s="358">
        <v>1.8</v>
      </c>
      <c r="I412" s="358" t="s">
        <v>4152</v>
      </c>
      <c r="J412" s="358" t="str">
        <f t="shared" si="54"/>
        <v>SACADA</v>
      </c>
      <c r="K412" s="354" t="str">
        <f t="shared" si="55"/>
        <v>PAREDE:</v>
      </c>
      <c r="W412"/>
      <c r="X412"/>
      <c r="Y412"/>
      <c r="Z412"/>
      <c r="AA412"/>
      <c r="AB412"/>
      <c r="AC412"/>
      <c r="AD412"/>
      <c r="AE412"/>
      <c r="AF412"/>
      <c r="AG412"/>
      <c r="AH412"/>
      <c r="AI412"/>
      <c r="AJ412"/>
      <c r="AK412"/>
      <c r="AL412"/>
    </row>
    <row r="413" spans="1:38" ht="63.75" outlineLevel="2" x14ac:dyDescent="0.2">
      <c r="A413" s="352" t="str">
        <f t="shared" si="51"/>
        <v>Penthouse x22</v>
      </c>
      <c r="B413" s="352" t="str">
        <f t="shared" si="52"/>
        <v>IMPERMEABILIZAÇAO E TRATAMENTOS</v>
      </c>
      <c r="C413" s="352" t="str">
        <f t="shared" si="53"/>
        <v>35_32º Pav. - Penthouse</v>
      </c>
      <c r="D413" s="352" t="str">
        <f t="shared" si="50"/>
        <v>SERVIÇO</v>
      </c>
      <c r="E413" s="351" t="s">
        <v>4030</v>
      </c>
      <c r="F413" s="352" t="s">
        <v>4138</v>
      </c>
      <c r="G413" s="353" t="s">
        <v>1243</v>
      </c>
      <c r="H413" s="354">
        <v>5.16</v>
      </c>
      <c r="I413" s="354" t="s">
        <v>4152</v>
      </c>
      <c r="J413" s="354" t="str">
        <f t="shared" si="54"/>
        <v>SACADA</v>
      </c>
      <c r="K413" s="354" t="str">
        <f t="shared" si="55"/>
        <v>PISO:</v>
      </c>
      <c r="L413" s="218" t="s">
        <v>4193</v>
      </c>
      <c r="W413"/>
      <c r="X413"/>
      <c r="Y413"/>
      <c r="Z413"/>
      <c r="AA413"/>
      <c r="AB413"/>
      <c r="AC413"/>
      <c r="AD413"/>
      <c r="AE413"/>
      <c r="AF413"/>
      <c r="AG413"/>
      <c r="AH413"/>
      <c r="AI413"/>
      <c r="AJ413"/>
      <c r="AK413"/>
      <c r="AL413"/>
    </row>
    <row r="414" spans="1:38" ht="63.75" outlineLevel="2" x14ac:dyDescent="0.2">
      <c r="A414" s="348" t="str">
        <f t="shared" si="51"/>
        <v>Penthouse x22</v>
      </c>
      <c r="B414" s="348" t="str">
        <f t="shared" si="52"/>
        <v>IMPERMEABILIZAÇAO E TRATAMENTOS</v>
      </c>
      <c r="C414" s="348" t="str">
        <f t="shared" si="53"/>
        <v>36_33º Pav. Penthouse</v>
      </c>
      <c r="D414" s="348" t="str">
        <f t="shared" ref="D414:D477" si="57">IF(H414="","","SERVIÇO")</f>
        <v/>
      </c>
      <c r="E414" s="347" t="s">
        <v>2721</v>
      </c>
      <c r="F414" s="348" t="s">
        <v>4031</v>
      </c>
      <c r="G414" s="349"/>
      <c r="H414" s="350"/>
      <c r="I414" s="350">
        <f>IF(C414=F414,SUMIFS($H$12:$H$63964,$C$12:$C$63964,C414),"")</f>
        <v>162.19999999999999</v>
      </c>
      <c r="J414" s="350"/>
      <c r="K414" s="354"/>
      <c r="W414"/>
      <c r="X414"/>
      <c r="Y414"/>
      <c r="Z414"/>
      <c r="AA414"/>
      <c r="AB414"/>
      <c r="AC414"/>
      <c r="AD414"/>
      <c r="AE414"/>
      <c r="AF414"/>
      <c r="AG414"/>
      <c r="AH414"/>
      <c r="AI414"/>
      <c r="AJ414"/>
      <c r="AK414"/>
      <c r="AL414"/>
    </row>
    <row r="415" spans="1:38" ht="63.75" outlineLevel="2" x14ac:dyDescent="0.2">
      <c r="A415" s="356" t="str">
        <f t="shared" si="51"/>
        <v>Penthouse x22</v>
      </c>
      <c r="B415" s="356" t="str">
        <f t="shared" si="52"/>
        <v>IMPERMEABILIZAÇAO E TRATAMENTOS</v>
      </c>
      <c r="C415" s="356" t="str">
        <f t="shared" si="53"/>
        <v>36_33º Pav. Penthouse</v>
      </c>
      <c r="D415" s="356" t="str">
        <f t="shared" si="57"/>
        <v>SERVIÇO</v>
      </c>
      <c r="E415" s="355" t="s">
        <v>2722</v>
      </c>
      <c r="F415" s="356" t="s">
        <v>4136</v>
      </c>
      <c r="G415" s="357" t="s">
        <v>1243</v>
      </c>
      <c r="H415" s="358">
        <v>10.47</v>
      </c>
      <c r="I415" s="358" t="s">
        <v>4147</v>
      </c>
      <c r="J415" s="358" t="str">
        <f t="shared" si="54"/>
        <v>SERVIÇO</v>
      </c>
      <c r="K415" s="354" t="str">
        <f t="shared" si="55"/>
        <v>PAREDE:</v>
      </c>
      <c r="W415"/>
      <c r="X415"/>
      <c r="Y415"/>
      <c r="Z415"/>
      <c r="AA415"/>
      <c r="AB415"/>
      <c r="AC415"/>
      <c r="AD415"/>
      <c r="AE415"/>
      <c r="AF415"/>
      <c r="AG415"/>
      <c r="AH415"/>
      <c r="AI415"/>
      <c r="AJ415"/>
      <c r="AK415"/>
      <c r="AL415"/>
    </row>
    <row r="416" spans="1:38" ht="63.75" outlineLevel="2" x14ac:dyDescent="0.2">
      <c r="A416" s="352" t="str">
        <f t="shared" si="51"/>
        <v>Penthouse x22</v>
      </c>
      <c r="B416" s="352" t="str">
        <f t="shared" si="52"/>
        <v>IMPERMEABILIZAÇAO E TRATAMENTOS</v>
      </c>
      <c r="C416" s="352" t="str">
        <f t="shared" si="53"/>
        <v>36_33º Pav. Penthouse</v>
      </c>
      <c r="D416" s="352" t="str">
        <f t="shared" si="57"/>
        <v>SERVIÇO</v>
      </c>
      <c r="E416" s="351" t="s">
        <v>4032</v>
      </c>
      <c r="F416" s="352" t="s">
        <v>3723</v>
      </c>
      <c r="G416" s="353" t="s">
        <v>1243</v>
      </c>
      <c r="H416" s="354">
        <v>4.5599999999999996</v>
      </c>
      <c r="I416" s="354" t="str">
        <f t="shared" si="56"/>
        <v>2.5.3</v>
      </c>
      <c r="J416" s="354" t="str">
        <f t="shared" si="54"/>
        <v>SERVIÇO</v>
      </c>
      <c r="K416" s="354" t="str">
        <f t="shared" si="55"/>
        <v>PISO:</v>
      </c>
      <c r="W416"/>
      <c r="X416"/>
      <c r="Y416"/>
      <c r="Z416"/>
      <c r="AA416"/>
      <c r="AB416"/>
      <c r="AC416"/>
      <c r="AD416"/>
      <c r="AE416"/>
      <c r="AF416"/>
      <c r="AG416"/>
      <c r="AH416"/>
      <c r="AI416"/>
      <c r="AJ416"/>
      <c r="AK416"/>
      <c r="AL416"/>
    </row>
    <row r="417" spans="1:38" ht="63.75" outlineLevel="2" x14ac:dyDescent="0.2">
      <c r="A417" s="356" t="str">
        <f t="shared" si="51"/>
        <v>Penthouse x22</v>
      </c>
      <c r="B417" s="356" t="str">
        <f t="shared" si="52"/>
        <v>IMPERMEABILIZAÇAO E TRATAMENTOS</v>
      </c>
      <c r="C417" s="356" t="str">
        <f t="shared" si="53"/>
        <v>36_33º Pav. Penthouse</v>
      </c>
      <c r="D417" s="356" t="str">
        <f t="shared" si="57"/>
        <v>SERVIÇO</v>
      </c>
      <c r="E417" s="355" t="s">
        <v>4033</v>
      </c>
      <c r="F417" s="356" t="s">
        <v>3725</v>
      </c>
      <c r="G417" s="357" t="s">
        <v>1243</v>
      </c>
      <c r="H417" s="358">
        <v>3.35</v>
      </c>
      <c r="I417" s="358" t="str">
        <f t="shared" si="56"/>
        <v>7.1.6</v>
      </c>
      <c r="J417" s="358" t="str">
        <f t="shared" si="54"/>
        <v>TÉCNICA</v>
      </c>
      <c r="K417" s="354" t="str">
        <f t="shared" si="55"/>
        <v>PAREDE:</v>
      </c>
      <c r="W417"/>
      <c r="X417"/>
      <c r="Y417"/>
      <c r="Z417"/>
      <c r="AA417"/>
      <c r="AB417"/>
      <c r="AC417"/>
      <c r="AD417"/>
      <c r="AE417"/>
      <c r="AF417"/>
      <c r="AG417"/>
      <c r="AH417"/>
      <c r="AI417"/>
      <c r="AJ417"/>
      <c r="AK417"/>
      <c r="AL417"/>
    </row>
    <row r="418" spans="1:38" ht="63.75" outlineLevel="2" x14ac:dyDescent="0.2">
      <c r="A418" s="352" t="str">
        <f t="shared" si="51"/>
        <v>Penthouse x22</v>
      </c>
      <c r="B418" s="352" t="str">
        <f t="shared" si="52"/>
        <v>IMPERMEABILIZAÇAO E TRATAMENTOS</v>
      </c>
      <c r="C418" s="352" t="str">
        <f t="shared" si="53"/>
        <v>36_33º Pav. Penthouse</v>
      </c>
      <c r="D418" s="352" t="str">
        <f t="shared" si="57"/>
        <v>SERVIÇO</v>
      </c>
      <c r="E418" s="351" t="s">
        <v>4034</v>
      </c>
      <c r="F418" s="352" t="s">
        <v>3727</v>
      </c>
      <c r="G418" s="353" t="s">
        <v>1243</v>
      </c>
      <c r="H418" s="354">
        <v>5.94</v>
      </c>
      <c r="I418" s="354" t="str">
        <f t="shared" si="56"/>
        <v>7.1.6</v>
      </c>
      <c r="J418" s="354" t="str">
        <f t="shared" si="54"/>
        <v>TÉCNICA</v>
      </c>
      <c r="K418" s="354" t="str">
        <f t="shared" si="55"/>
        <v>PISO:</v>
      </c>
      <c r="W418"/>
      <c r="X418"/>
      <c r="Y418"/>
      <c r="Z418"/>
      <c r="AA418"/>
      <c r="AB418"/>
      <c r="AC418"/>
      <c r="AD418"/>
      <c r="AE418"/>
      <c r="AF418"/>
      <c r="AG418"/>
      <c r="AH418"/>
      <c r="AI418"/>
      <c r="AJ418"/>
      <c r="AK418"/>
      <c r="AL418"/>
    </row>
    <row r="419" spans="1:38" ht="63.75" outlineLevel="2" x14ac:dyDescent="0.2">
      <c r="A419" s="356" t="str">
        <f t="shared" si="51"/>
        <v>Penthouse x22</v>
      </c>
      <c r="B419" s="356" t="str">
        <f t="shared" si="52"/>
        <v>IMPERMEABILIZAÇAO E TRATAMENTOS</v>
      </c>
      <c r="C419" s="356" t="str">
        <f t="shared" si="53"/>
        <v>36_33º Pav. Penthouse</v>
      </c>
      <c r="D419" s="356" t="str">
        <f t="shared" si="57"/>
        <v>SERVIÇO</v>
      </c>
      <c r="E419" s="355" t="s">
        <v>4035</v>
      </c>
      <c r="F419" s="356" t="s">
        <v>3729</v>
      </c>
      <c r="G419" s="357" t="s">
        <v>1243</v>
      </c>
      <c r="H419" s="358">
        <v>22.71</v>
      </c>
      <c r="I419" s="358" t="str">
        <f t="shared" si="56"/>
        <v>2.5.3</v>
      </c>
      <c r="J419" s="358" t="str">
        <f t="shared" si="54"/>
        <v>BANHEIRO</v>
      </c>
      <c r="K419" s="354" t="str">
        <f t="shared" si="55"/>
        <v>PAREDE:</v>
      </c>
      <c r="W419"/>
      <c r="X419"/>
      <c r="Y419"/>
      <c r="Z419"/>
      <c r="AA419"/>
      <c r="AB419"/>
      <c r="AC419"/>
      <c r="AD419"/>
      <c r="AE419"/>
      <c r="AF419"/>
      <c r="AG419"/>
      <c r="AH419"/>
      <c r="AI419"/>
      <c r="AJ419"/>
      <c r="AK419"/>
      <c r="AL419"/>
    </row>
    <row r="420" spans="1:38" ht="63.75" outlineLevel="2" x14ac:dyDescent="0.2">
      <c r="A420" s="352" t="str">
        <f t="shared" si="51"/>
        <v>Penthouse x22</v>
      </c>
      <c r="B420" s="352" t="str">
        <f t="shared" si="52"/>
        <v>IMPERMEABILIZAÇAO E TRATAMENTOS</v>
      </c>
      <c r="C420" s="352" t="str">
        <f t="shared" si="53"/>
        <v>36_33º Pav. Penthouse</v>
      </c>
      <c r="D420" s="352" t="str">
        <f t="shared" si="57"/>
        <v>SERVIÇO</v>
      </c>
      <c r="E420" s="351" t="s">
        <v>4036</v>
      </c>
      <c r="F420" s="352" t="s">
        <v>3731</v>
      </c>
      <c r="G420" s="353" t="s">
        <v>1243</v>
      </c>
      <c r="H420" s="354">
        <v>14.93</v>
      </c>
      <c r="I420" s="354" t="str">
        <f t="shared" si="56"/>
        <v>2.5.3</v>
      </c>
      <c r="J420" s="354" t="str">
        <f t="shared" si="54"/>
        <v>BANHEIRO</v>
      </c>
      <c r="K420" s="354" t="str">
        <f t="shared" si="55"/>
        <v>PISO:</v>
      </c>
      <c r="W420"/>
      <c r="X420"/>
      <c r="Y420"/>
      <c r="Z420"/>
      <c r="AA420"/>
      <c r="AB420"/>
      <c r="AC420"/>
      <c r="AD420"/>
      <c r="AE420"/>
      <c r="AF420"/>
      <c r="AG420"/>
      <c r="AH420"/>
      <c r="AI420"/>
      <c r="AJ420"/>
      <c r="AK420"/>
      <c r="AL420"/>
    </row>
    <row r="421" spans="1:38" ht="63.75" outlineLevel="2" x14ac:dyDescent="0.2">
      <c r="A421" s="356" t="str">
        <f t="shared" si="51"/>
        <v>Penthouse x22</v>
      </c>
      <c r="B421" s="356" t="str">
        <f t="shared" si="52"/>
        <v>IMPERMEABILIZAÇAO E TRATAMENTOS</v>
      </c>
      <c r="C421" s="356" t="str">
        <f t="shared" si="53"/>
        <v>36_33º Pav. Penthouse</v>
      </c>
      <c r="D421" s="356" t="str">
        <f t="shared" si="57"/>
        <v>SERVIÇO</v>
      </c>
      <c r="E421" s="355" t="s">
        <v>4037</v>
      </c>
      <c r="F421" s="356" t="s">
        <v>3733</v>
      </c>
      <c r="G421" s="357" t="s">
        <v>1243</v>
      </c>
      <c r="H421" s="358">
        <v>27.01</v>
      </c>
      <c r="I421" s="358" t="str">
        <f t="shared" si="56"/>
        <v>2.5.3</v>
      </c>
      <c r="J421" s="358" t="str">
        <f t="shared" si="54"/>
        <v>BANHEIRO</v>
      </c>
      <c r="K421" s="354" t="str">
        <f t="shared" si="55"/>
        <v>PAREDE:</v>
      </c>
      <c r="W421"/>
      <c r="X421"/>
      <c r="Y421"/>
      <c r="Z421"/>
      <c r="AA421"/>
      <c r="AB421"/>
      <c r="AC421"/>
      <c r="AD421"/>
      <c r="AE421"/>
      <c r="AF421"/>
      <c r="AG421"/>
      <c r="AH421"/>
      <c r="AI421"/>
      <c r="AJ421"/>
      <c r="AK421"/>
      <c r="AL421"/>
    </row>
    <row r="422" spans="1:38" ht="63.75" outlineLevel="2" x14ac:dyDescent="0.2">
      <c r="A422" s="352" t="str">
        <f t="shared" si="51"/>
        <v>Penthouse x22</v>
      </c>
      <c r="B422" s="352" t="str">
        <f t="shared" si="52"/>
        <v>IMPERMEABILIZAÇAO E TRATAMENTOS</v>
      </c>
      <c r="C422" s="352" t="str">
        <f t="shared" si="53"/>
        <v>36_33º Pav. Penthouse</v>
      </c>
      <c r="D422" s="352" t="str">
        <f t="shared" si="57"/>
        <v>SERVIÇO</v>
      </c>
      <c r="E422" s="351" t="s">
        <v>4038</v>
      </c>
      <c r="F422" s="352" t="s">
        <v>3735</v>
      </c>
      <c r="G422" s="353" t="s">
        <v>1243</v>
      </c>
      <c r="H422" s="354">
        <v>9.1</v>
      </c>
      <c r="I422" s="354" t="str">
        <f t="shared" si="56"/>
        <v>2.5.3</v>
      </c>
      <c r="J422" s="354" t="str">
        <f t="shared" si="54"/>
        <v>BANHEIRO</v>
      </c>
      <c r="K422" s="354" t="str">
        <f t="shared" si="55"/>
        <v>PISO:</v>
      </c>
      <c r="W422"/>
      <c r="X422"/>
      <c r="Y422"/>
      <c r="Z422"/>
      <c r="AA422"/>
      <c r="AB422"/>
      <c r="AC422"/>
      <c r="AD422"/>
      <c r="AE422"/>
      <c r="AF422"/>
      <c r="AG422"/>
      <c r="AH422"/>
      <c r="AI422"/>
      <c r="AJ422"/>
      <c r="AK422"/>
      <c r="AL422"/>
    </row>
    <row r="423" spans="1:38" ht="63.75" outlineLevel="2" x14ac:dyDescent="0.2">
      <c r="A423" s="356" t="str">
        <f t="shared" si="51"/>
        <v>Penthouse x22</v>
      </c>
      <c r="B423" s="356" t="str">
        <f t="shared" si="52"/>
        <v>IMPERMEABILIZAÇAO E TRATAMENTOS</v>
      </c>
      <c r="C423" s="356" t="str">
        <f t="shared" si="53"/>
        <v>36_33º Pav. Penthouse</v>
      </c>
      <c r="D423" s="356" t="str">
        <f t="shared" si="57"/>
        <v>SERVIÇO</v>
      </c>
      <c r="E423" s="355" t="s">
        <v>4039</v>
      </c>
      <c r="F423" s="356" t="s">
        <v>3686</v>
      </c>
      <c r="G423" s="357" t="s">
        <v>1243</v>
      </c>
      <c r="H423" s="358">
        <v>28.49</v>
      </c>
      <c r="I423" s="358" t="str">
        <f t="shared" si="56"/>
        <v>2.5.3</v>
      </c>
      <c r="J423" s="358" t="str">
        <f t="shared" si="54"/>
        <v>ESQUADRIA</v>
      </c>
      <c r="K423" s="354" t="str">
        <f t="shared" si="55"/>
        <v>PAREDE:</v>
      </c>
      <c r="W423"/>
      <c r="X423"/>
      <c r="Y423"/>
      <c r="Z423"/>
      <c r="AA423"/>
      <c r="AB423"/>
      <c r="AC423"/>
      <c r="AD423"/>
      <c r="AE423"/>
      <c r="AF423"/>
      <c r="AG423"/>
      <c r="AH423"/>
      <c r="AI423"/>
      <c r="AJ423"/>
      <c r="AK423"/>
      <c r="AL423"/>
    </row>
    <row r="424" spans="1:38" ht="63.75" outlineLevel="2" x14ac:dyDescent="0.2">
      <c r="A424" s="352" t="str">
        <f t="shared" si="51"/>
        <v>Penthouse x22</v>
      </c>
      <c r="B424" s="352" t="str">
        <f t="shared" si="52"/>
        <v>IMPERMEABILIZAÇAO E TRATAMENTOS</v>
      </c>
      <c r="C424" s="352" t="str">
        <f t="shared" si="53"/>
        <v>36_33º Pav. Penthouse</v>
      </c>
      <c r="D424" s="352" t="str">
        <f t="shared" si="57"/>
        <v>SERVIÇO</v>
      </c>
      <c r="E424" s="351" t="s">
        <v>4040</v>
      </c>
      <c r="F424" s="352" t="s">
        <v>3738</v>
      </c>
      <c r="G424" s="353" t="s">
        <v>1243</v>
      </c>
      <c r="H424" s="354">
        <v>18.760000000000002</v>
      </c>
      <c r="I424" s="354" t="str">
        <f t="shared" si="56"/>
        <v>2.5.3</v>
      </c>
      <c r="J424" s="354" t="str">
        <f t="shared" si="54"/>
        <v>ESQUADRIA</v>
      </c>
      <c r="K424" s="354" t="str">
        <f t="shared" si="55"/>
        <v>PISO:</v>
      </c>
      <c r="W424"/>
      <c r="X424"/>
      <c r="Y424"/>
      <c r="Z424"/>
      <c r="AA424"/>
      <c r="AB424"/>
      <c r="AC424"/>
      <c r="AD424"/>
      <c r="AE424"/>
      <c r="AF424"/>
      <c r="AG424"/>
      <c r="AH424"/>
      <c r="AI424"/>
      <c r="AJ424"/>
      <c r="AK424"/>
      <c r="AL424"/>
    </row>
    <row r="425" spans="1:38" ht="63.75" outlineLevel="2" x14ac:dyDescent="0.2">
      <c r="A425" s="356" t="str">
        <f t="shared" ref="A425:A488" si="58">_xlfn.XLOOKUP(C425,$T$13:$T$58,$U$13:$U$58,"")</f>
        <v>Penthouse x22</v>
      </c>
      <c r="B425" s="356" t="str">
        <f t="shared" ref="B425:B488" si="59">UPPER(IF(F425="","",IF(IF(E425="","",LEN(E425)-LEN(SUBSTITUTE(E425,".","")))=2,(F425),B424)))</f>
        <v>IMPERMEABILIZAÇAO E TRATAMENTOS</v>
      </c>
      <c r="C425" s="356" t="str">
        <f t="shared" ref="C425:C488" si="60">PROPER(IF(OR(F425="",C424="PAVIMENTO"),"",IF(AND(IF(E425="","",LEN(E425)-LEN(SUBSTITUTE(E425,".","")))=3,H425=""),F425,C424)))</f>
        <v>36_33º Pav. Penthouse</v>
      </c>
      <c r="D425" s="356" t="str">
        <f t="shared" si="57"/>
        <v>SERVIÇO</v>
      </c>
      <c r="E425" s="355" t="s">
        <v>4041</v>
      </c>
      <c r="F425" s="356" t="s">
        <v>3740</v>
      </c>
      <c r="G425" s="357" t="s">
        <v>1243</v>
      </c>
      <c r="H425" s="358">
        <v>9.92</v>
      </c>
      <c r="I425" s="358" t="str">
        <f t="shared" si="56"/>
        <v>7.1.6</v>
      </c>
      <c r="J425" s="358" t="str">
        <f t="shared" si="54"/>
        <v>FACHADA</v>
      </c>
      <c r="K425" s="354" t="str">
        <f t="shared" si="55"/>
        <v>PISO:</v>
      </c>
      <c r="W425"/>
      <c r="X425"/>
      <c r="Y425"/>
      <c r="Z425"/>
      <c r="AA425"/>
      <c r="AB425"/>
      <c r="AC425"/>
      <c r="AD425"/>
      <c r="AE425"/>
      <c r="AF425"/>
      <c r="AG425"/>
      <c r="AH425"/>
      <c r="AI425"/>
      <c r="AJ425"/>
      <c r="AK425"/>
      <c r="AL425"/>
    </row>
    <row r="426" spans="1:38" ht="63.75" outlineLevel="2" x14ac:dyDescent="0.2">
      <c r="A426" s="352" t="str">
        <f t="shared" si="58"/>
        <v>Penthouse x22</v>
      </c>
      <c r="B426" s="352" t="str">
        <f t="shared" si="59"/>
        <v>IMPERMEABILIZAÇAO E TRATAMENTOS</v>
      </c>
      <c r="C426" s="352" t="str">
        <f t="shared" si="60"/>
        <v>36_33º Pav. Penthouse</v>
      </c>
      <c r="D426" s="352" t="str">
        <f t="shared" si="57"/>
        <v>SERVIÇO</v>
      </c>
      <c r="E426" s="351" t="s">
        <v>4042</v>
      </c>
      <c r="F426" s="352" t="s">
        <v>4137</v>
      </c>
      <c r="G426" s="353" t="s">
        <v>1243</v>
      </c>
      <c r="H426" s="354">
        <v>1.8</v>
      </c>
      <c r="I426" s="354" t="s">
        <v>4152</v>
      </c>
      <c r="J426" s="354" t="str">
        <f t="shared" si="54"/>
        <v>SACADA</v>
      </c>
      <c r="K426" s="354" t="str">
        <f t="shared" si="55"/>
        <v>PAREDE:</v>
      </c>
      <c r="W426"/>
      <c r="X426"/>
      <c r="Y426"/>
      <c r="Z426"/>
      <c r="AA426"/>
      <c r="AB426"/>
      <c r="AC426"/>
      <c r="AD426"/>
      <c r="AE426"/>
      <c r="AF426"/>
      <c r="AG426"/>
      <c r="AH426"/>
      <c r="AI426"/>
      <c r="AJ426"/>
      <c r="AK426"/>
      <c r="AL426"/>
    </row>
    <row r="427" spans="1:38" ht="63.75" outlineLevel="2" x14ac:dyDescent="0.2">
      <c r="A427" s="356" t="str">
        <f t="shared" si="58"/>
        <v>Penthouse x22</v>
      </c>
      <c r="B427" s="356" t="str">
        <f t="shared" si="59"/>
        <v>IMPERMEABILIZAÇAO E TRATAMENTOS</v>
      </c>
      <c r="C427" s="356" t="str">
        <f t="shared" si="60"/>
        <v>36_33º Pav. Penthouse</v>
      </c>
      <c r="D427" s="356" t="str">
        <f t="shared" si="57"/>
        <v>SERVIÇO</v>
      </c>
      <c r="E427" s="355" t="s">
        <v>4043</v>
      </c>
      <c r="F427" s="356" t="s">
        <v>4138</v>
      </c>
      <c r="G427" s="357" t="s">
        <v>1243</v>
      </c>
      <c r="H427" s="358">
        <v>5.16</v>
      </c>
      <c r="I427" s="358" t="s">
        <v>4152</v>
      </c>
      <c r="J427" s="358" t="str">
        <f t="shared" si="54"/>
        <v>SACADA</v>
      </c>
      <c r="K427" s="354" t="str">
        <f t="shared" si="55"/>
        <v>PISO:</v>
      </c>
      <c r="L427" s="218" t="s">
        <v>4193</v>
      </c>
      <c r="W427"/>
      <c r="X427"/>
      <c r="Y427"/>
      <c r="Z427"/>
      <c r="AA427"/>
      <c r="AB427"/>
      <c r="AC427"/>
      <c r="AD427"/>
      <c r="AE427"/>
      <c r="AF427"/>
      <c r="AG427"/>
      <c r="AH427"/>
      <c r="AI427"/>
      <c r="AJ427"/>
      <c r="AK427"/>
      <c r="AL427"/>
    </row>
    <row r="428" spans="1:38" ht="63.75" outlineLevel="2" x14ac:dyDescent="0.2">
      <c r="A428" s="348" t="str">
        <f t="shared" si="58"/>
        <v>Penthouse x22</v>
      </c>
      <c r="B428" s="348" t="str">
        <f t="shared" si="59"/>
        <v>IMPERMEABILIZAÇAO E TRATAMENTOS</v>
      </c>
      <c r="C428" s="348" t="str">
        <f t="shared" si="60"/>
        <v>37_34º Pav. Penthouse</v>
      </c>
      <c r="D428" s="348" t="str">
        <f t="shared" si="57"/>
        <v/>
      </c>
      <c r="E428" s="347" t="s">
        <v>2723</v>
      </c>
      <c r="F428" s="348" t="s">
        <v>4044</v>
      </c>
      <c r="G428" s="349"/>
      <c r="H428" s="350"/>
      <c r="I428" s="350">
        <f>IF(C428=F428,SUMIFS($H$12:$H$63964,$C$12:$C$63964,C428),"")</f>
        <v>152.28</v>
      </c>
      <c r="J428" s="350"/>
      <c r="K428" s="354"/>
      <c r="W428"/>
      <c r="X428"/>
      <c r="Y428"/>
      <c r="Z428"/>
      <c r="AA428"/>
      <c r="AB428"/>
      <c r="AC428"/>
      <c r="AD428"/>
      <c r="AE428"/>
      <c r="AF428"/>
      <c r="AG428"/>
      <c r="AH428"/>
      <c r="AI428"/>
      <c r="AJ428"/>
      <c r="AK428"/>
      <c r="AL428"/>
    </row>
    <row r="429" spans="1:38" ht="63.75" outlineLevel="2" x14ac:dyDescent="0.2">
      <c r="A429" s="352" t="str">
        <f t="shared" si="58"/>
        <v>Penthouse x22</v>
      </c>
      <c r="B429" s="352" t="str">
        <f t="shared" si="59"/>
        <v>IMPERMEABILIZAÇAO E TRATAMENTOS</v>
      </c>
      <c r="C429" s="352" t="str">
        <f t="shared" si="60"/>
        <v>37_34º Pav. Penthouse</v>
      </c>
      <c r="D429" s="352" t="str">
        <f t="shared" si="57"/>
        <v>SERVIÇO</v>
      </c>
      <c r="E429" s="351" t="s">
        <v>2724</v>
      </c>
      <c r="F429" s="352" t="s">
        <v>4136</v>
      </c>
      <c r="G429" s="353" t="s">
        <v>1243</v>
      </c>
      <c r="H429" s="354">
        <v>10.47</v>
      </c>
      <c r="I429" s="354" t="s">
        <v>4147</v>
      </c>
      <c r="J429" s="354" t="str">
        <f t="shared" si="54"/>
        <v>SERVIÇO</v>
      </c>
      <c r="K429" s="354" t="str">
        <f t="shared" si="55"/>
        <v>PAREDE:</v>
      </c>
      <c r="W429"/>
      <c r="X429"/>
      <c r="Y429"/>
      <c r="Z429"/>
      <c r="AA429"/>
      <c r="AB429"/>
      <c r="AC429"/>
      <c r="AD429"/>
      <c r="AE429"/>
      <c r="AF429"/>
      <c r="AG429"/>
      <c r="AH429"/>
      <c r="AI429"/>
      <c r="AJ429"/>
      <c r="AK429"/>
      <c r="AL429"/>
    </row>
    <row r="430" spans="1:38" ht="63.75" outlineLevel="2" x14ac:dyDescent="0.2">
      <c r="A430" s="356" t="str">
        <f t="shared" si="58"/>
        <v>Penthouse x22</v>
      </c>
      <c r="B430" s="356" t="str">
        <f t="shared" si="59"/>
        <v>IMPERMEABILIZAÇAO E TRATAMENTOS</v>
      </c>
      <c r="C430" s="356" t="str">
        <f t="shared" si="60"/>
        <v>37_34º Pav. Penthouse</v>
      </c>
      <c r="D430" s="356" t="str">
        <f t="shared" si="57"/>
        <v>SERVIÇO</v>
      </c>
      <c r="E430" s="355" t="s">
        <v>4045</v>
      </c>
      <c r="F430" s="356" t="s">
        <v>3723</v>
      </c>
      <c r="G430" s="357" t="s">
        <v>1243</v>
      </c>
      <c r="H430" s="358">
        <v>4.5599999999999996</v>
      </c>
      <c r="I430" s="358" t="str">
        <f t="shared" si="56"/>
        <v>2.5.3</v>
      </c>
      <c r="J430" s="358" t="str">
        <f t="shared" si="54"/>
        <v>SERVIÇO</v>
      </c>
      <c r="K430" s="354" t="str">
        <f t="shared" si="55"/>
        <v>PISO:</v>
      </c>
      <c r="W430"/>
      <c r="X430"/>
      <c r="Y430"/>
      <c r="Z430"/>
      <c r="AA430"/>
      <c r="AB430"/>
      <c r="AC430"/>
      <c r="AD430"/>
      <c r="AE430"/>
      <c r="AF430"/>
      <c r="AG430"/>
      <c r="AH430"/>
      <c r="AI430"/>
      <c r="AJ430"/>
      <c r="AK430"/>
      <c r="AL430"/>
    </row>
    <row r="431" spans="1:38" ht="63.75" outlineLevel="2" x14ac:dyDescent="0.2">
      <c r="A431" s="352" t="str">
        <f t="shared" si="58"/>
        <v>Penthouse x22</v>
      </c>
      <c r="B431" s="352" t="str">
        <f t="shared" si="59"/>
        <v>IMPERMEABILIZAÇAO E TRATAMENTOS</v>
      </c>
      <c r="C431" s="352" t="str">
        <f t="shared" si="60"/>
        <v>37_34º Pav. Penthouse</v>
      </c>
      <c r="D431" s="352" t="str">
        <f t="shared" si="57"/>
        <v>SERVIÇO</v>
      </c>
      <c r="E431" s="351" t="s">
        <v>4046</v>
      </c>
      <c r="F431" s="352" t="s">
        <v>3725</v>
      </c>
      <c r="G431" s="353" t="s">
        <v>1243</v>
      </c>
      <c r="H431" s="354">
        <v>3.35</v>
      </c>
      <c r="I431" s="354" t="str">
        <f t="shared" si="56"/>
        <v>7.1.6</v>
      </c>
      <c r="J431" s="354" t="str">
        <f t="shared" si="54"/>
        <v>TÉCNICA</v>
      </c>
      <c r="K431" s="354" t="str">
        <f t="shared" si="55"/>
        <v>PAREDE:</v>
      </c>
      <c r="W431"/>
      <c r="X431"/>
      <c r="Y431"/>
      <c r="Z431"/>
      <c r="AA431"/>
      <c r="AB431"/>
      <c r="AC431"/>
      <c r="AD431"/>
      <c r="AE431"/>
      <c r="AF431"/>
      <c r="AG431"/>
      <c r="AH431"/>
      <c r="AI431"/>
      <c r="AJ431"/>
      <c r="AK431"/>
      <c r="AL431"/>
    </row>
    <row r="432" spans="1:38" ht="63.75" outlineLevel="2" x14ac:dyDescent="0.2">
      <c r="A432" s="356" t="str">
        <f t="shared" si="58"/>
        <v>Penthouse x22</v>
      </c>
      <c r="B432" s="356" t="str">
        <f t="shared" si="59"/>
        <v>IMPERMEABILIZAÇAO E TRATAMENTOS</v>
      </c>
      <c r="C432" s="356" t="str">
        <f t="shared" si="60"/>
        <v>37_34º Pav. Penthouse</v>
      </c>
      <c r="D432" s="356" t="str">
        <f t="shared" si="57"/>
        <v>SERVIÇO</v>
      </c>
      <c r="E432" s="355" t="s">
        <v>4047</v>
      </c>
      <c r="F432" s="356" t="s">
        <v>3727</v>
      </c>
      <c r="G432" s="357" t="s">
        <v>1243</v>
      </c>
      <c r="H432" s="358">
        <v>5.94</v>
      </c>
      <c r="I432" s="358" t="str">
        <f t="shared" si="56"/>
        <v>7.1.6</v>
      </c>
      <c r="J432" s="358" t="str">
        <f t="shared" si="54"/>
        <v>TÉCNICA</v>
      </c>
      <c r="K432" s="354" t="str">
        <f t="shared" si="55"/>
        <v>PISO:</v>
      </c>
      <c r="W432"/>
      <c r="X432"/>
      <c r="Y432"/>
      <c r="Z432"/>
      <c r="AA432"/>
      <c r="AB432"/>
      <c r="AC432"/>
      <c r="AD432"/>
      <c r="AE432"/>
      <c r="AF432"/>
      <c r="AG432"/>
      <c r="AH432"/>
      <c r="AI432"/>
      <c r="AJ432"/>
      <c r="AK432"/>
      <c r="AL432"/>
    </row>
    <row r="433" spans="1:38" ht="63.75" outlineLevel="2" x14ac:dyDescent="0.2">
      <c r="A433" s="352" t="str">
        <f t="shared" si="58"/>
        <v>Penthouse x22</v>
      </c>
      <c r="B433" s="352" t="str">
        <f t="shared" si="59"/>
        <v>IMPERMEABILIZAÇAO E TRATAMENTOS</v>
      </c>
      <c r="C433" s="352" t="str">
        <f t="shared" si="60"/>
        <v>37_34º Pav. Penthouse</v>
      </c>
      <c r="D433" s="352" t="str">
        <f t="shared" si="57"/>
        <v>SERVIÇO</v>
      </c>
      <c r="E433" s="351" t="s">
        <v>4048</v>
      </c>
      <c r="F433" s="352" t="s">
        <v>3729</v>
      </c>
      <c r="G433" s="353" t="s">
        <v>1243</v>
      </c>
      <c r="H433" s="354">
        <v>22.71</v>
      </c>
      <c r="I433" s="354" t="str">
        <f t="shared" si="56"/>
        <v>2.5.3</v>
      </c>
      <c r="J433" s="354" t="str">
        <f t="shared" si="54"/>
        <v>BANHEIRO</v>
      </c>
      <c r="K433" s="354" t="str">
        <f t="shared" si="55"/>
        <v>PAREDE:</v>
      </c>
      <c r="W433"/>
      <c r="X433"/>
      <c r="Y433"/>
      <c r="Z433"/>
      <c r="AA433"/>
      <c r="AB433"/>
      <c r="AC433"/>
      <c r="AD433"/>
      <c r="AE433"/>
      <c r="AF433"/>
      <c r="AG433"/>
      <c r="AH433"/>
      <c r="AI433"/>
      <c r="AJ433"/>
      <c r="AK433"/>
      <c r="AL433"/>
    </row>
    <row r="434" spans="1:38" ht="63.75" outlineLevel="2" x14ac:dyDescent="0.2">
      <c r="A434" s="356" t="str">
        <f t="shared" si="58"/>
        <v>Penthouse x22</v>
      </c>
      <c r="B434" s="356" t="str">
        <f t="shared" si="59"/>
        <v>IMPERMEABILIZAÇAO E TRATAMENTOS</v>
      </c>
      <c r="C434" s="356" t="str">
        <f t="shared" si="60"/>
        <v>37_34º Pav. Penthouse</v>
      </c>
      <c r="D434" s="356" t="str">
        <f t="shared" si="57"/>
        <v>SERVIÇO</v>
      </c>
      <c r="E434" s="355" t="s">
        <v>4049</v>
      </c>
      <c r="F434" s="356" t="s">
        <v>3731</v>
      </c>
      <c r="G434" s="357" t="s">
        <v>1243</v>
      </c>
      <c r="H434" s="358">
        <v>14.93</v>
      </c>
      <c r="I434" s="358" t="str">
        <f t="shared" si="56"/>
        <v>2.5.3</v>
      </c>
      <c r="J434" s="358" t="str">
        <f t="shared" si="54"/>
        <v>BANHEIRO</v>
      </c>
      <c r="K434" s="354" t="str">
        <f t="shared" si="55"/>
        <v>PISO:</v>
      </c>
      <c r="W434"/>
      <c r="X434"/>
      <c r="Y434"/>
      <c r="Z434"/>
      <c r="AA434"/>
      <c r="AB434"/>
      <c r="AC434"/>
      <c r="AD434"/>
      <c r="AE434"/>
      <c r="AF434"/>
      <c r="AG434"/>
      <c r="AH434"/>
      <c r="AI434"/>
      <c r="AJ434"/>
      <c r="AK434"/>
      <c r="AL434"/>
    </row>
    <row r="435" spans="1:38" ht="63.75" outlineLevel="2" x14ac:dyDescent="0.2">
      <c r="A435" s="352" t="str">
        <f t="shared" si="58"/>
        <v>Penthouse x22</v>
      </c>
      <c r="B435" s="352" t="str">
        <f t="shared" si="59"/>
        <v>IMPERMEABILIZAÇAO E TRATAMENTOS</v>
      </c>
      <c r="C435" s="352" t="str">
        <f t="shared" si="60"/>
        <v>37_34º Pav. Penthouse</v>
      </c>
      <c r="D435" s="352" t="str">
        <f t="shared" si="57"/>
        <v>SERVIÇO</v>
      </c>
      <c r="E435" s="351" t="s">
        <v>4050</v>
      </c>
      <c r="F435" s="352" t="s">
        <v>3733</v>
      </c>
      <c r="G435" s="353" t="s">
        <v>1243</v>
      </c>
      <c r="H435" s="354">
        <v>27.01</v>
      </c>
      <c r="I435" s="354" t="str">
        <f t="shared" si="56"/>
        <v>2.5.3</v>
      </c>
      <c r="J435" s="354" t="str">
        <f t="shared" si="54"/>
        <v>BANHEIRO</v>
      </c>
      <c r="K435" s="354" t="str">
        <f t="shared" si="55"/>
        <v>PAREDE:</v>
      </c>
      <c r="W435"/>
      <c r="X435"/>
      <c r="Y435"/>
      <c r="Z435"/>
      <c r="AA435"/>
      <c r="AB435"/>
      <c r="AC435"/>
      <c r="AD435"/>
      <c r="AE435"/>
      <c r="AF435"/>
      <c r="AG435"/>
      <c r="AH435"/>
      <c r="AI435"/>
      <c r="AJ435"/>
      <c r="AK435"/>
      <c r="AL435"/>
    </row>
    <row r="436" spans="1:38" ht="63.75" outlineLevel="2" x14ac:dyDescent="0.2">
      <c r="A436" s="356" t="str">
        <f t="shared" si="58"/>
        <v>Penthouse x22</v>
      </c>
      <c r="B436" s="356" t="str">
        <f t="shared" si="59"/>
        <v>IMPERMEABILIZAÇAO E TRATAMENTOS</v>
      </c>
      <c r="C436" s="356" t="str">
        <f t="shared" si="60"/>
        <v>37_34º Pav. Penthouse</v>
      </c>
      <c r="D436" s="356" t="str">
        <f t="shared" si="57"/>
        <v>SERVIÇO</v>
      </c>
      <c r="E436" s="355" t="s">
        <v>4051</v>
      </c>
      <c r="F436" s="356" t="s">
        <v>3735</v>
      </c>
      <c r="G436" s="357" t="s">
        <v>1243</v>
      </c>
      <c r="H436" s="358">
        <v>9.1</v>
      </c>
      <c r="I436" s="358" t="str">
        <f t="shared" si="56"/>
        <v>2.5.3</v>
      </c>
      <c r="J436" s="358" t="str">
        <f t="shared" si="54"/>
        <v>BANHEIRO</v>
      </c>
      <c r="K436" s="354" t="str">
        <f t="shared" si="55"/>
        <v>PISO:</v>
      </c>
      <c r="W436"/>
      <c r="X436"/>
      <c r="Y436"/>
      <c r="Z436"/>
      <c r="AA436"/>
      <c r="AB436"/>
      <c r="AC436"/>
      <c r="AD436"/>
      <c r="AE436"/>
      <c r="AF436"/>
      <c r="AG436"/>
      <c r="AH436"/>
      <c r="AI436"/>
      <c r="AJ436"/>
      <c r="AK436"/>
      <c r="AL436"/>
    </row>
    <row r="437" spans="1:38" ht="63.75" outlineLevel="2" x14ac:dyDescent="0.2">
      <c r="A437" s="352" t="str">
        <f t="shared" si="58"/>
        <v>Penthouse x22</v>
      </c>
      <c r="B437" s="352" t="str">
        <f t="shared" si="59"/>
        <v>IMPERMEABILIZAÇAO E TRATAMENTOS</v>
      </c>
      <c r="C437" s="352" t="str">
        <f t="shared" si="60"/>
        <v>37_34º Pav. Penthouse</v>
      </c>
      <c r="D437" s="352" t="str">
        <f t="shared" si="57"/>
        <v>SERVIÇO</v>
      </c>
      <c r="E437" s="351" t="s">
        <v>4052</v>
      </c>
      <c r="F437" s="352" t="s">
        <v>3686</v>
      </c>
      <c r="G437" s="353" t="s">
        <v>1243</v>
      </c>
      <c r="H437" s="354">
        <v>28.49</v>
      </c>
      <c r="I437" s="354" t="str">
        <f t="shared" si="56"/>
        <v>2.5.3</v>
      </c>
      <c r="J437" s="354" t="str">
        <f t="shared" si="54"/>
        <v>ESQUADRIA</v>
      </c>
      <c r="K437" s="354" t="str">
        <f t="shared" si="55"/>
        <v>PAREDE:</v>
      </c>
      <c r="W437"/>
      <c r="X437"/>
      <c r="Y437"/>
      <c r="Z437"/>
      <c r="AA437"/>
      <c r="AB437"/>
      <c r="AC437"/>
      <c r="AD437"/>
      <c r="AE437"/>
      <c r="AF437"/>
      <c r="AG437"/>
      <c r="AH437"/>
      <c r="AI437"/>
      <c r="AJ437"/>
      <c r="AK437"/>
      <c r="AL437"/>
    </row>
    <row r="438" spans="1:38" ht="63.75" outlineLevel="2" x14ac:dyDescent="0.2">
      <c r="A438" s="356" t="str">
        <f t="shared" si="58"/>
        <v>Penthouse x22</v>
      </c>
      <c r="B438" s="356" t="str">
        <f t="shared" si="59"/>
        <v>IMPERMEABILIZAÇAO E TRATAMENTOS</v>
      </c>
      <c r="C438" s="356" t="str">
        <f t="shared" si="60"/>
        <v>37_34º Pav. Penthouse</v>
      </c>
      <c r="D438" s="356" t="str">
        <f t="shared" si="57"/>
        <v>SERVIÇO</v>
      </c>
      <c r="E438" s="355" t="s">
        <v>4053</v>
      </c>
      <c r="F438" s="356" t="s">
        <v>3738</v>
      </c>
      <c r="G438" s="357" t="s">
        <v>1243</v>
      </c>
      <c r="H438" s="358">
        <v>18.760000000000002</v>
      </c>
      <c r="I438" s="358" t="str">
        <f t="shared" si="56"/>
        <v>2.5.3</v>
      </c>
      <c r="J438" s="358" t="str">
        <f t="shared" si="54"/>
        <v>ESQUADRIA</v>
      </c>
      <c r="K438" s="354" t="str">
        <f t="shared" si="55"/>
        <v>PISO:</v>
      </c>
      <c r="W438"/>
      <c r="X438"/>
      <c r="Y438"/>
      <c r="Z438"/>
      <c r="AA438"/>
      <c r="AB438"/>
      <c r="AC438"/>
      <c r="AD438"/>
      <c r="AE438"/>
      <c r="AF438"/>
      <c r="AG438"/>
      <c r="AH438"/>
      <c r="AI438"/>
      <c r="AJ438"/>
      <c r="AK438"/>
      <c r="AL438"/>
    </row>
    <row r="439" spans="1:38" ht="63.75" outlineLevel="2" x14ac:dyDescent="0.2">
      <c r="A439" s="352" t="str">
        <f t="shared" si="58"/>
        <v>Penthouse x22</v>
      </c>
      <c r="B439" s="352" t="str">
        <f t="shared" si="59"/>
        <v>IMPERMEABILIZAÇAO E TRATAMENTOS</v>
      </c>
      <c r="C439" s="352" t="str">
        <f t="shared" si="60"/>
        <v>37_34º Pav. Penthouse</v>
      </c>
      <c r="D439" s="352" t="str">
        <f t="shared" si="57"/>
        <v>SERVIÇO</v>
      </c>
      <c r="E439" s="351" t="s">
        <v>4054</v>
      </c>
      <c r="F439" s="352" t="s">
        <v>4137</v>
      </c>
      <c r="G439" s="353" t="s">
        <v>1243</v>
      </c>
      <c r="H439" s="354">
        <v>1.8</v>
      </c>
      <c r="I439" s="354" t="s">
        <v>4152</v>
      </c>
      <c r="J439" s="354" t="str">
        <f t="shared" si="54"/>
        <v>SACADA</v>
      </c>
      <c r="K439" s="354" t="str">
        <f t="shared" si="55"/>
        <v>PAREDE:</v>
      </c>
      <c r="W439"/>
      <c r="X439"/>
      <c r="Y439"/>
      <c r="Z439"/>
      <c r="AA439"/>
      <c r="AB439"/>
      <c r="AC439"/>
      <c r="AD439"/>
      <c r="AE439"/>
      <c r="AF439"/>
      <c r="AG439"/>
      <c r="AH439"/>
      <c r="AI439"/>
      <c r="AJ439"/>
      <c r="AK439"/>
      <c r="AL439"/>
    </row>
    <row r="440" spans="1:38" ht="63.75" outlineLevel="2" x14ac:dyDescent="0.2">
      <c r="A440" s="356" t="str">
        <f t="shared" si="58"/>
        <v>Penthouse x22</v>
      </c>
      <c r="B440" s="356" t="str">
        <f t="shared" si="59"/>
        <v>IMPERMEABILIZAÇAO E TRATAMENTOS</v>
      </c>
      <c r="C440" s="356" t="str">
        <f t="shared" si="60"/>
        <v>37_34º Pav. Penthouse</v>
      </c>
      <c r="D440" s="356" t="str">
        <f t="shared" si="57"/>
        <v>SERVIÇO</v>
      </c>
      <c r="E440" s="355" t="s">
        <v>4055</v>
      </c>
      <c r="F440" s="356" t="s">
        <v>4138</v>
      </c>
      <c r="G440" s="357" t="s">
        <v>1243</v>
      </c>
      <c r="H440" s="358">
        <v>5.16</v>
      </c>
      <c r="I440" s="358" t="s">
        <v>4152</v>
      </c>
      <c r="J440" s="358" t="str">
        <f t="shared" si="54"/>
        <v>SACADA</v>
      </c>
      <c r="K440" s="354" t="str">
        <f t="shared" si="55"/>
        <v>PISO:</v>
      </c>
      <c r="L440" s="218" t="s">
        <v>4193</v>
      </c>
      <c r="W440"/>
      <c r="X440"/>
      <c r="Y440"/>
      <c r="Z440"/>
      <c r="AA440"/>
      <c r="AB440"/>
      <c r="AC440"/>
      <c r="AD440"/>
      <c r="AE440"/>
      <c r="AF440"/>
      <c r="AG440"/>
      <c r="AH440"/>
      <c r="AI440"/>
      <c r="AJ440"/>
      <c r="AK440"/>
      <c r="AL440"/>
    </row>
    <row r="441" spans="1:38" ht="63.75" outlineLevel="2" x14ac:dyDescent="0.2">
      <c r="A441" s="348" t="str">
        <f t="shared" si="58"/>
        <v>Penthouse x22</v>
      </c>
      <c r="B441" s="348" t="str">
        <f t="shared" si="59"/>
        <v>IMPERMEABILIZAÇAO E TRATAMENTOS</v>
      </c>
      <c r="C441" s="348" t="str">
        <f t="shared" si="60"/>
        <v>38_35º Pav. Penthouse</v>
      </c>
      <c r="D441" s="348" t="str">
        <f t="shared" si="57"/>
        <v/>
      </c>
      <c r="E441" s="347" t="s">
        <v>2725</v>
      </c>
      <c r="F441" s="348" t="s">
        <v>4056</v>
      </c>
      <c r="G441" s="349"/>
      <c r="H441" s="350"/>
      <c r="I441" s="350">
        <f>IF(C441=F441,SUMIFS($H$12:$H$63964,$C$12:$C$63964,C441),"")</f>
        <v>162.19999999999999</v>
      </c>
      <c r="J441" s="350"/>
      <c r="K441" s="354"/>
      <c r="W441"/>
      <c r="X441"/>
      <c r="Y441"/>
      <c r="Z441"/>
      <c r="AA441"/>
      <c r="AB441"/>
      <c r="AC441"/>
      <c r="AD441"/>
      <c r="AE441"/>
      <c r="AF441"/>
      <c r="AG441"/>
      <c r="AH441"/>
      <c r="AI441"/>
      <c r="AJ441"/>
      <c r="AK441"/>
      <c r="AL441"/>
    </row>
    <row r="442" spans="1:38" ht="63.75" outlineLevel="2" x14ac:dyDescent="0.2">
      <c r="A442" s="352" t="str">
        <f t="shared" si="58"/>
        <v>Penthouse x22</v>
      </c>
      <c r="B442" s="352" t="str">
        <f t="shared" si="59"/>
        <v>IMPERMEABILIZAÇAO E TRATAMENTOS</v>
      </c>
      <c r="C442" s="352" t="str">
        <f t="shared" si="60"/>
        <v>38_35º Pav. Penthouse</v>
      </c>
      <c r="D442" s="352" t="str">
        <f t="shared" si="57"/>
        <v>SERVIÇO</v>
      </c>
      <c r="E442" s="351" t="s">
        <v>2726</v>
      </c>
      <c r="F442" s="352" t="s">
        <v>4136</v>
      </c>
      <c r="G442" s="353" t="s">
        <v>1243</v>
      </c>
      <c r="H442" s="354">
        <v>10.47</v>
      </c>
      <c r="I442" s="354" t="s">
        <v>4147</v>
      </c>
      <c r="J442" s="354" t="str">
        <f t="shared" si="54"/>
        <v>SERVIÇO</v>
      </c>
      <c r="K442" s="354" t="str">
        <f t="shared" si="55"/>
        <v>PAREDE:</v>
      </c>
      <c r="W442"/>
      <c r="X442"/>
      <c r="Y442"/>
      <c r="Z442"/>
      <c r="AA442"/>
      <c r="AB442"/>
      <c r="AC442"/>
      <c r="AD442"/>
      <c r="AE442"/>
      <c r="AF442"/>
      <c r="AG442"/>
      <c r="AH442"/>
      <c r="AI442"/>
      <c r="AJ442"/>
      <c r="AK442"/>
      <c r="AL442"/>
    </row>
    <row r="443" spans="1:38" ht="63.75" outlineLevel="2" x14ac:dyDescent="0.2">
      <c r="A443" s="356" t="str">
        <f t="shared" si="58"/>
        <v>Penthouse x22</v>
      </c>
      <c r="B443" s="356" t="str">
        <f t="shared" si="59"/>
        <v>IMPERMEABILIZAÇAO E TRATAMENTOS</v>
      </c>
      <c r="C443" s="356" t="str">
        <f t="shared" si="60"/>
        <v>38_35º Pav. Penthouse</v>
      </c>
      <c r="D443" s="356" t="str">
        <f t="shared" si="57"/>
        <v>SERVIÇO</v>
      </c>
      <c r="E443" s="355" t="s">
        <v>4057</v>
      </c>
      <c r="F443" s="356" t="s">
        <v>3723</v>
      </c>
      <c r="G443" s="357" t="s">
        <v>1243</v>
      </c>
      <c r="H443" s="358">
        <v>4.5599999999999996</v>
      </c>
      <c r="I443" s="358" t="str">
        <f t="shared" si="56"/>
        <v>2.5.3</v>
      </c>
      <c r="J443" s="358" t="str">
        <f t="shared" si="54"/>
        <v>SERVIÇO</v>
      </c>
      <c r="K443" s="354" t="str">
        <f t="shared" si="55"/>
        <v>PISO:</v>
      </c>
      <c r="W443"/>
      <c r="X443"/>
      <c r="Y443"/>
      <c r="Z443"/>
      <c r="AA443"/>
      <c r="AB443"/>
      <c r="AC443"/>
      <c r="AD443"/>
      <c r="AE443"/>
      <c r="AF443"/>
      <c r="AG443"/>
      <c r="AH443"/>
      <c r="AI443"/>
      <c r="AJ443"/>
      <c r="AK443"/>
      <c r="AL443"/>
    </row>
    <row r="444" spans="1:38" ht="63.75" outlineLevel="2" x14ac:dyDescent="0.2">
      <c r="A444" s="352" t="str">
        <f t="shared" si="58"/>
        <v>Penthouse x22</v>
      </c>
      <c r="B444" s="352" t="str">
        <f t="shared" si="59"/>
        <v>IMPERMEABILIZAÇAO E TRATAMENTOS</v>
      </c>
      <c r="C444" s="352" t="str">
        <f t="shared" si="60"/>
        <v>38_35º Pav. Penthouse</v>
      </c>
      <c r="D444" s="352" t="str">
        <f t="shared" si="57"/>
        <v>SERVIÇO</v>
      </c>
      <c r="E444" s="351" t="s">
        <v>4058</v>
      </c>
      <c r="F444" s="352" t="s">
        <v>3725</v>
      </c>
      <c r="G444" s="353" t="s">
        <v>1243</v>
      </c>
      <c r="H444" s="354">
        <v>3.35</v>
      </c>
      <c r="I444" s="354" t="str">
        <f t="shared" si="56"/>
        <v>7.1.6</v>
      </c>
      <c r="J444" s="354" t="str">
        <f t="shared" si="54"/>
        <v>TÉCNICA</v>
      </c>
      <c r="K444" s="354" t="str">
        <f t="shared" si="55"/>
        <v>PAREDE:</v>
      </c>
      <c r="W444"/>
      <c r="X444"/>
      <c r="Y444"/>
      <c r="Z444"/>
      <c r="AA444"/>
      <c r="AB444"/>
      <c r="AC444"/>
      <c r="AD444"/>
      <c r="AE444"/>
      <c r="AF444"/>
      <c r="AG444"/>
      <c r="AH444"/>
      <c r="AI444"/>
      <c r="AJ444"/>
      <c r="AK444"/>
      <c r="AL444"/>
    </row>
    <row r="445" spans="1:38" ht="63.75" outlineLevel="2" x14ac:dyDescent="0.2">
      <c r="A445" s="356" t="str">
        <f t="shared" si="58"/>
        <v>Penthouse x22</v>
      </c>
      <c r="B445" s="356" t="str">
        <f t="shared" si="59"/>
        <v>IMPERMEABILIZAÇAO E TRATAMENTOS</v>
      </c>
      <c r="C445" s="356" t="str">
        <f t="shared" si="60"/>
        <v>38_35º Pav. Penthouse</v>
      </c>
      <c r="D445" s="356" t="str">
        <f t="shared" si="57"/>
        <v>SERVIÇO</v>
      </c>
      <c r="E445" s="355" t="s">
        <v>4059</v>
      </c>
      <c r="F445" s="356" t="s">
        <v>3727</v>
      </c>
      <c r="G445" s="357" t="s">
        <v>1243</v>
      </c>
      <c r="H445" s="358">
        <v>5.94</v>
      </c>
      <c r="I445" s="358" t="str">
        <f t="shared" si="56"/>
        <v>7.1.6</v>
      </c>
      <c r="J445" s="358" t="str">
        <f t="shared" si="54"/>
        <v>TÉCNICA</v>
      </c>
      <c r="K445" s="354" t="str">
        <f t="shared" si="55"/>
        <v>PISO:</v>
      </c>
      <c r="W445"/>
      <c r="X445"/>
      <c r="Y445"/>
      <c r="Z445"/>
      <c r="AA445"/>
      <c r="AB445"/>
      <c r="AC445"/>
      <c r="AD445"/>
      <c r="AE445"/>
      <c r="AF445"/>
      <c r="AG445"/>
      <c r="AH445"/>
      <c r="AI445"/>
      <c r="AJ445"/>
      <c r="AK445"/>
      <c r="AL445"/>
    </row>
    <row r="446" spans="1:38" ht="63.75" outlineLevel="2" x14ac:dyDescent="0.2">
      <c r="A446" s="352" t="str">
        <f t="shared" si="58"/>
        <v>Penthouse x22</v>
      </c>
      <c r="B446" s="352" t="str">
        <f t="shared" si="59"/>
        <v>IMPERMEABILIZAÇAO E TRATAMENTOS</v>
      </c>
      <c r="C446" s="352" t="str">
        <f t="shared" si="60"/>
        <v>38_35º Pav. Penthouse</v>
      </c>
      <c r="D446" s="352" t="str">
        <f t="shared" si="57"/>
        <v>SERVIÇO</v>
      </c>
      <c r="E446" s="351" t="s">
        <v>4060</v>
      </c>
      <c r="F446" s="352" t="s">
        <v>3729</v>
      </c>
      <c r="G446" s="353" t="s">
        <v>1243</v>
      </c>
      <c r="H446" s="354">
        <v>22.71</v>
      </c>
      <c r="I446" s="354" t="str">
        <f t="shared" si="56"/>
        <v>2.5.3</v>
      </c>
      <c r="J446" s="354" t="str">
        <f t="shared" si="54"/>
        <v>BANHEIRO</v>
      </c>
      <c r="K446" s="354" t="str">
        <f t="shared" si="55"/>
        <v>PAREDE:</v>
      </c>
      <c r="W446"/>
      <c r="X446"/>
      <c r="Y446"/>
      <c r="Z446"/>
      <c r="AA446"/>
      <c r="AB446"/>
      <c r="AC446"/>
      <c r="AD446"/>
      <c r="AE446"/>
      <c r="AF446"/>
      <c r="AG446"/>
      <c r="AH446"/>
      <c r="AI446"/>
      <c r="AJ446"/>
      <c r="AK446"/>
      <c r="AL446"/>
    </row>
    <row r="447" spans="1:38" ht="63.75" outlineLevel="2" x14ac:dyDescent="0.2">
      <c r="A447" s="356" t="str">
        <f t="shared" si="58"/>
        <v>Penthouse x22</v>
      </c>
      <c r="B447" s="356" t="str">
        <f t="shared" si="59"/>
        <v>IMPERMEABILIZAÇAO E TRATAMENTOS</v>
      </c>
      <c r="C447" s="356" t="str">
        <f t="shared" si="60"/>
        <v>38_35º Pav. Penthouse</v>
      </c>
      <c r="D447" s="356" t="str">
        <f t="shared" si="57"/>
        <v>SERVIÇO</v>
      </c>
      <c r="E447" s="355" t="s">
        <v>4061</v>
      </c>
      <c r="F447" s="356" t="s">
        <v>3731</v>
      </c>
      <c r="G447" s="357" t="s">
        <v>1243</v>
      </c>
      <c r="H447" s="358">
        <v>14.93</v>
      </c>
      <c r="I447" s="358" t="str">
        <f t="shared" si="56"/>
        <v>2.5.3</v>
      </c>
      <c r="J447" s="358" t="str">
        <f t="shared" si="54"/>
        <v>BANHEIRO</v>
      </c>
      <c r="K447" s="354" t="str">
        <f t="shared" si="55"/>
        <v>PISO:</v>
      </c>
      <c r="W447"/>
      <c r="X447"/>
      <c r="Y447"/>
      <c r="Z447"/>
      <c r="AA447"/>
      <c r="AB447"/>
      <c r="AC447"/>
      <c r="AD447"/>
      <c r="AE447"/>
      <c r="AF447"/>
      <c r="AG447"/>
      <c r="AH447"/>
      <c r="AI447"/>
      <c r="AJ447"/>
      <c r="AK447"/>
      <c r="AL447"/>
    </row>
    <row r="448" spans="1:38" ht="63.75" outlineLevel="2" x14ac:dyDescent="0.2">
      <c r="A448" s="352" t="str">
        <f t="shared" si="58"/>
        <v>Penthouse x22</v>
      </c>
      <c r="B448" s="352" t="str">
        <f t="shared" si="59"/>
        <v>IMPERMEABILIZAÇAO E TRATAMENTOS</v>
      </c>
      <c r="C448" s="352" t="str">
        <f t="shared" si="60"/>
        <v>38_35º Pav. Penthouse</v>
      </c>
      <c r="D448" s="352" t="str">
        <f t="shared" si="57"/>
        <v>SERVIÇO</v>
      </c>
      <c r="E448" s="351" t="s">
        <v>4062</v>
      </c>
      <c r="F448" s="352" t="s">
        <v>3733</v>
      </c>
      <c r="G448" s="353" t="s">
        <v>1243</v>
      </c>
      <c r="H448" s="354">
        <v>27.01</v>
      </c>
      <c r="I448" s="354" t="str">
        <f t="shared" si="56"/>
        <v>2.5.3</v>
      </c>
      <c r="J448" s="354" t="str">
        <f t="shared" si="54"/>
        <v>BANHEIRO</v>
      </c>
      <c r="K448" s="354" t="str">
        <f t="shared" si="55"/>
        <v>PAREDE:</v>
      </c>
      <c r="W448"/>
      <c r="X448"/>
      <c r="Y448"/>
      <c r="Z448"/>
      <c r="AA448"/>
      <c r="AB448"/>
      <c r="AC448"/>
      <c r="AD448"/>
      <c r="AE448"/>
      <c r="AF448"/>
      <c r="AG448"/>
      <c r="AH448"/>
      <c r="AI448"/>
      <c r="AJ448"/>
      <c r="AK448"/>
      <c r="AL448"/>
    </row>
    <row r="449" spans="1:38" ht="63.75" outlineLevel="2" x14ac:dyDescent="0.2">
      <c r="A449" s="356" t="str">
        <f t="shared" si="58"/>
        <v>Penthouse x22</v>
      </c>
      <c r="B449" s="356" t="str">
        <f t="shared" si="59"/>
        <v>IMPERMEABILIZAÇAO E TRATAMENTOS</v>
      </c>
      <c r="C449" s="356" t="str">
        <f t="shared" si="60"/>
        <v>38_35º Pav. Penthouse</v>
      </c>
      <c r="D449" s="356" t="str">
        <f t="shared" si="57"/>
        <v>SERVIÇO</v>
      </c>
      <c r="E449" s="355" t="s">
        <v>4063</v>
      </c>
      <c r="F449" s="356" t="s">
        <v>3735</v>
      </c>
      <c r="G449" s="357" t="s">
        <v>1243</v>
      </c>
      <c r="H449" s="358">
        <v>9.1</v>
      </c>
      <c r="I449" s="358" t="str">
        <f t="shared" si="56"/>
        <v>2.5.3</v>
      </c>
      <c r="J449" s="358" t="str">
        <f t="shared" si="54"/>
        <v>BANHEIRO</v>
      </c>
      <c r="K449" s="354" t="str">
        <f t="shared" si="55"/>
        <v>PISO:</v>
      </c>
      <c r="W449"/>
      <c r="X449"/>
      <c r="Y449"/>
      <c r="Z449"/>
      <c r="AA449"/>
      <c r="AB449"/>
      <c r="AC449"/>
      <c r="AD449"/>
      <c r="AE449"/>
      <c r="AF449"/>
      <c r="AG449"/>
      <c r="AH449"/>
      <c r="AI449"/>
      <c r="AJ449"/>
      <c r="AK449"/>
      <c r="AL449"/>
    </row>
    <row r="450" spans="1:38" ht="63.75" outlineLevel="2" x14ac:dyDescent="0.2">
      <c r="A450" s="352" t="str">
        <f t="shared" si="58"/>
        <v>Penthouse x22</v>
      </c>
      <c r="B450" s="352" t="str">
        <f t="shared" si="59"/>
        <v>IMPERMEABILIZAÇAO E TRATAMENTOS</v>
      </c>
      <c r="C450" s="352" t="str">
        <f t="shared" si="60"/>
        <v>38_35º Pav. Penthouse</v>
      </c>
      <c r="D450" s="352" t="str">
        <f t="shared" si="57"/>
        <v>SERVIÇO</v>
      </c>
      <c r="E450" s="351" t="s">
        <v>4064</v>
      </c>
      <c r="F450" s="352" t="s">
        <v>3686</v>
      </c>
      <c r="G450" s="353" t="s">
        <v>1243</v>
      </c>
      <c r="H450" s="354">
        <v>28.49</v>
      </c>
      <c r="I450" s="354" t="str">
        <f t="shared" si="56"/>
        <v>2.5.3</v>
      </c>
      <c r="J450" s="354" t="str">
        <f t="shared" si="54"/>
        <v>ESQUADRIA</v>
      </c>
      <c r="K450" s="354" t="str">
        <f t="shared" si="55"/>
        <v>PAREDE:</v>
      </c>
      <c r="W450"/>
      <c r="X450"/>
      <c r="Y450"/>
      <c r="Z450"/>
      <c r="AA450"/>
      <c r="AB450"/>
      <c r="AC450"/>
      <c r="AD450"/>
      <c r="AE450"/>
      <c r="AF450"/>
      <c r="AG450"/>
      <c r="AH450"/>
      <c r="AI450"/>
      <c r="AJ450"/>
      <c r="AK450"/>
      <c r="AL450"/>
    </row>
    <row r="451" spans="1:38" ht="63.75" outlineLevel="2" x14ac:dyDescent="0.2">
      <c r="A451" s="356" t="str">
        <f t="shared" si="58"/>
        <v>Penthouse x22</v>
      </c>
      <c r="B451" s="356" t="str">
        <f t="shared" si="59"/>
        <v>IMPERMEABILIZAÇAO E TRATAMENTOS</v>
      </c>
      <c r="C451" s="356" t="str">
        <f t="shared" si="60"/>
        <v>38_35º Pav. Penthouse</v>
      </c>
      <c r="D451" s="356" t="str">
        <f t="shared" si="57"/>
        <v>SERVIÇO</v>
      </c>
      <c r="E451" s="355" t="s">
        <v>4065</v>
      </c>
      <c r="F451" s="356" t="s">
        <v>3738</v>
      </c>
      <c r="G451" s="357" t="s">
        <v>1243</v>
      </c>
      <c r="H451" s="358">
        <v>18.760000000000002</v>
      </c>
      <c r="I451" s="358" t="str">
        <f t="shared" si="56"/>
        <v>2.5.3</v>
      </c>
      <c r="J451" s="358" t="str">
        <f t="shared" si="54"/>
        <v>ESQUADRIA</v>
      </c>
      <c r="K451" s="354" t="str">
        <f t="shared" si="55"/>
        <v>PISO:</v>
      </c>
      <c r="W451"/>
      <c r="X451"/>
      <c r="Y451"/>
      <c r="Z451"/>
      <c r="AA451"/>
      <c r="AB451"/>
      <c r="AC451"/>
      <c r="AD451"/>
      <c r="AE451"/>
      <c r="AF451"/>
      <c r="AG451"/>
      <c r="AH451"/>
      <c r="AI451"/>
      <c r="AJ451"/>
      <c r="AK451"/>
      <c r="AL451"/>
    </row>
    <row r="452" spans="1:38" ht="63.75" outlineLevel="2" x14ac:dyDescent="0.2">
      <c r="A452" s="352" t="str">
        <f t="shared" si="58"/>
        <v>Penthouse x22</v>
      </c>
      <c r="B452" s="352" t="str">
        <f t="shared" si="59"/>
        <v>IMPERMEABILIZAÇAO E TRATAMENTOS</v>
      </c>
      <c r="C452" s="352" t="str">
        <f t="shared" si="60"/>
        <v>38_35º Pav. Penthouse</v>
      </c>
      <c r="D452" s="352" t="str">
        <f t="shared" si="57"/>
        <v>SERVIÇO</v>
      </c>
      <c r="E452" s="351" t="s">
        <v>4066</v>
      </c>
      <c r="F452" s="352" t="s">
        <v>3740</v>
      </c>
      <c r="G452" s="353" t="s">
        <v>1243</v>
      </c>
      <c r="H452" s="354">
        <v>9.92</v>
      </c>
      <c r="I452" s="354" t="str">
        <f t="shared" si="56"/>
        <v>7.1.6</v>
      </c>
      <c r="J452" s="354" t="str">
        <f t="shared" si="54"/>
        <v>FACHADA</v>
      </c>
      <c r="K452" s="354" t="str">
        <f t="shared" si="55"/>
        <v>PISO:</v>
      </c>
      <c r="W452"/>
      <c r="X452"/>
      <c r="Y452"/>
      <c r="Z452"/>
      <c r="AA452"/>
      <c r="AB452"/>
      <c r="AC452"/>
      <c r="AD452"/>
      <c r="AE452"/>
      <c r="AF452"/>
      <c r="AG452"/>
      <c r="AH452"/>
      <c r="AI452"/>
      <c r="AJ452"/>
      <c r="AK452"/>
      <c r="AL452"/>
    </row>
    <row r="453" spans="1:38" ht="63.75" outlineLevel="2" x14ac:dyDescent="0.2">
      <c r="A453" s="356" t="str">
        <f t="shared" si="58"/>
        <v>Penthouse x22</v>
      </c>
      <c r="B453" s="356" t="str">
        <f t="shared" si="59"/>
        <v>IMPERMEABILIZAÇAO E TRATAMENTOS</v>
      </c>
      <c r="C453" s="356" t="str">
        <f t="shared" si="60"/>
        <v>38_35º Pav. Penthouse</v>
      </c>
      <c r="D453" s="356" t="str">
        <f t="shared" si="57"/>
        <v>SERVIÇO</v>
      </c>
      <c r="E453" s="355" t="s">
        <v>4067</v>
      </c>
      <c r="F453" s="356" t="s">
        <v>4137</v>
      </c>
      <c r="G453" s="357" t="s">
        <v>1243</v>
      </c>
      <c r="H453" s="358">
        <v>1.8</v>
      </c>
      <c r="I453" s="358" t="s">
        <v>4152</v>
      </c>
      <c r="J453" s="358" t="str">
        <f t="shared" si="54"/>
        <v>SACADA</v>
      </c>
      <c r="K453" s="354" t="str">
        <f t="shared" si="55"/>
        <v>PAREDE:</v>
      </c>
      <c r="W453"/>
      <c r="X453"/>
      <c r="Y453"/>
      <c r="Z453"/>
      <c r="AA453"/>
      <c r="AB453"/>
      <c r="AC453"/>
      <c r="AD453"/>
      <c r="AE453"/>
      <c r="AF453"/>
      <c r="AG453"/>
      <c r="AH453"/>
      <c r="AI453"/>
      <c r="AJ453"/>
      <c r="AK453"/>
      <c r="AL453"/>
    </row>
    <row r="454" spans="1:38" ht="63.75" outlineLevel="2" x14ac:dyDescent="0.2">
      <c r="A454" s="352" t="str">
        <f t="shared" si="58"/>
        <v>Penthouse x22</v>
      </c>
      <c r="B454" s="352" t="str">
        <f t="shared" si="59"/>
        <v>IMPERMEABILIZAÇAO E TRATAMENTOS</v>
      </c>
      <c r="C454" s="352" t="str">
        <f t="shared" si="60"/>
        <v>38_35º Pav. Penthouse</v>
      </c>
      <c r="D454" s="352" t="str">
        <f t="shared" si="57"/>
        <v>SERVIÇO</v>
      </c>
      <c r="E454" s="351" t="s">
        <v>4068</v>
      </c>
      <c r="F454" s="352" t="s">
        <v>4138</v>
      </c>
      <c r="G454" s="353" t="s">
        <v>1243</v>
      </c>
      <c r="H454" s="354">
        <v>5.16</v>
      </c>
      <c r="I454" s="354" t="s">
        <v>4152</v>
      </c>
      <c r="J454" s="354" t="str">
        <f t="shared" si="54"/>
        <v>SACADA</v>
      </c>
      <c r="K454" s="354" t="str">
        <f t="shared" si="55"/>
        <v>PISO:</v>
      </c>
      <c r="L454" s="218" t="s">
        <v>4193</v>
      </c>
      <c r="W454"/>
      <c r="X454"/>
      <c r="Y454"/>
      <c r="Z454"/>
      <c r="AA454"/>
      <c r="AB454"/>
      <c r="AC454"/>
      <c r="AD454"/>
      <c r="AE454"/>
      <c r="AF454"/>
      <c r="AG454"/>
      <c r="AH454"/>
      <c r="AI454"/>
      <c r="AJ454"/>
      <c r="AK454"/>
      <c r="AL454"/>
    </row>
    <row r="455" spans="1:38" ht="63.75" outlineLevel="2" x14ac:dyDescent="0.2">
      <c r="A455" s="348" t="str">
        <f t="shared" si="58"/>
        <v>Penthouse x22</v>
      </c>
      <c r="B455" s="348" t="str">
        <f t="shared" si="59"/>
        <v>IMPERMEABILIZAÇAO E TRATAMENTOS</v>
      </c>
      <c r="C455" s="348" t="str">
        <f t="shared" si="60"/>
        <v>39_ 36º Pav. - Penthouse Dif.</v>
      </c>
      <c r="D455" s="348" t="str">
        <f t="shared" si="57"/>
        <v/>
      </c>
      <c r="E455" s="347" t="s">
        <v>2727</v>
      </c>
      <c r="F455" s="348" t="s">
        <v>4069</v>
      </c>
      <c r="G455" s="349"/>
      <c r="H455" s="350"/>
      <c r="I455" s="350">
        <f>IF(C455=F455,SUMIFS($H$12:$H$63964,$C$12:$C$63964,C455),"")</f>
        <v>132.69</v>
      </c>
      <c r="J455" s="350"/>
      <c r="K455" s="354"/>
      <c r="W455"/>
      <c r="X455"/>
      <c r="Y455"/>
      <c r="Z455"/>
      <c r="AA455"/>
      <c r="AB455"/>
      <c r="AC455"/>
      <c r="AD455"/>
      <c r="AE455"/>
      <c r="AF455"/>
      <c r="AG455"/>
      <c r="AH455"/>
      <c r="AI455"/>
      <c r="AJ455"/>
      <c r="AK455"/>
      <c r="AL455"/>
    </row>
    <row r="456" spans="1:38" ht="63.75" outlineLevel="2" x14ac:dyDescent="0.2">
      <c r="A456" s="356" t="str">
        <f t="shared" si="58"/>
        <v>Penthouse x22</v>
      </c>
      <c r="B456" s="356" t="str">
        <f t="shared" si="59"/>
        <v>IMPERMEABILIZAÇAO E TRATAMENTOS</v>
      </c>
      <c r="C456" s="356" t="str">
        <f t="shared" si="60"/>
        <v>39_ 36º Pav. - Penthouse Dif.</v>
      </c>
      <c r="D456" s="356" t="str">
        <f t="shared" si="57"/>
        <v>SERVIÇO</v>
      </c>
      <c r="E456" s="355" t="s">
        <v>2728</v>
      </c>
      <c r="F456" s="356" t="s">
        <v>3725</v>
      </c>
      <c r="G456" s="357" t="s">
        <v>1243</v>
      </c>
      <c r="H456" s="358">
        <v>1.44</v>
      </c>
      <c r="I456" s="358" t="str">
        <f t="shared" si="56"/>
        <v>7.1.6</v>
      </c>
      <c r="J456" s="358" t="str">
        <f t="shared" si="54"/>
        <v>TÉCNICA</v>
      </c>
      <c r="K456" s="354" t="str">
        <f t="shared" si="55"/>
        <v>PAREDE:</v>
      </c>
      <c r="W456"/>
      <c r="X456"/>
      <c r="Y456"/>
      <c r="Z456"/>
      <c r="AA456"/>
      <c r="AB456"/>
      <c r="AC456"/>
      <c r="AD456"/>
      <c r="AE456"/>
      <c r="AF456"/>
      <c r="AG456"/>
      <c r="AH456"/>
      <c r="AI456"/>
      <c r="AJ456"/>
      <c r="AK456"/>
      <c r="AL456"/>
    </row>
    <row r="457" spans="1:38" ht="63.75" outlineLevel="2" x14ac:dyDescent="0.2">
      <c r="A457" s="352" t="str">
        <f t="shared" si="58"/>
        <v>Penthouse x22</v>
      </c>
      <c r="B457" s="352" t="str">
        <f t="shared" si="59"/>
        <v>IMPERMEABILIZAÇAO E TRATAMENTOS</v>
      </c>
      <c r="C457" s="352" t="str">
        <f t="shared" si="60"/>
        <v>39_ 36º Pav. - Penthouse Dif.</v>
      </c>
      <c r="D457" s="352" t="str">
        <f t="shared" si="57"/>
        <v>SERVIÇO</v>
      </c>
      <c r="E457" s="351" t="s">
        <v>4070</v>
      </c>
      <c r="F457" s="352" t="s">
        <v>3727</v>
      </c>
      <c r="G457" s="353" t="s">
        <v>1243</v>
      </c>
      <c r="H457" s="354">
        <v>2.85</v>
      </c>
      <c r="I457" s="354" t="str">
        <f t="shared" si="56"/>
        <v>7.1.6</v>
      </c>
      <c r="J457" s="354" t="str">
        <f t="shared" si="54"/>
        <v>TÉCNICA</v>
      </c>
      <c r="K457" s="354" t="str">
        <f t="shared" si="55"/>
        <v>PISO:</v>
      </c>
      <c r="W457"/>
      <c r="X457"/>
      <c r="Y457"/>
      <c r="Z457"/>
      <c r="AA457"/>
      <c r="AB457"/>
      <c r="AC457"/>
      <c r="AD457"/>
      <c r="AE457"/>
      <c r="AF457"/>
      <c r="AG457"/>
      <c r="AH457"/>
      <c r="AI457"/>
      <c r="AJ457"/>
      <c r="AK457"/>
      <c r="AL457"/>
    </row>
    <row r="458" spans="1:38" ht="63.75" outlineLevel="2" x14ac:dyDescent="0.2">
      <c r="A458" s="356" t="str">
        <f t="shared" si="58"/>
        <v>Penthouse x22</v>
      </c>
      <c r="B458" s="356" t="str">
        <f t="shared" si="59"/>
        <v>IMPERMEABILIZAÇAO E TRATAMENTOS</v>
      </c>
      <c r="C458" s="356" t="str">
        <f t="shared" si="60"/>
        <v>39_ 36º Pav. - Penthouse Dif.</v>
      </c>
      <c r="D458" s="356" t="str">
        <f t="shared" si="57"/>
        <v>SERVIÇO</v>
      </c>
      <c r="E458" s="355" t="s">
        <v>4071</v>
      </c>
      <c r="F458" s="356" t="s">
        <v>3729</v>
      </c>
      <c r="G458" s="357" t="s">
        <v>1243</v>
      </c>
      <c r="H458" s="358">
        <v>21.66</v>
      </c>
      <c r="I458" s="358" t="str">
        <f t="shared" si="56"/>
        <v>2.5.3</v>
      </c>
      <c r="J458" s="358" t="str">
        <f t="shared" si="54"/>
        <v>BANHEIRO</v>
      </c>
      <c r="K458" s="354" t="str">
        <f t="shared" si="55"/>
        <v>PAREDE:</v>
      </c>
      <c r="W458"/>
      <c r="X458"/>
      <c r="Y458"/>
      <c r="Z458"/>
      <c r="AA458"/>
      <c r="AB458"/>
      <c r="AC458"/>
      <c r="AD458"/>
      <c r="AE458"/>
      <c r="AF458"/>
      <c r="AG458"/>
      <c r="AH458"/>
      <c r="AI458"/>
      <c r="AJ458"/>
      <c r="AK458"/>
      <c r="AL458"/>
    </row>
    <row r="459" spans="1:38" ht="63.75" outlineLevel="2" x14ac:dyDescent="0.2">
      <c r="A459" s="352" t="str">
        <f t="shared" si="58"/>
        <v>Penthouse x22</v>
      </c>
      <c r="B459" s="352" t="str">
        <f t="shared" si="59"/>
        <v>IMPERMEABILIZAÇAO E TRATAMENTOS</v>
      </c>
      <c r="C459" s="352" t="str">
        <f t="shared" si="60"/>
        <v>39_ 36º Pav. - Penthouse Dif.</v>
      </c>
      <c r="D459" s="352" t="str">
        <f t="shared" si="57"/>
        <v>SERVIÇO</v>
      </c>
      <c r="E459" s="351" t="s">
        <v>4072</v>
      </c>
      <c r="F459" s="352" t="s">
        <v>3731</v>
      </c>
      <c r="G459" s="353" t="s">
        <v>1243</v>
      </c>
      <c r="H459" s="354">
        <v>15</v>
      </c>
      <c r="I459" s="354" t="str">
        <f t="shared" si="56"/>
        <v>2.5.3</v>
      </c>
      <c r="J459" s="354" t="str">
        <f t="shared" si="54"/>
        <v>BANHEIRO</v>
      </c>
      <c r="K459" s="354" t="str">
        <f t="shared" si="55"/>
        <v>PISO:</v>
      </c>
      <c r="W459"/>
      <c r="X459"/>
      <c r="Y459"/>
      <c r="Z459"/>
      <c r="AA459"/>
      <c r="AB459"/>
      <c r="AC459"/>
      <c r="AD459"/>
      <c r="AE459"/>
      <c r="AF459"/>
      <c r="AG459"/>
      <c r="AH459"/>
      <c r="AI459"/>
      <c r="AJ459"/>
      <c r="AK459"/>
      <c r="AL459"/>
    </row>
    <row r="460" spans="1:38" ht="63.75" outlineLevel="2" x14ac:dyDescent="0.2">
      <c r="A460" s="356" t="str">
        <f t="shared" si="58"/>
        <v>Penthouse x22</v>
      </c>
      <c r="B460" s="356" t="str">
        <f t="shared" si="59"/>
        <v>IMPERMEABILIZAÇAO E TRATAMENTOS</v>
      </c>
      <c r="C460" s="356" t="str">
        <f t="shared" si="60"/>
        <v>39_ 36º Pav. - Penthouse Dif.</v>
      </c>
      <c r="D460" s="356" t="str">
        <f t="shared" si="57"/>
        <v>SERVIÇO</v>
      </c>
      <c r="E460" s="355" t="s">
        <v>4073</v>
      </c>
      <c r="F460" s="356" t="s">
        <v>3733</v>
      </c>
      <c r="G460" s="357" t="s">
        <v>1243</v>
      </c>
      <c r="H460" s="358">
        <v>26.03</v>
      </c>
      <c r="I460" s="358" t="str">
        <f t="shared" si="56"/>
        <v>2.5.3</v>
      </c>
      <c r="J460" s="358" t="str">
        <f t="shared" si="54"/>
        <v>BANHEIRO</v>
      </c>
      <c r="K460" s="354" t="str">
        <f t="shared" si="55"/>
        <v>PAREDE:</v>
      </c>
      <c r="W460"/>
      <c r="X460"/>
      <c r="Y460"/>
      <c r="Z460"/>
      <c r="AA460"/>
      <c r="AB460"/>
      <c r="AC460"/>
      <c r="AD460"/>
      <c r="AE460"/>
      <c r="AF460"/>
      <c r="AG460"/>
      <c r="AH460"/>
      <c r="AI460"/>
      <c r="AJ460"/>
      <c r="AK460"/>
      <c r="AL460"/>
    </row>
    <row r="461" spans="1:38" ht="63.75" outlineLevel="2" x14ac:dyDescent="0.2">
      <c r="A461" s="352" t="str">
        <f t="shared" si="58"/>
        <v>Penthouse x22</v>
      </c>
      <c r="B461" s="352" t="str">
        <f t="shared" si="59"/>
        <v>IMPERMEABILIZAÇAO E TRATAMENTOS</v>
      </c>
      <c r="C461" s="352" t="str">
        <f t="shared" si="60"/>
        <v>39_ 36º Pav. - Penthouse Dif.</v>
      </c>
      <c r="D461" s="352" t="str">
        <f t="shared" si="57"/>
        <v>SERVIÇO</v>
      </c>
      <c r="E461" s="351" t="s">
        <v>4074</v>
      </c>
      <c r="F461" s="352" t="s">
        <v>3735</v>
      </c>
      <c r="G461" s="353" t="s">
        <v>1243</v>
      </c>
      <c r="H461" s="354">
        <v>9.1199999999999992</v>
      </c>
      <c r="I461" s="354" t="str">
        <f t="shared" si="56"/>
        <v>2.5.3</v>
      </c>
      <c r="J461" s="354" t="str">
        <f t="shared" si="54"/>
        <v>BANHEIRO</v>
      </c>
      <c r="K461" s="354" t="str">
        <f t="shared" si="55"/>
        <v>PISO:</v>
      </c>
      <c r="W461"/>
      <c r="X461"/>
      <c r="Y461"/>
      <c r="Z461"/>
      <c r="AA461"/>
      <c r="AB461"/>
      <c r="AC461"/>
      <c r="AD461"/>
      <c r="AE461"/>
      <c r="AF461"/>
      <c r="AG461"/>
      <c r="AH461"/>
      <c r="AI461"/>
      <c r="AJ461"/>
      <c r="AK461"/>
      <c r="AL461"/>
    </row>
    <row r="462" spans="1:38" ht="63.75" outlineLevel="2" x14ac:dyDescent="0.2">
      <c r="A462" s="356" t="str">
        <f t="shared" si="58"/>
        <v>Penthouse x22</v>
      </c>
      <c r="B462" s="356" t="str">
        <f t="shared" si="59"/>
        <v>IMPERMEABILIZAÇAO E TRATAMENTOS</v>
      </c>
      <c r="C462" s="356" t="str">
        <f t="shared" si="60"/>
        <v>39_ 36º Pav. - Penthouse Dif.</v>
      </c>
      <c r="D462" s="356" t="str">
        <f t="shared" si="57"/>
        <v>SERVIÇO</v>
      </c>
      <c r="E462" s="355" t="s">
        <v>4075</v>
      </c>
      <c r="F462" s="356" t="s">
        <v>3686</v>
      </c>
      <c r="G462" s="357" t="s">
        <v>1243</v>
      </c>
      <c r="H462" s="358">
        <v>28.19</v>
      </c>
      <c r="I462" s="358" t="str">
        <f t="shared" si="56"/>
        <v>2.5.3</v>
      </c>
      <c r="J462" s="358" t="str">
        <f t="shared" si="54"/>
        <v>ESQUADRIA</v>
      </c>
      <c r="K462" s="354" t="str">
        <f t="shared" si="55"/>
        <v>PAREDE:</v>
      </c>
      <c r="W462"/>
      <c r="X462"/>
      <c r="Y462"/>
      <c r="Z462"/>
      <c r="AA462"/>
      <c r="AB462"/>
      <c r="AC462"/>
      <c r="AD462"/>
      <c r="AE462"/>
      <c r="AF462"/>
      <c r="AG462"/>
      <c r="AH462"/>
      <c r="AI462"/>
      <c r="AJ462"/>
      <c r="AK462"/>
      <c r="AL462"/>
    </row>
    <row r="463" spans="1:38" ht="63.75" outlineLevel="2" x14ac:dyDescent="0.2">
      <c r="A463" s="352" t="str">
        <f t="shared" si="58"/>
        <v>Penthouse x22</v>
      </c>
      <c r="B463" s="352" t="str">
        <f t="shared" si="59"/>
        <v>IMPERMEABILIZAÇAO E TRATAMENTOS</v>
      </c>
      <c r="C463" s="352" t="str">
        <f t="shared" si="60"/>
        <v>39_ 36º Pav. - Penthouse Dif.</v>
      </c>
      <c r="D463" s="352" t="str">
        <f t="shared" si="57"/>
        <v>SERVIÇO</v>
      </c>
      <c r="E463" s="351" t="s">
        <v>4076</v>
      </c>
      <c r="F463" s="352" t="s">
        <v>3738</v>
      </c>
      <c r="G463" s="353" t="s">
        <v>1243</v>
      </c>
      <c r="H463" s="354">
        <v>18.079999999999998</v>
      </c>
      <c r="I463" s="354" t="str">
        <f t="shared" si="56"/>
        <v>2.5.3</v>
      </c>
      <c r="J463" s="354" t="str">
        <f t="shared" si="54"/>
        <v>ESQUADRIA</v>
      </c>
      <c r="K463" s="354" t="str">
        <f t="shared" si="55"/>
        <v>PISO:</v>
      </c>
      <c r="W463"/>
      <c r="X463"/>
      <c r="Y463"/>
      <c r="Z463"/>
      <c r="AA463"/>
      <c r="AB463"/>
      <c r="AC463"/>
      <c r="AD463"/>
      <c r="AE463"/>
      <c r="AF463"/>
      <c r="AG463"/>
      <c r="AH463"/>
      <c r="AI463"/>
      <c r="AJ463"/>
      <c r="AK463"/>
      <c r="AL463"/>
    </row>
    <row r="464" spans="1:38" ht="63.75" outlineLevel="2" x14ac:dyDescent="0.2">
      <c r="A464" s="356" t="str">
        <f t="shared" si="58"/>
        <v>Penthouse x22</v>
      </c>
      <c r="B464" s="356" t="str">
        <f t="shared" si="59"/>
        <v>IMPERMEABILIZAÇAO E TRATAMENTOS</v>
      </c>
      <c r="C464" s="356" t="str">
        <f t="shared" si="60"/>
        <v>39_ 36º Pav. - Penthouse Dif.</v>
      </c>
      <c r="D464" s="356" t="str">
        <f t="shared" si="57"/>
        <v>SERVIÇO</v>
      </c>
      <c r="E464" s="355" t="s">
        <v>4077</v>
      </c>
      <c r="F464" s="356" t="s">
        <v>4137</v>
      </c>
      <c r="G464" s="357" t="s">
        <v>1243</v>
      </c>
      <c r="H464" s="358">
        <v>1.99</v>
      </c>
      <c r="I464" s="358" t="s">
        <v>4152</v>
      </c>
      <c r="J464" s="358" t="str">
        <f t="shared" ref="J464:J511" si="61">TRIM(RIGHT(SUBSTITUTE(SUBSTITUTE(F464,CHAR(10)," ")," ",REPT(" ",100)),100))</f>
        <v>SACADA</v>
      </c>
      <c r="K464" s="354" t="str">
        <f t="shared" ref="K464:K511" si="62">TRIM(LEFT(SUBSTITUTE(SUBSTITUTE(F464,CHAR(10)," ")," ",REPT(" ",100)),100))</f>
        <v>PAREDE:</v>
      </c>
      <c r="W464"/>
      <c r="X464"/>
      <c r="Y464"/>
      <c r="Z464"/>
      <c r="AA464"/>
      <c r="AB464"/>
      <c r="AC464"/>
      <c r="AD464"/>
      <c r="AE464"/>
      <c r="AF464"/>
      <c r="AG464"/>
      <c r="AH464"/>
      <c r="AI464"/>
      <c r="AJ464"/>
      <c r="AK464"/>
      <c r="AL464"/>
    </row>
    <row r="465" spans="1:38" ht="63.75" outlineLevel="2" x14ac:dyDescent="0.2">
      <c r="A465" s="352" t="str">
        <f t="shared" si="58"/>
        <v>Penthouse x22</v>
      </c>
      <c r="B465" s="352" t="str">
        <f t="shared" si="59"/>
        <v>IMPERMEABILIZAÇAO E TRATAMENTOS</v>
      </c>
      <c r="C465" s="352" t="str">
        <f t="shared" si="60"/>
        <v>39_ 36º Pav. - Penthouse Dif.</v>
      </c>
      <c r="D465" s="352" t="str">
        <f t="shared" si="57"/>
        <v>SERVIÇO</v>
      </c>
      <c r="E465" s="351" t="s">
        <v>4078</v>
      </c>
      <c r="F465" s="352" t="s">
        <v>4138</v>
      </c>
      <c r="G465" s="353" t="s">
        <v>1243</v>
      </c>
      <c r="H465" s="354">
        <v>8.33</v>
      </c>
      <c r="I465" s="354" t="s">
        <v>4152</v>
      </c>
      <c r="J465" s="354" t="str">
        <f t="shared" si="61"/>
        <v>SACADA</v>
      </c>
      <c r="K465" s="354" t="str">
        <f t="shared" si="62"/>
        <v>PISO:</v>
      </c>
      <c r="L465" s="218" t="s">
        <v>4193</v>
      </c>
      <c r="W465"/>
      <c r="X465"/>
      <c r="Y465"/>
      <c r="Z465"/>
      <c r="AA465"/>
      <c r="AB465"/>
      <c r="AC465"/>
      <c r="AD465"/>
      <c r="AE465"/>
      <c r="AF465"/>
      <c r="AG465"/>
      <c r="AH465"/>
      <c r="AI465"/>
      <c r="AJ465"/>
      <c r="AK465"/>
      <c r="AL465"/>
    </row>
    <row r="466" spans="1:38" ht="63.75" outlineLevel="2" x14ac:dyDescent="0.2">
      <c r="A466" s="348">
        <f t="shared" si="58"/>
        <v>0</v>
      </c>
      <c r="B466" s="348" t="str">
        <f t="shared" si="59"/>
        <v>IMPERMEABILIZAÇAO E TRATAMENTOS</v>
      </c>
      <c r="C466" s="348" t="str">
        <f t="shared" si="60"/>
        <v>40_37º - Duplex Inferior</v>
      </c>
      <c r="D466" s="348" t="str">
        <f t="shared" si="57"/>
        <v/>
      </c>
      <c r="E466" s="347" t="s">
        <v>2729</v>
      </c>
      <c r="F466" s="348" t="s">
        <v>4079</v>
      </c>
      <c r="G466" s="349"/>
      <c r="H466" s="350"/>
      <c r="I466" s="350">
        <f>IF(C466=F466,SUMIFS($H$12:$H$63964,$C$12:$C$63964,C466),"")</f>
        <v>225.46</v>
      </c>
      <c r="J466" s="350"/>
      <c r="K466" s="354"/>
      <c r="W466"/>
      <c r="X466"/>
      <c r="Y466"/>
      <c r="Z466"/>
      <c r="AA466"/>
      <c r="AB466"/>
      <c r="AC466"/>
      <c r="AD466"/>
      <c r="AE466"/>
      <c r="AF466"/>
      <c r="AG466"/>
      <c r="AH466"/>
      <c r="AI466"/>
      <c r="AJ466"/>
      <c r="AK466"/>
      <c r="AL466"/>
    </row>
    <row r="467" spans="1:38" ht="63.75" outlineLevel="2" x14ac:dyDescent="0.2">
      <c r="A467" s="356">
        <f t="shared" si="58"/>
        <v>0</v>
      </c>
      <c r="B467" s="356" t="str">
        <f t="shared" si="59"/>
        <v>IMPERMEABILIZAÇAO E TRATAMENTOS</v>
      </c>
      <c r="C467" s="356" t="str">
        <f t="shared" si="60"/>
        <v>40_37º - Duplex Inferior</v>
      </c>
      <c r="D467" s="356" t="str">
        <f t="shared" si="57"/>
        <v>SERVIÇO</v>
      </c>
      <c r="E467" s="355" t="s">
        <v>2730</v>
      </c>
      <c r="F467" s="356" t="s">
        <v>3725</v>
      </c>
      <c r="G467" s="357" t="s">
        <v>1243</v>
      </c>
      <c r="H467" s="358">
        <v>1.29</v>
      </c>
      <c r="I467" s="358" t="str">
        <f t="shared" ref="I467:I511" si="63">_xlfn.XLOOKUP($F467,$M$66:$M$115,$N$66:$N$115)</f>
        <v>7.1.6</v>
      </c>
      <c r="J467" s="358" t="str">
        <f t="shared" si="61"/>
        <v>TÉCNICA</v>
      </c>
      <c r="K467" s="354" t="str">
        <f t="shared" si="62"/>
        <v>PAREDE:</v>
      </c>
      <c r="W467"/>
      <c r="X467"/>
      <c r="Y467"/>
      <c r="Z467"/>
      <c r="AA467"/>
      <c r="AB467"/>
      <c r="AC467"/>
      <c r="AD467"/>
      <c r="AE467"/>
      <c r="AF467"/>
      <c r="AG467"/>
      <c r="AH467"/>
      <c r="AI467"/>
      <c r="AJ467"/>
      <c r="AK467"/>
      <c r="AL467"/>
    </row>
    <row r="468" spans="1:38" ht="63.75" outlineLevel="2" x14ac:dyDescent="0.2">
      <c r="A468" s="352">
        <f t="shared" si="58"/>
        <v>0</v>
      </c>
      <c r="B468" s="352" t="str">
        <f t="shared" si="59"/>
        <v>IMPERMEABILIZAÇAO E TRATAMENTOS</v>
      </c>
      <c r="C468" s="352" t="str">
        <f t="shared" si="60"/>
        <v>40_37º - Duplex Inferior</v>
      </c>
      <c r="D468" s="352" t="str">
        <f t="shared" si="57"/>
        <v>SERVIÇO</v>
      </c>
      <c r="E468" s="351" t="s">
        <v>4080</v>
      </c>
      <c r="F468" s="352" t="s">
        <v>3727</v>
      </c>
      <c r="G468" s="353" t="s">
        <v>1243</v>
      </c>
      <c r="H468" s="354">
        <v>2.85</v>
      </c>
      <c r="I468" s="354" t="str">
        <f t="shared" si="63"/>
        <v>7.1.6</v>
      </c>
      <c r="J468" s="354" t="str">
        <f t="shared" si="61"/>
        <v>TÉCNICA</v>
      </c>
      <c r="K468" s="354" t="str">
        <f t="shared" si="62"/>
        <v>PISO:</v>
      </c>
      <c r="W468"/>
      <c r="X468"/>
      <c r="Y468"/>
      <c r="Z468"/>
      <c r="AA468"/>
      <c r="AB468"/>
      <c r="AC468"/>
      <c r="AD468"/>
      <c r="AE468"/>
      <c r="AF468"/>
      <c r="AG468"/>
      <c r="AH468"/>
      <c r="AI468"/>
      <c r="AJ468"/>
      <c r="AK468"/>
      <c r="AL468"/>
    </row>
    <row r="469" spans="1:38" ht="63.75" outlineLevel="2" x14ac:dyDescent="0.2">
      <c r="A469" s="356">
        <f t="shared" si="58"/>
        <v>0</v>
      </c>
      <c r="B469" s="356" t="str">
        <f t="shared" si="59"/>
        <v>IMPERMEABILIZAÇAO E TRATAMENTOS</v>
      </c>
      <c r="C469" s="356" t="str">
        <f t="shared" si="60"/>
        <v>40_37º - Duplex Inferior</v>
      </c>
      <c r="D469" s="356" t="str">
        <f t="shared" si="57"/>
        <v>SERVIÇO</v>
      </c>
      <c r="E469" s="355" t="s">
        <v>4081</v>
      </c>
      <c r="F469" s="356" t="s">
        <v>3729</v>
      </c>
      <c r="G469" s="357" t="s">
        <v>1243</v>
      </c>
      <c r="H469" s="358">
        <v>33.28</v>
      </c>
      <c r="I469" s="358" t="str">
        <f t="shared" si="63"/>
        <v>2.5.3</v>
      </c>
      <c r="J469" s="358" t="str">
        <f t="shared" si="61"/>
        <v>BANHEIRO</v>
      </c>
      <c r="K469" s="354" t="str">
        <f t="shared" si="62"/>
        <v>PAREDE:</v>
      </c>
      <c r="W469"/>
      <c r="X469"/>
      <c r="Y469"/>
      <c r="Z469"/>
      <c r="AA469"/>
      <c r="AB469"/>
      <c r="AC469"/>
      <c r="AD469"/>
      <c r="AE469"/>
      <c r="AF469"/>
      <c r="AG469"/>
      <c r="AH469"/>
      <c r="AI469"/>
      <c r="AJ469"/>
      <c r="AK469"/>
      <c r="AL469"/>
    </row>
    <row r="470" spans="1:38" ht="63.75" outlineLevel="2" x14ac:dyDescent="0.2">
      <c r="A470" s="352">
        <f t="shared" si="58"/>
        <v>0</v>
      </c>
      <c r="B470" s="352" t="str">
        <f t="shared" si="59"/>
        <v>IMPERMEABILIZAÇAO E TRATAMENTOS</v>
      </c>
      <c r="C470" s="352" t="str">
        <f t="shared" si="60"/>
        <v>40_37º - Duplex Inferior</v>
      </c>
      <c r="D470" s="352" t="str">
        <f t="shared" si="57"/>
        <v>SERVIÇO</v>
      </c>
      <c r="E470" s="351" t="s">
        <v>4082</v>
      </c>
      <c r="F470" s="352" t="s">
        <v>3731</v>
      </c>
      <c r="G470" s="353" t="s">
        <v>1243</v>
      </c>
      <c r="H470" s="354">
        <v>24.61</v>
      </c>
      <c r="I470" s="354" t="str">
        <f t="shared" si="63"/>
        <v>2.5.3</v>
      </c>
      <c r="J470" s="354" t="str">
        <f t="shared" si="61"/>
        <v>BANHEIRO</v>
      </c>
      <c r="K470" s="354" t="str">
        <f t="shared" si="62"/>
        <v>PISO:</v>
      </c>
      <c r="W470"/>
      <c r="X470"/>
      <c r="Y470"/>
      <c r="Z470"/>
      <c r="AA470"/>
      <c r="AB470"/>
      <c r="AC470"/>
      <c r="AD470"/>
      <c r="AE470"/>
      <c r="AF470"/>
      <c r="AG470"/>
      <c r="AH470"/>
      <c r="AI470"/>
      <c r="AJ470"/>
      <c r="AK470"/>
      <c r="AL470"/>
    </row>
    <row r="471" spans="1:38" ht="63.75" outlineLevel="2" x14ac:dyDescent="0.2">
      <c r="A471" s="356">
        <f t="shared" si="58"/>
        <v>0</v>
      </c>
      <c r="B471" s="356" t="str">
        <f t="shared" si="59"/>
        <v>IMPERMEABILIZAÇAO E TRATAMENTOS</v>
      </c>
      <c r="C471" s="356" t="str">
        <f t="shared" si="60"/>
        <v>40_37º - Duplex Inferior</v>
      </c>
      <c r="D471" s="356" t="str">
        <f t="shared" si="57"/>
        <v>SERVIÇO</v>
      </c>
      <c r="E471" s="355" t="s">
        <v>4083</v>
      </c>
      <c r="F471" s="356" t="s">
        <v>3733</v>
      </c>
      <c r="G471" s="357" t="s">
        <v>1243</v>
      </c>
      <c r="H471" s="358">
        <v>27.95</v>
      </c>
      <c r="I471" s="358" t="str">
        <f t="shared" si="63"/>
        <v>2.5.3</v>
      </c>
      <c r="J471" s="358" t="str">
        <f t="shared" si="61"/>
        <v>BANHEIRO</v>
      </c>
      <c r="K471" s="354" t="str">
        <f t="shared" si="62"/>
        <v>PAREDE:</v>
      </c>
      <c r="W471"/>
      <c r="X471"/>
      <c r="Y471"/>
      <c r="Z471"/>
      <c r="AA471"/>
      <c r="AB471"/>
      <c r="AC471"/>
      <c r="AD471"/>
      <c r="AE471"/>
      <c r="AF471"/>
      <c r="AG471"/>
      <c r="AH471"/>
      <c r="AI471"/>
      <c r="AJ471"/>
      <c r="AK471"/>
      <c r="AL471"/>
    </row>
    <row r="472" spans="1:38" ht="63.75" outlineLevel="2" x14ac:dyDescent="0.2">
      <c r="A472" s="352">
        <f t="shared" si="58"/>
        <v>0</v>
      </c>
      <c r="B472" s="352" t="str">
        <f t="shared" si="59"/>
        <v>IMPERMEABILIZAÇAO E TRATAMENTOS</v>
      </c>
      <c r="C472" s="352" t="str">
        <f t="shared" si="60"/>
        <v>40_37º - Duplex Inferior</v>
      </c>
      <c r="D472" s="352" t="str">
        <f t="shared" si="57"/>
        <v>SERVIÇO</v>
      </c>
      <c r="E472" s="351" t="s">
        <v>4084</v>
      </c>
      <c r="F472" s="352" t="s">
        <v>3735</v>
      </c>
      <c r="G472" s="353" t="s">
        <v>1243</v>
      </c>
      <c r="H472" s="354">
        <v>7.77</v>
      </c>
      <c r="I472" s="354" t="str">
        <f t="shared" si="63"/>
        <v>2.5.3</v>
      </c>
      <c r="J472" s="354" t="str">
        <f t="shared" si="61"/>
        <v>BANHEIRO</v>
      </c>
      <c r="K472" s="354" t="str">
        <f t="shared" si="62"/>
        <v>PISO:</v>
      </c>
      <c r="W472"/>
      <c r="X472"/>
      <c r="Y472"/>
      <c r="Z472"/>
      <c r="AA472"/>
      <c r="AB472"/>
      <c r="AC472"/>
      <c r="AD472"/>
      <c r="AE472"/>
      <c r="AF472"/>
      <c r="AG472"/>
      <c r="AH472"/>
      <c r="AI472"/>
      <c r="AJ472"/>
      <c r="AK472"/>
      <c r="AL472"/>
    </row>
    <row r="473" spans="1:38" ht="63.75" outlineLevel="2" x14ac:dyDescent="0.2">
      <c r="A473" s="356">
        <f t="shared" si="58"/>
        <v>0</v>
      </c>
      <c r="B473" s="356" t="str">
        <f t="shared" si="59"/>
        <v>IMPERMEABILIZAÇAO E TRATAMENTOS</v>
      </c>
      <c r="C473" s="356" t="str">
        <f t="shared" si="60"/>
        <v>40_37º - Duplex Inferior</v>
      </c>
      <c r="D473" s="356" t="str">
        <f t="shared" si="57"/>
        <v>SERVIÇO</v>
      </c>
      <c r="E473" s="355" t="s">
        <v>4085</v>
      </c>
      <c r="F473" s="356" t="s">
        <v>4086</v>
      </c>
      <c r="G473" s="357" t="s">
        <v>1243</v>
      </c>
      <c r="H473" s="358">
        <v>27.15</v>
      </c>
      <c r="I473" s="358" t="str">
        <f t="shared" si="63"/>
        <v>7.1.6</v>
      </c>
      <c r="J473" s="358" t="str">
        <f t="shared" si="61"/>
        <v>RUFO</v>
      </c>
      <c r="K473" s="354" t="str">
        <f t="shared" si="62"/>
        <v>PISO:</v>
      </c>
      <c r="W473"/>
      <c r="X473"/>
      <c r="Y473"/>
      <c r="Z473"/>
      <c r="AA473"/>
      <c r="AB473"/>
      <c r="AC473"/>
      <c r="AD473"/>
      <c r="AE473"/>
      <c r="AF473"/>
      <c r="AG473"/>
      <c r="AH473"/>
      <c r="AI473"/>
      <c r="AJ473"/>
      <c r="AK473"/>
      <c r="AL473"/>
    </row>
    <row r="474" spans="1:38" ht="63.75" outlineLevel="2" x14ac:dyDescent="0.2">
      <c r="A474" s="352">
        <f t="shared" si="58"/>
        <v>0</v>
      </c>
      <c r="B474" s="352" t="str">
        <f t="shared" si="59"/>
        <v>IMPERMEABILIZAÇAO E TRATAMENTOS</v>
      </c>
      <c r="C474" s="352" t="str">
        <f t="shared" si="60"/>
        <v>40_37º - Duplex Inferior</v>
      </c>
      <c r="D474" s="352" t="str">
        <f t="shared" si="57"/>
        <v>SERVIÇO</v>
      </c>
      <c r="E474" s="351" t="s">
        <v>4087</v>
      </c>
      <c r="F474" s="352" t="s">
        <v>3686</v>
      </c>
      <c r="G474" s="353" t="s">
        <v>1243</v>
      </c>
      <c r="H474" s="354">
        <v>31.82</v>
      </c>
      <c r="I474" s="354" t="str">
        <f t="shared" si="63"/>
        <v>2.5.3</v>
      </c>
      <c r="J474" s="354" t="str">
        <f t="shared" si="61"/>
        <v>ESQUADRIA</v>
      </c>
      <c r="K474" s="354" t="str">
        <f t="shared" si="62"/>
        <v>PAREDE:</v>
      </c>
      <c r="W474"/>
      <c r="X474"/>
      <c r="Y474"/>
      <c r="Z474"/>
      <c r="AA474"/>
      <c r="AB474"/>
      <c r="AC474"/>
      <c r="AD474"/>
      <c r="AE474"/>
      <c r="AF474"/>
      <c r="AG474"/>
      <c r="AH474"/>
      <c r="AI474"/>
      <c r="AJ474"/>
      <c r="AK474"/>
      <c r="AL474"/>
    </row>
    <row r="475" spans="1:38" ht="63.75" outlineLevel="2" x14ac:dyDescent="0.2">
      <c r="A475" s="356">
        <f t="shared" si="58"/>
        <v>0</v>
      </c>
      <c r="B475" s="356" t="str">
        <f t="shared" si="59"/>
        <v>IMPERMEABILIZAÇAO E TRATAMENTOS</v>
      </c>
      <c r="C475" s="356" t="str">
        <f t="shared" si="60"/>
        <v>40_37º - Duplex Inferior</v>
      </c>
      <c r="D475" s="356" t="str">
        <f t="shared" si="57"/>
        <v>SERVIÇO</v>
      </c>
      <c r="E475" s="355" t="s">
        <v>4088</v>
      </c>
      <c r="F475" s="356" t="s">
        <v>3738</v>
      </c>
      <c r="G475" s="357" t="s">
        <v>1243</v>
      </c>
      <c r="H475" s="358">
        <v>18.78</v>
      </c>
      <c r="I475" s="358" t="str">
        <f t="shared" si="63"/>
        <v>2.5.3</v>
      </c>
      <c r="J475" s="358" t="str">
        <f t="shared" si="61"/>
        <v>ESQUADRIA</v>
      </c>
      <c r="K475" s="354" t="str">
        <f t="shared" si="62"/>
        <v>PISO:</v>
      </c>
      <c r="W475"/>
      <c r="X475"/>
      <c r="Y475"/>
      <c r="Z475"/>
      <c r="AA475"/>
      <c r="AB475"/>
      <c r="AC475"/>
      <c r="AD475"/>
      <c r="AE475"/>
      <c r="AF475"/>
      <c r="AG475"/>
      <c r="AH475"/>
      <c r="AI475"/>
      <c r="AJ475"/>
      <c r="AK475"/>
      <c r="AL475"/>
    </row>
    <row r="476" spans="1:38" ht="63.75" outlineLevel="2" x14ac:dyDescent="0.2">
      <c r="A476" s="352">
        <f t="shared" si="58"/>
        <v>0</v>
      </c>
      <c r="B476" s="352" t="str">
        <f t="shared" si="59"/>
        <v>IMPERMEABILIZAÇAO E TRATAMENTOS</v>
      </c>
      <c r="C476" s="352" t="str">
        <f t="shared" si="60"/>
        <v>40_37º - Duplex Inferior</v>
      </c>
      <c r="D476" s="352" t="str">
        <f t="shared" si="57"/>
        <v>SERVIÇO</v>
      </c>
      <c r="E476" s="351" t="s">
        <v>4089</v>
      </c>
      <c r="F476" s="352" t="s">
        <v>3740</v>
      </c>
      <c r="G476" s="353" t="s">
        <v>1243</v>
      </c>
      <c r="H476" s="354">
        <v>37.07</v>
      </c>
      <c r="I476" s="354" t="str">
        <f t="shared" si="63"/>
        <v>7.1.6</v>
      </c>
      <c r="J476" s="354" t="str">
        <f t="shared" si="61"/>
        <v>FACHADA</v>
      </c>
      <c r="K476" s="354" t="str">
        <f t="shared" si="62"/>
        <v>PISO:</v>
      </c>
      <c r="W476"/>
      <c r="X476"/>
      <c r="Y476"/>
      <c r="Z476"/>
      <c r="AA476"/>
      <c r="AB476"/>
      <c r="AC476"/>
      <c r="AD476"/>
      <c r="AE476"/>
      <c r="AF476"/>
      <c r="AG476"/>
      <c r="AH476"/>
      <c r="AI476"/>
      <c r="AJ476"/>
      <c r="AK476"/>
      <c r="AL476"/>
    </row>
    <row r="477" spans="1:38" ht="63.75" outlineLevel="2" x14ac:dyDescent="0.2">
      <c r="A477" s="356">
        <f t="shared" si="58"/>
        <v>0</v>
      </c>
      <c r="B477" s="356" t="str">
        <f t="shared" si="59"/>
        <v>IMPERMEABILIZAÇAO E TRATAMENTOS</v>
      </c>
      <c r="C477" s="356" t="str">
        <f t="shared" si="60"/>
        <v>40_37º - Duplex Inferior</v>
      </c>
      <c r="D477" s="356" t="str">
        <f t="shared" si="57"/>
        <v>SERVIÇO</v>
      </c>
      <c r="E477" s="355" t="s">
        <v>4090</v>
      </c>
      <c r="F477" s="356" t="s">
        <v>4137</v>
      </c>
      <c r="G477" s="357" t="s">
        <v>1243</v>
      </c>
      <c r="H477" s="358">
        <v>1.81</v>
      </c>
      <c r="I477" s="358" t="s">
        <v>4152</v>
      </c>
      <c r="J477" s="358" t="str">
        <f t="shared" si="61"/>
        <v>SACADA</v>
      </c>
      <c r="K477" s="354" t="str">
        <f t="shared" si="62"/>
        <v>PAREDE:</v>
      </c>
      <c r="W477"/>
      <c r="X477"/>
      <c r="Y477"/>
      <c r="Z477"/>
      <c r="AA477"/>
      <c r="AB477"/>
      <c r="AC477"/>
      <c r="AD477"/>
      <c r="AE477"/>
      <c r="AF477"/>
      <c r="AG477"/>
      <c r="AH477"/>
      <c r="AI477"/>
      <c r="AJ477"/>
      <c r="AK477"/>
      <c r="AL477"/>
    </row>
    <row r="478" spans="1:38" ht="63.75" outlineLevel="2" x14ac:dyDescent="0.2">
      <c r="A478" s="352">
        <f t="shared" si="58"/>
        <v>0</v>
      </c>
      <c r="B478" s="352" t="str">
        <f t="shared" si="59"/>
        <v>IMPERMEABILIZAÇAO E TRATAMENTOS</v>
      </c>
      <c r="C478" s="352" t="str">
        <f t="shared" si="60"/>
        <v>40_37º - Duplex Inferior</v>
      </c>
      <c r="D478" s="352" t="str">
        <f t="shared" ref="D478:D511" si="64">IF(H478="","","SERVIÇO")</f>
        <v>SERVIÇO</v>
      </c>
      <c r="E478" s="351" t="s">
        <v>4091</v>
      </c>
      <c r="F478" s="352" t="s">
        <v>4138</v>
      </c>
      <c r="G478" s="353" t="s">
        <v>1243</v>
      </c>
      <c r="H478" s="354">
        <v>11.08</v>
      </c>
      <c r="I478" s="354" t="s">
        <v>4152</v>
      </c>
      <c r="J478" s="354" t="str">
        <f t="shared" si="61"/>
        <v>SACADA</v>
      </c>
      <c r="K478" s="354" t="str">
        <f t="shared" si="62"/>
        <v>PISO:</v>
      </c>
      <c r="L478" s="218" t="s">
        <v>4193</v>
      </c>
      <c r="W478"/>
      <c r="X478"/>
      <c r="Y478"/>
      <c r="Z478"/>
      <c r="AA478"/>
      <c r="AB478"/>
      <c r="AC478"/>
      <c r="AD478"/>
      <c r="AE478"/>
      <c r="AF478"/>
      <c r="AG478"/>
      <c r="AH478"/>
      <c r="AI478"/>
      <c r="AJ478"/>
      <c r="AK478"/>
      <c r="AL478"/>
    </row>
    <row r="479" spans="1:38" ht="63.75" outlineLevel="2" x14ac:dyDescent="0.2">
      <c r="A479" s="348">
        <f t="shared" si="58"/>
        <v>0</v>
      </c>
      <c r="B479" s="348" t="str">
        <f t="shared" si="59"/>
        <v>IMPERMEABILIZAÇAO E TRATAMENTOS</v>
      </c>
      <c r="C479" s="348" t="str">
        <f t="shared" si="60"/>
        <v>41_38º Pav. - Duplex Superior</v>
      </c>
      <c r="D479" s="348" t="str">
        <f t="shared" si="64"/>
        <v/>
      </c>
      <c r="E479" s="347" t="s">
        <v>2731</v>
      </c>
      <c r="F479" s="348" t="s">
        <v>2732</v>
      </c>
      <c r="G479" s="349"/>
      <c r="H479" s="350"/>
      <c r="I479" s="350">
        <f>IF(C479=F479,SUMIFS($H$12:$H$63964,$C$12:$C$63964,C479),"")</f>
        <v>205.06000000000003</v>
      </c>
      <c r="J479" s="350"/>
      <c r="K479" s="354"/>
      <c r="W479"/>
      <c r="X479"/>
      <c r="Y479"/>
      <c r="Z479"/>
      <c r="AA479"/>
      <c r="AB479"/>
      <c r="AC479"/>
      <c r="AD479"/>
      <c r="AE479"/>
      <c r="AF479"/>
      <c r="AG479"/>
      <c r="AH479"/>
      <c r="AI479"/>
      <c r="AJ479"/>
      <c r="AK479"/>
      <c r="AL479"/>
    </row>
    <row r="480" spans="1:38" ht="63.75" outlineLevel="2" x14ac:dyDescent="0.2">
      <c r="A480" s="356">
        <f t="shared" si="58"/>
        <v>0</v>
      </c>
      <c r="B480" s="356" t="str">
        <f t="shared" si="59"/>
        <v>IMPERMEABILIZAÇAO E TRATAMENTOS</v>
      </c>
      <c r="C480" s="356" t="str">
        <f t="shared" si="60"/>
        <v>41_38º Pav. - Duplex Superior</v>
      </c>
      <c r="D480" s="356" t="str">
        <f t="shared" si="64"/>
        <v>SERVIÇO</v>
      </c>
      <c r="E480" s="355" t="s">
        <v>2733</v>
      </c>
      <c r="F480" s="356" t="s">
        <v>4136</v>
      </c>
      <c r="G480" s="357" t="s">
        <v>1243</v>
      </c>
      <c r="H480" s="358">
        <v>10.84</v>
      </c>
      <c r="I480" s="358" t="s">
        <v>4147</v>
      </c>
      <c r="J480" s="358" t="str">
        <f t="shared" si="61"/>
        <v>SERVIÇO</v>
      </c>
      <c r="K480" s="354" t="str">
        <f t="shared" si="62"/>
        <v>PAREDE:</v>
      </c>
      <c r="W480"/>
      <c r="X480"/>
      <c r="Y480"/>
      <c r="Z480"/>
      <c r="AA480"/>
      <c r="AB480"/>
      <c r="AC480"/>
      <c r="AD480"/>
      <c r="AE480"/>
      <c r="AF480"/>
      <c r="AG480"/>
      <c r="AH480"/>
      <c r="AI480"/>
      <c r="AJ480"/>
      <c r="AK480"/>
      <c r="AL480"/>
    </row>
    <row r="481" spans="1:38" ht="63.75" outlineLevel="2" x14ac:dyDescent="0.2">
      <c r="A481" s="352">
        <f t="shared" si="58"/>
        <v>0</v>
      </c>
      <c r="B481" s="352" t="str">
        <f t="shared" si="59"/>
        <v>IMPERMEABILIZAÇAO E TRATAMENTOS</v>
      </c>
      <c r="C481" s="352" t="str">
        <f t="shared" si="60"/>
        <v>41_38º Pav. - Duplex Superior</v>
      </c>
      <c r="D481" s="352" t="str">
        <f t="shared" si="64"/>
        <v>SERVIÇO</v>
      </c>
      <c r="E481" s="351" t="s">
        <v>2734</v>
      </c>
      <c r="F481" s="352" t="s">
        <v>3723</v>
      </c>
      <c r="G481" s="353" t="s">
        <v>1243</v>
      </c>
      <c r="H481" s="354">
        <v>6.05</v>
      </c>
      <c r="I481" s="354" t="str">
        <f t="shared" si="63"/>
        <v>2.5.3</v>
      </c>
      <c r="J481" s="354" t="str">
        <f t="shared" si="61"/>
        <v>SERVIÇO</v>
      </c>
      <c r="K481" s="354" t="str">
        <f t="shared" si="62"/>
        <v>PISO:</v>
      </c>
      <c r="W481"/>
      <c r="X481"/>
      <c r="Y481"/>
      <c r="Z481"/>
      <c r="AA481"/>
      <c r="AB481"/>
      <c r="AC481"/>
      <c r="AD481"/>
      <c r="AE481"/>
      <c r="AF481"/>
      <c r="AG481"/>
      <c r="AH481"/>
      <c r="AI481"/>
      <c r="AJ481"/>
      <c r="AK481"/>
      <c r="AL481"/>
    </row>
    <row r="482" spans="1:38" ht="63.75" outlineLevel="2" x14ac:dyDescent="0.2">
      <c r="A482" s="356">
        <f t="shared" si="58"/>
        <v>0</v>
      </c>
      <c r="B482" s="356" t="str">
        <f t="shared" si="59"/>
        <v>IMPERMEABILIZAÇAO E TRATAMENTOS</v>
      </c>
      <c r="C482" s="356" t="str">
        <f t="shared" si="60"/>
        <v>41_38º Pav. - Duplex Superior</v>
      </c>
      <c r="D482" s="356" t="str">
        <f t="shared" si="64"/>
        <v>SERVIÇO</v>
      </c>
      <c r="E482" s="355" t="s">
        <v>4092</v>
      </c>
      <c r="F482" s="356" t="s">
        <v>3725</v>
      </c>
      <c r="G482" s="357" t="s">
        <v>1243</v>
      </c>
      <c r="H482" s="358">
        <v>1.44</v>
      </c>
      <c r="I482" s="358" t="str">
        <f t="shared" si="63"/>
        <v>7.1.6</v>
      </c>
      <c r="J482" s="358" t="str">
        <f t="shared" si="61"/>
        <v>TÉCNICA</v>
      </c>
      <c r="K482" s="354" t="str">
        <f t="shared" si="62"/>
        <v>PAREDE:</v>
      </c>
      <c r="W482"/>
      <c r="X482"/>
      <c r="Y482"/>
      <c r="Z482"/>
      <c r="AA482"/>
      <c r="AB482"/>
      <c r="AC482"/>
      <c r="AD482"/>
      <c r="AE482"/>
      <c r="AF482"/>
      <c r="AG482"/>
      <c r="AH482"/>
      <c r="AI482"/>
      <c r="AJ482"/>
      <c r="AK482"/>
      <c r="AL482"/>
    </row>
    <row r="483" spans="1:38" ht="63.75" outlineLevel="2" x14ac:dyDescent="0.2">
      <c r="A483" s="352">
        <f t="shared" si="58"/>
        <v>0</v>
      </c>
      <c r="B483" s="352" t="str">
        <f t="shared" si="59"/>
        <v>IMPERMEABILIZAÇAO E TRATAMENTOS</v>
      </c>
      <c r="C483" s="352" t="str">
        <f t="shared" si="60"/>
        <v>41_38º Pav. - Duplex Superior</v>
      </c>
      <c r="D483" s="352" t="str">
        <f t="shared" si="64"/>
        <v>SERVIÇO</v>
      </c>
      <c r="E483" s="351" t="s">
        <v>4093</v>
      </c>
      <c r="F483" s="352" t="s">
        <v>3727</v>
      </c>
      <c r="G483" s="353" t="s">
        <v>1243</v>
      </c>
      <c r="H483" s="354">
        <v>2.85</v>
      </c>
      <c r="I483" s="354" t="str">
        <f t="shared" si="63"/>
        <v>7.1.6</v>
      </c>
      <c r="J483" s="354" t="str">
        <f t="shared" si="61"/>
        <v>TÉCNICA</v>
      </c>
      <c r="K483" s="354" t="str">
        <f t="shared" si="62"/>
        <v>PISO:</v>
      </c>
      <c r="W483"/>
      <c r="X483"/>
      <c r="Y483"/>
      <c r="Z483"/>
      <c r="AA483"/>
      <c r="AB483"/>
      <c r="AC483"/>
      <c r="AD483"/>
      <c r="AE483"/>
      <c r="AF483"/>
      <c r="AG483"/>
      <c r="AH483"/>
      <c r="AI483"/>
      <c r="AJ483"/>
      <c r="AK483"/>
      <c r="AL483"/>
    </row>
    <row r="484" spans="1:38" ht="63.75" outlineLevel="2" x14ac:dyDescent="0.2">
      <c r="A484" s="356">
        <f t="shared" si="58"/>
        <v>0</v>
      </c>
      <c r="B484" s="356" t="str">
        <f t="shared" si="59"/>
        <v>IMPERMEABILIZAÇAO E TRATAMENTOS</v>
      </c>
      <c r="C484" s="356" t="str">
        <f t="shared" si="60"/>
        <v>41_38º Pav. - Duplex Superior</v>
      </c>
      <c r="D484" s="356" t="str">
        <f t="shared" si="64"/>
        <v>SERVIÇO</v>
      </c>
      <c r="E484" s="355" t="s">
        <v>4094</v>
      </c>
      <c r="F484" s="356" t="s">
        <v>3729</v>
      </c>
      <c r="G484" s="357" t="s">
        <v>1243</v>
      </c>
      <c r="H484" s="358">
        <v>8.0399999999999991</v>
      </c>
      <c r="I484" s="358" t="str">
        <f t="shared" si="63"/>
        <v>2.5.3</v>
      </c>
      <c r="J484" s="358" t="str">
        <f t="shared" si="61"/>
        <v>BANHEIRO</v>
      </c>
      <c r="K484" s="354" t="str">
        <f t="shared" si="62"/>
        <v>PAREDE:</v>
      </c>
      <c r="W484"/>
      <c r="X484"/>
      <c r="Y484"/>
      <c r="Z484"/>
      <c r="AA484"/>
      <c r="AB484"/>
      <c r="AC484"/>
      <c r="AD484"/>
      <c r="AE484"/>
      <c r="AF484"/>
      <c r="AG484"/>
      <c r="AH484"/>
      <c r="AI484"/>
      <c r="AJ484"/>
      <c r="AK484"/>
      <c r="AL484"/>
    </row>
    <row r="485" spans="1:38" ht="63.75" outlineLevel="2" x14ac:dyDescent="0.2">
      <c r="A485" s="352">
        <f t="shared" si="58"/>
        <v>0</v>
      </c>
      <c r="B485" s="352" t="str">
        <f t="shared" si="59"/>
        <v>IMPERMEABILIZAÇAO E TRATAMENTOS</v>
      </c>
      <c r="C485" s="352" t="str">
        <f t="shared" si="60"/>
        <v>41_38º Pav. - Duplex Superior</v>
      </c>
      <c r="D485" s="352" t="str">
        <f t="shared" si="64"/>
        <v>SERVIÇO</v>
      </c>
      <c r="E485" s="351" t="s">
        <v>4095</v>
      </c>
      <c r="F485" s="352" t="s">
        <v>3731</v>
      </c>
      <c r="G485" s="353" t="s">
        <v>1243</v>
      </c>
      <c r="H485" s="354">
        <v>4.51</v>
      </c>
      <c r="I485" s="354" t="str">
        <f t="shared" si="63"/>
        <v>2.5.3</v>
      </c>
      <c r="J485" s="354" t="str">
        <f t="shared" si="61"/>
        <v>BANHEIRO</v>
      </c>
      <c r="K485" s="354" t="str">
        <f t="shared" si="62"/>
        <v>PISO:</v>
      </c>
      <c r="W485"/>
      <c r="X485"/>
      <c r="Y485"/>
      <c r="Z485"/>
      <c r="AA485"/>
      <c r="AB485"/>
      <c r="AC485"/>
      <c r="AD485"/>
      <c r="AE485"/>
      <c r="AF485"/>
      <c r="AG485"/>
      <c r="AH485"/>
      <c r="AI485"/>
      <c r="AJ485"/>
      <c r="AK485"/>
      <c r="AL485"/>
    </row>
    <row r="486" spans="1:38" ht="63.75" outlineLevel="2" x14ac:dyDescent="0.2">
      <c r="A486" s="356">
        <f t="shared" si="58"/>
        <v>0</v>
      </c>
      <c r="B486" s="356" t="str">
        <f t="shared" si="59"/>
        <v>IMPERMEABILIZAÇAO E TRATAMENTOS</v>
      </c>
      <c r="C486" s="356" t="str">
        <f t="shared" si="60"/>
        <v>41_38º Pav. - Duplex Superior</v>
      </c>
      <c r="D486" s="356" t="str">
        <f t="shared" si="64"/>
        <v>SERVIÇO</v>
      </c>
      <c r="E486" s="355" t="s">
        <v>4096</v>
      </c>
      <c r="F486" s="356" t="s">
        <v>3733</v>
      </c>
      <c r="G486" s="357" t="s">
        <v>1243</v>
      </c>
      <c r="H486" s="358">
        <v>4.13</v>
      </c>
      <c r="I486" s="358" t="str">
        <f t="shared" si="63"/>
        <v>2.5.3</v>
      </c>
      <c r="J486" s="358" t="str">
        <f t="shared" si="61"/>
        <v>BANHEIRO</v>
      </c>
      <c r="K486" s="354" t="str">
        <f t="shared" si="62"/>
        <v>PAREDE:</v>
      </c>
      <c r="W486"/>
      <c r="X486"/>
      <c r="Y486"/>
      <c r="Z486"/>
      <c r="AA486"/>
      <c r="AB486"/>
      <c r="AC486"/>
      <c r="AD486"/>
      <c r="AE486"/>
      <c r="AF486"/>
      <c r="AG486"/>
      <c r="AH486"/>
      <c r="AI486"/>
      <c r="AJ486"/>
      <c r="AK486"/>
      <c r="AL486"/>
    </row>
    <row r="487" spans="1:38" ht="63.75" outlineLevel="2" x14ac:dyDescent="0.2">
      <c r="A487" s="352">
        <f t="shared" si="58"/>
        <v>0</v>
      </c>
      <c r="B487" s="352" t="str">
        <f t="shared" si="59"/>
        <v>IMPERMEABILIZAÇAO E TRATAMENTOS</v>
      </c>
      <c r="C487" s="352" t="str">
        <f t="shared" si="60"/>
        <v>41_38º Pav. - Duplex Superior</v>
      </c>
      <c r="D487" s="352" t="str">
        <f t="shared" si="64"/>
        <v>SERVIÇO</v>
      </c>
      <c r="E487" s="351" t="s">
        <v>4097</v>
      </c>
      <c r="F487" s="352" t="s">
        <v>3735</v>
      </c>
      <c r="G487" s="353" t="s">
        <v>1243</v>
      </c>
      <c r="H487" s="354">
        <v>1.0900000000000001</v>
      </c>
      <c r="I487" s="354" t="str">
        <f t="shared" si="63"/>
        <v>2.5.3</v>
      </c>
      <c r="J487" s="354" t="str">
        <f t="shared" si="61"/>
        <v>BANHEIRO</v>
      </c>
      <c r="K487" s="354" t="str">
        <f t="shared" si="62"/>
        <v>PISO:</v>
      </c>
      <c r="W487"/>
      <c r="X487"/>
      <c r="Y487"/>
      <c r="Z487"/>
      <c r="AA487"/>
      <c r="AB487"/>
      <c r="AC487"/>
      <c r="AD487"/>
      <c r="AE487"/>
      <c r="AF487"/>
      <c r="AG487"/>
      <c r="AH487"/>
      <c r="AI487"/>
      <c r="AJ487"/>
      <c r="AK487"/>
      <c r="AL487"/>
    </row>
    <row r="488" spans="1:38" ht="63.75" outlineLevel="2" x14ac:dyDescent="0.2">
      <c r="A488" s="356">
        <f t="shared" si="58"/>
        <v>0</v>
      </c>
      <c r="B488" s="356" t="str">
        <f t="shared" si="59"/>
        <v>IMPERMEABILIZAÇAO E TRATAMENTOS</v>
      </c>
      <c r="C488" s="356" t="str">
        <f t="shared" si="60"/>
        <v>41_38º Pav. - Duplex Superior</v>
      </c>
      <c r="D488" s="356" t="str">
        <f t="shared" si="64"/>
        <v>SERVIÇO</v>
      </c>
      <c r="E488" s="355" t="s">
        <v>4098</v>
      </c>
      <c r="F488" s="356" t="s">
        <v>3686</v>
      </c>
      <c r="G488" s="357" t="s">
        <v>1243</v>
      </c>
      <c r="H488" s="358">
        <v>22.01</v>
      </c>
      <c r="I488" s="358" t="str">
        <f t="shared" si="63"/>
        <v>2.5.3</v>
      </c>
      <c r="J488" s="358" t="str">
        <f t="shared" si="61"/>
        <v>ESQUADRIA</v>
      </c>
      <c r="K488" s="354" t="str">
        <f t="shared" si="62"/>
        <v>PAREDE:</v>
      </c>
      <c r="W488"/>
      <c r="X488"/>
      <c r="Y488"/>
      <c r="Z488"/>
      <c r="AA488"/>
      <c r="AB488"/>
      <c r="AC488"/>
      <c r="AD488"/>
      <c r="AE488"/>
      <c r="AF488"/>
      <c r="AG488"/>
      <c r="AH488"/>
      <c r="AI488"/>
      <c r="AJ488"/>
      <c r="AK488"/>
      <c r="AL488"/>
    </row>
    <row r="489" spans="1:38" ht="63.75" outlineLevel="2" x14ac:dyDescent="0.2">
      <c r="A489" s="352">
        <f t="shared" ref="A489:A511" si="65">_xlfn.XLOOKUP(C489,$T$13:$T$58,$U$13:$U$58,"")</f>
        <v>0</v>
      </c>
      <c r="B489" s="352" t="str">
        <f t="shared" ref="B489:B511" si="66">UPPER(IF(F489="","",IF(IF(E489="","",LEN(E489)-LEN(SUBSTITUTE(E489,".","")))=2,(F489),B488)))</f>
        <v>IMPERMEABILIZAÇAO E TRATAMENTOS</v>
      </c>
      <c r="C489" s="352" t="str">
        <f t="shared" ref="C489:C511" si="67">PROPER(IF(OR(F489="",C488="PAVIMENTO"),"",IF(AND(IF(E489="","",LEN(E489)-LEN(SUBSTITUTE(E489,".","")))=3,H489=""),F489,C488)))</f>
        <v>41_38º Pav. - Duplex Superior</v>
      </c>
      <c r="D489" s="352" t="str">
        <f t="shared" si="64"/>
        <v>SERVIÇO</v>
      </c>
      <c r="E489" s="351" t="s">
        <v>4099</v>
      </c>
      <c r="F489" s="352" t="s">
        <v>3738</v>
      </c>
      <c r="G489" s="353" t="s">
        <v>1243</v>
      </c>
      <c r="H489" s="354">
        <v>17.059999999999999</v>
      </c>
      <c r="I489" s="354" t="str">
        <f t="shared" si="63"/>
        <v>2.5.3</v>
      </c>
      <c r="J489" s="354" t="str">
        <f t="shared" si="61"/>
        <v>ESQUADRIA</v>
      </c>
      <c r="K489" s="354" t="str">
        <f t="shared" si="62"/>
        <v>PISO:</v>
      </c>
      <c r="W489"/>
      <c r="X489"/>
      <c r="Y489"/>
      <c r="Z489"/>
      <c r="AA489"/>
      <c r="AB489"/>
      <c r="AC489"/>
      <c r="AD489"/>
      <c r="AE489"/>
      <c r="AF489"/>
      <c r="AG489"/>
      <c r="AH489"/>
      <c r="AI489"/>
      <c r="AJ489"/>
      <c r="AK489"/>
      <c r="AL489"/>
    </row>
    <row r="490" spans="1:38" ht="63.75" outlineLevel="2" x14ac:dyDescent="0.2">
      <c r="A490" s="356">
        <f t="shared" si="65"/>
        <v>0</v>
      </c>
      <c r="B490" s="356" t="str">
        <f t="shared" si="66"/>
        <v>IMPERMEABILIZAÇAO E TRATAMENTOS</v>
      </c>
      <c r="C490" s="356" t="str">
        <f t="shared" si="67"/>
        <v>41_38º Pav. - Duplex Superior</v>
      </c>
      <c r="D490" s="356" t="str">
        <f t="shared" si="64"/>
        <v>SERVIÇO</v>
      </c>
      <c r="E490" s="355" t="s">
        <v>4100</v>
      </c>
      <c r="F490" s="356" t="s">
        <v>3740</v>
      </c>
      <c r="G490" s="357" t="s">
        <v>1243</v>
      </c>
      <c r="H490" s="358">
        <v>49.74</v>
      </c>
      <c r="I490" s="358" t="str">
        <f t="shared" si="63"/>
        <v>7.1.6</v>
      </c>
      <c r="J490" s="358" t="str">
        <f t="shared" si="61"/>
        <v>FACHADA</v>
      </c>
      <c r="K490" s="354" t="str">
        <f t="shared" si="62"/>
        <v>PISO:</v>
      </c>
      <c r="W490"/>
      <c r="X490"/>
      <c r="Y490"/>
      <c r="Z490"/>
      <c r="AA490"/>
      <c r="AB490"/>
      <c r="AC490"/>
      <c r="AD490"/>
      <c r="AE490"/>
      <c r="AF490"/>
      <c r="AG490"/>
      <c r="AH490"/>
      <c r="AI490"/>
      <c r="AJ490"/>
      <c r="AK490"/>
      <c r="AL490"/>
    </row>
    <row r="491" spans="1:38" ht="63.75" outlineLevel="2" x14ac:dyDescent="0.2">
      <c r="A491" s="352">
        <f t="shared" si="65"/>
        <v>0</v>
      </c>
      <c r="B491" s="352" t="str">
        <f t="shared" si="66"/>
        <v>IMPERMEABILIZAÇAO E TRATAMENTOS</v>
      </c>
      <c r="C491" s="352" t="str">
        <f t="shared" si="67"/>
        <v>41_38º Pav. - Duplex Superior</v>
      </c>
      <c r="D491" s="352" t="str">
        <f t="shared" si="64"/>
        <v>SERVIÇO</v>
      </c>
      <c r="E491" s="351" t="s">
        <v>4101</v>
      </c>
      <c r="F491" s="352" t="s">
        <v>4139</v>
      </c>
      <c r="G491" s="353" t="s">
        <v>1243</v>
      </c>
      <c r="H491" s="354">
        <v>15.24</v>
      </c>
      <c r="I491" s="354" t="s">
        <v>4152</v>
      </c>
      <c r="J491" s="354" t="str">
        <f t="shared" si="61"/>
        <v>PISCINA</v>
      </c>
      <c r="K491" s="354" t="str">
        <f t="shared" si="62"/>
        <v>PAREDE:</v>
      </c>
      <c r="W491"/>
      <c r="X491"/>
      <c r="Y491"/>
      <c r="Z491"/>
      <c r="AA491"/>
      <c r="AB491"/>
      <c r="AC491"/>
      <c r="AD491"/>
      <c r="AE491"/>
      <c r="AF491"/>
      <c r="AG491"/>
      <c r="AH491"/>
      <c r="AI491"/>
      <c r="AJ491"/>
      <c r="AK491"/>
      <c r="AL491"/>
    </row>
    <row r="492" spans="1:38" ht="63.75" outlineLevel="2" x14ac:dyDescent="0.2">
      <c r="A492" s="356">
        <f t="shared" si="65"/>
        <v>0</v>
      </c>
      <c r="B492" s="356" t="str">
        <f t="shared" si="66"/>
        <v>IMPERMEABILIZAÇAO E TRATAMENTOS</v>
      </c>
      <c r="C492" s="356" t="str">
        <f t="shared" si="67"/>
        <v>41_38º Pav. - Duplex Superior</v>
      </c>
      <c r="D492" s="356" t="str">
        <f t="shared" si="64"/>
        <v>SERVIÇO</v>
      </c>
      <c r="E492" s="355" t="s">
        <v>4103</v>
      </c>
      <c r="F492" s="356" t="s">
        <v>4140</v>
      </c>
      <c r="G492" s="357" t="s">
        <v>1243</v>
      </c>
      <c r="H492" s="358">
        <v>9.89</v>
      </c>
      <c r="I492" s="358" t="s">
        <v>4152</v>
      </c>
      <c r="J492" s="358" t="str">
        <f t="shared" si="61"/>
        <v>PISCINA</v>
      </c>
      <c r="K492" s="354" t="str">
        <f t="shared" si="62"/>
        <v>PISO:</v>
      </c>
      <c r="L492" s="218" t="s">
        <v>4193</v>
      </c>
      <c r="W492"/>
      <c r="X492"/>
      <c r="Y492"/>
      <c r="Z492"/>
      <c r="AA492"/>
      <c r="AB492"/>
      <c r="AC492"/>
      <c r="AD492"/>
      <c r="AE492"/>
      <c r="AF492"/>
      <c r="AG492"/>
      <c r="AH492"/>
      <c r="AI492"/>
      <c r="AJ492"/>
      <c r="AK492"/>
      <c r="AL492"/>
    </row>
    <row r="493" spans="1:38" ht="63.75" outlineLevel="2" x14ac:dyDescent="0.2">
      <c r="A493" s="352">
        <f t="shared" si="65"/>
        <v>0</v>
      </c>
      <c r="B493" s="352" t="str">
        <f t="shared" si="66"/>
        <v>IMPERMEABILIZAÇAO E TRATAMENTOS</v>
      </c>
      <c r="C493" s="352" t="str">
        <f t="shared" si="67"/>
        <v>41_38º Pav. - Duplex Superior</v>
      </c>
      <c r="D493" s="352" t="str">
        <f t="shared" si="64"/>
        <v>SERVIÇO</v>
      </c>
      <c r="E493" s="351" t="s">
        <v>4105</v>
      </c>
      <c r="F493" s="352" t="s">
        <v>4137</v>
      </c>
      <c r="G493" s="353" t="s">
        <v>1243</v>
      </c>
      <c r="H493" s="354">
        <v>4.07</v>
      </c>
      <c r="I493" s="354" t="s">
        <v>4152</v>
      </c>
      <c r="J493" s="354" t="str">
        <f t="shared" si="61"/>
        <v>SACADA</v>
      </c>
      <c r="K493" s="354" t="str">
        <f t="shared" si="62"/>
        <v>PAREDE:</v>
      </c>
      <c r="W493"/>
      <c r="X493"/>
      <c r="Y493"/>
      <c r="Z493"/>
      <c r="AA493"/>
      <c r="AB493"/>
      <c r="AC493"/>
      <c r="AD493"/>
      <c r="AE493"/>
      <c r="AF493"/>
      <c r="AG493"/>
      <c r="AH493"/>
      <c r="AI493"/>
      <c r="AJ493"/>
      <c r="AK493"/>
      <c r="AL493"/>
    </row>
    <row r="494" spans="1:38" ht="63.75" outlineLevel="2" x14ac:dyDescent="0.2">
      <c r="A494" s="356">
        <f t="shared" si="65"/>
        <v>0</v>
      </c>
      <c r="B494" s="356" t="str">
        <f t="shared" si="66"/>
        <v>IMPERMEABILIZAÇAO E TRATAMENTOS</v>
      </c>
      <c r="C494" s="356" t="str">
        <f t="shared" si="67"/>
        <v>41_38º Pav. - Duplex Superior</v>
      </c>
      <c r="D494" s="356" t="str">
        <f t="shared" si="64"/>
        <v>SERVIÇO</v>
      </c>
      <c r="E494" s="355" t="s">
        <v>4106</v>
      </c>
      <c r="F494" s="356" t="s">
        <v>4141</v>
      </c>
      <c r="G494" s="357" t="s">
        <v>1243</v>
      </c>
      <c r="H494" s="358">
        <v>9</v>
      </c>
      <c r="I494" s="358" t="s">
        <v>4152</v>
      </c>
      <c r="J494" s="358" t="str">
        <f t="shared" si="61"/>
        <v>TERRAÇO</v>
      </c>
      <c r="K494" s="354" t="str">
        <f t="shared" si="62"/>
        <v>PAREDE:</v>
      </c>
      <c r="W494"/>
      <c r="X494"/>
      <c r="Y494"/>
      <c r="Z494"/>
      <c r="AA494"/>
      <c r="AB494"/>
      <c r="AC494"/>
      <c r="AD494"/>
      <c r="AE494"/>
      <c r="AF494"/>
      <c r="AG494"/>
      <c r="AH494"/>
      <c r="AI494"/>
      <c r="AJ494"/>
      <c r="AK494"/>
      <c r="AL494"/>
    </row>
    <row r="495" spans="1:38" ht="63.75" outlineLevel="2" x14ac:dyDescent="0.2">
      <c r="A495" s="352">
        <f t="shared" si="65"/>
        <v>0</v>
      </c>
      <c r="B495" s="352" t="str">
        <f t="shared" si="66"/>
        <v>IMPERMEABILIZAÇAO E TRATAMENTOS</v>
      </c>
      <c r="C495" s="352" t="str">
        <f t="shared" si="67"/>
        <v>41_38º Pav. - Duplex Superior</v>
      </c>
      <c r="D495" s="352" t="str">
        <f t="shared" si="64"/>
        <v>SERVIÇO</v>
      </c>
      <c r="E495" s="351" t="s">
        <v>4108</v>
      </c>
      <c r="F495" s="352" t="s">
        <v>4142</v>
      </c>
      <c r="G495" s="353" t="s">
        <v>1243</v>
      </c>
      <c r="H495" s="354">
        <v>39.1</v>
      </c>
      <c r="I495" s="354" t="s">
        <v>4152</v>
      </c>
      <c r="J495" s="354" t="str">
        <f t="shared" si="61"/>
        <v>TERRAÇO</v>
      </c>
      <c r="K495" s="354" t="str">
        <f t="shared" si="62"/>
        <v>PISO:</v>
      </c>
      <c r="L495" s="218" t="s">
        <v>4193</v>
      </c>
      <c r="W495"/>
      <c r="X495"/>
      <c r="Y495"/>
      <c r="Z495"/>
      <c r="AA495"/>
      <c r="AB495"/>
      <c r="AC495"/>
      <c r="AD495"/>
      <c r="AE495"/>
      <c r="AF495"/>
      <c r="AG495"/>
      <c r="AH495"/>
      <c r="AI495"/>
      <c r="AJ495"/>
      <c r="AK495"/>
      <c r="AL495"/>
    </row>
    <row r="496" spans="1:38" ht="63.75" outlineLevel="2" x14ac:dyDescent="0.2">
      <c r="A496" s="348">
        <f t="shared" si="65"/>
        <v>0</v>
      </c>
      <c r="B496" s="348" t="str">
        <f t="shared" si="66"/>
        <v>IMPERMEABILIZAÇAO E TRATAMENTOS</v>
      </c>
      <c r="C496" s="348" t="str">
        <f t="shared" si="67"/>
        <v>42_Telhado/Casa De Máquinas</v>
      </c>
      <c r="D496" s="348" t="str">
        <f t="shared" si="64"/>
        <v/>
      </c>
      <c r="E496" s="347" t="s">
        <v>2735</v>
      </c>
      <c r="F496" s="348" t="s">
        <v>2736</v>
      </c>
      <c r="G496" s="349"/>
      <c r="H496" s="350"/>
      <c r="I496" s="350">
        <f>IF(C496=F496,SUMIFS($H$12:$H$63964,$C$12:$C$63964,C496),"")</f>
        <v>210.34</v>
      </c>
      <c r="J496" s="350"/>
      <c r="K496" s="354"/>
      <c r="W496"/>
      <c r="X496"/>
      <c r="Y496"/>
      <c r="Z496"/>
      <c r="AA496"/>
      <c r="AB496"/>
      <c r="AC496"/>
      <c r="AD496"/>
      <c r="AE496"/>
      <c r="AF496"/>
      <c r="AG496"/>
      <c r="AH496"/>
      <c r="AI496"/>
      <c r="AJ496"/>
      <c r="AK496"/>
      <c r="AL496"/>
    </row>
    <row r="497" spans="1:38" ht="63.75" outlineLevel="2" x14ac:dyDescent="0.2">
      <c r="A497" s="356">
        <f t="shared" si="65"/>
        <v>0</v>
      </c>
      <c r="B497" s="356" t="str">
        <f t="shared" si="66"/>
        <v>IMPERMEABILIZAÇAO E TRATAMENTOS</v>
      </c>
      <c r="C497" s="356" t="str">
        <f t="shared" si="67"/>
        <v>42_Telhado/Casa De Máquinas</v>
      </c>
      <c r="D497" s="356" t="str">
        <f t="shared" si="64"/>
        <v>SERVIÇO</v>
      </c>
      <c r="E497" s="355" t="s">
        <v>2737</v>
      </c>
      <c r="F497" s="356" t="s">
        <v>4110</v>
      </c>
      <c r="G497" s="357" t="s">
        <v>1243</v>
      </c>
      <c r="H497" s="358">
        <v>20.61</v>
      </c>
      <c r="I497" s="358" t="str">
        <f t="shared" si="63"/>
        <v>2.5.3</v>
      </c>
      <c r="J497" s="358" t="str">
        <f t="shared" si="61"/>
        <v>MÁQUINAS</v>
      </c>
      <c r="K497" s="354" t="str">
        <f t="shared" si="62"/>
        <v>PAREDE:</v>
      </c>
      <c r="W497"/>
      <c r="X497"/>
      <c r="Y497"/>
      <c r="Z497"/>
      <c r="AA497"/>
      <c r="AB497"/>
      <c r="AC497"/>
      <c r="AD497"/>
      <c r="AE497"/>
      <c r="AF497"/>
      <c r="AG497"/>
      <c r="AH497"/>
      <c r="AI497"/>
      <c r="AJ497"/>
      <c r="AK497"/>
      <c r="AL497"/>
    </row>
    <row r="498" spans="1:38" ht="63.75" outlineLevel="2" x14ac:dyDescent="0.2">
      <c r="A498" s="352">
        <f t="shared" si="65"/>
        <v>0</v>
      </c>
      <c r="B498" s="352" t="str">
        <f t="shared" si="66"/>
        <v>IMPERMEABILIZAÇAO E TRATAMENTOS</v>
      </c>
      <c r="C498" s="352" t="str">
        <f t="shared" si="67"/>
        <v>42_Telhado/Casa De Máquinas</v>
      </c>
      <c r="D498" s="352" t="str">
        <f t="shared" si="64"/>
        <v>SERVIÇO</v>
      </c>
      <c r="E498" s="351" t="s">
        <v>2738</v>
      </c>
      <c r="F498" s="352" t="s">
        <v>4111</v>
      </c>
      <c r="G498" s="353" t="s">
        <v>1243</v>
      </c>
      <c r="H498" s="354">
        <v>5.22</v>
      </c>
      <c r="I498" s="354" t="str">
        <f t="shared" si="63"/>
        <v>2.5.3</v>
      </c>
      <c r="J498" s="354" t="str">
        <f t="shared" si="61"/>
        <v>MÁQUINAS</v>
      </c>
      <c r="K498" s="354" t="str">
        <f t="shared" si="62"/>
        <v>PISO:</v>
      </c>
      <c r="W498"/>
      <c r="X498"/>
      <c r="Y498"/>
      <c r="Z498"/>
      <c r="AA498"/>
      <c r="AB498"/>
      <c r="AC498"/>
      <c r="AD498"/>
      <c r="AE498"/>
      <c r="AF498"/>
      <c r="AG498"/>
      <c r="AH498"/>
      <c r="AI498"/>
      <c r="AJ498"/>
      <c r="AK498"/>
      <c r="AL498"/>
    </row>
    <row r="499" spans="1:38" ht="63.75" outlineLevel="2" x14ac:dyDescent="0.2">
      <c r="A499" s="356">
        <f t="shared" si="65"/>
        <v>0</v>
      </c>
      <c r="B499" s="356" t="str">
        <f t="shared" si="66"/>
        <v>IMPERMEABILIZAÇAO E TRATAMENTOS</v>
      </c>
      <c r="C499" s="356" t="str">
        <f t="shared" si="67"/>
        <v>42_Telhado/Casa De Máquinas</v>
      </c>
      <c r="D499" s="356" t="str">
        <f t="shared" si="64"/>
        <v>SERVIÇO</v>
      </c>
      <c r="E499" s="355" t="s">
        <v>4112</v>
      </c>
      <c r="F499" s="356" t="s">
        <v>4113</v>
      </c>
      <c r="G499" s="357" t="s">
        <v>1243</v>
      </c>
      <c r="H499" s="358">
        <v>29.31</v>
      </c>
      <c r="I499" s="358" t="str">
        <f t="shared" si="63"/>
        <v>4.2.4</v>
      </c>
      <c r="J499" s="358" t="str">
        <f t="shared" si="61"/>
        <v>COBERTURA</v>
      </c>
      <c r="K499" s="354" t="str">
        <f t="shared" si="62"/>
        <v>PAREDE:</v>
      </c>
      <c r="W499"/>
      <c r="X499"/>
      <c r="Y499"/>
      <c r="Z499"/>
      <c r="AA499"/>
      <c r="AB499"/>
      <c r="AC499"/>
      <c r="AD499"/>
      <c r="AE499"/>
      <c r="AF499"/>
      <c r="AG499"/>
      <c r="AH499"/>
      <c r="AI499"/>
      <c r="AJ499"/>
      <c r="AK499"/>
      <c r="AL499"/>
    </row>
    <row r="500" spans="1:38" ht="63.75" outlineLevel="2" x14ac:dyDescent="0.2">
      <c r="A500" s="352">
        <f t="shared" si="65"/>
        <v>0</v>
      </c>
      <c r="B500" s="352" t="str">
        <f t="shared" si="66"/>
        <v>IMPERMEABILIZAÇAO E TRATAMENTOS</v>
      </c>
      <c r="C500" s="352" t="str">
        <f t="shared" si="67"/>
        <v>42_Telhado/Casa De Máquinas</v>
      </c>
      <c r="D500" s="352" t="str">
        <f t="shared" si="64"/>
        <v>SERVIÇO</v>
      </c>
      <c r="E500" s="351" t="s">
        <v>4114</v>
      </c>
      <c r="F500" s="352" t="s">
        <v>4115</v>
      </c>
      <c r="G500" s="353" t="s">
        <v>1243</v>
      </c>
      <c r="H500" s="354">
        <v>144.24</v>
      </c>
      <c r="I500" s="354" t="str">
        <f t="shared" si="63"/>
        <v>4.2.4</v>
      </c>
      <c r="J500" s="354" t="str">
        <f t="shared" si="61"/>
        <v>COBERTURA</v>
      </c>
      <c r="K500" s="354" t="str">
        <f t="shared" si="62"/>
        <v>PISO:</v>
      </c>
      <c r="L500" s="218" t="s">
        <v>4193</v>
      </c>
      <c r="W500"/>
      <c r="X500"/>
      <c r="Y500"/>
      <c r="Z500"/>
      <c r="AA500"/>
      <c r="AB500"/>
      <c r="AC500"/>
      <c r="AD500"/>
      <c r="AE500"/>
      <c r="AF500"/>
      <c r="AG500"/>
      <c r="AH500"/>
      <c r="AI500"/>
      <c r="AJ500"/>
      <c r="AK500"/>
      <c r="AL500"/>
    </row>
    <row r="501" spans="1:38" ht="63.75" outlineLevel="2" x14ac:dyDescent="0.2">
      <c r="A501" s="356">
        <f t="shared" si="65"/>
        <v>0</v>
      </c>
      <c r="B501" s="356" t="str">
        <f t="shared" si="66"/>
        <v>IMPERMEABILIZAÇAO E TRATAMENTOS</v>
      </c>
      <c r="C501" s="356" t="str">
        <f t="shared" si="67"/>
        <v>42_Telhado/Casa De Máquinas</v>
      </c>
      <c r="D501" s="356" t="str">
        <f t="shared" si="64"/>
        <v>SERVIÇO</v>
      </c>
      <c r="E501" s="355" t="s">
        <v>4116</v>
      </c>
      <c r="F501" s="356" t="s">
        <v>3686</v>
      </c>
      <c r="G501" s="357" t="s">
        <v>1243</v>
      </c>
      <c r="H501" s="358">
        <v>1.02</v>
      </c>
      <c r="I501" s="358" t="str">
        <f t="shared" si="63"/>
        <v>2.5.3</v>
      </c>
      <c r="J501" s="358" t="str">
        <f t="shared" si="61"/>
        <v>ESQUADRIA</v>
      </c>
      <c r="K501" s="354" t="str">
        <f t="shared" si="62"/>
        <v>PAREDE:</v>
      </c>
      <c r="W501"/>
      <c r="X501"/>
      <c r="Y501"/>
      <c r="Z501"/>
      <c r="AA501"/>
      <c r="AB501"/>
      <c r="AC501"/>
      <c r="AD501"/>
      <c r="AE501"/>
      <c r="AF501"/>
      <c r="AG501"/>
      <c r="AH501"/>
      <c r="AI501"/>
      <c r="AJ501"/>
      <c r="AK501"/>
      <c r="AL501"/>
    </row>
    <row r="502" spans="1:38" ht="63.75" outlineLevel="2" x14ac:dyDescent="0.2">
      <c r="A502" s="352">
        <f t="shared" si="65"/>
        <v>0</v>
      </c>
      <c r="B502" s="352" t="str">
        <f t="shared" si="66"/>
        <v>IMPERMEABILIZAÇAO E TRATAMENTOS</v>
      </c>
      <c r="C502" s="352" t="str">
        <f t="shared" si="67"/>
        <v>42_Telhado/Casa De Máquinas</v>
      </c>
      <c r="D502" s="352" t="str">
        <f t="shared" si="64"/>
        <v>SERVIÇO</v>
      </c>
      <c r="E502" s="351" t="s">
        <v>4117</v>
      </c>
      <c r="F502" s="352" t="s">
        <v>3671</v>
      </c>
      <c r="G502" s="353" t="s">
        <v>1243</v>
      </c>
      <c r="H502" s="354">
        <v>0.51</v>
      </c>
      <c r="I502" s="354" t="str">
        <f t="shared" si="63"/>
        <v>2.5.3</v>
      </c>
      <c r="J502" s="354" t="str">
        <f t="shared" si="61"/>
        <v>ESQUADRIA</v>
      </c>
      <c r="K502" s="354" t="str">
        <f t="shared" si="62"/>
        <v>PISO:</v>
      </c>
      <c r="W502"/>
      <c r="X502"/>
      <c r="Y502"/>
      <c r="Z502"/>
      <c r="AA502"/>
      <c r="AB502"/>
      <c r="AC502"/>
      <c r="AD502"/>
      <c r="AE502"/>
      <c r="AF502"/>
      <c r="AG502"/>
      <c r="AH502"/>
      <c r="AI502"/>
      <c r="AJ502"/>
      <c r="AK502"/>
      <c r="AL502"/>
    </row>
    <row r="503" spans="1:38" ht="63.75" outlineLevel="2" x14ac:dyDescent="0.2">
      <c r="A503" s="356">
        <f t="shared" si="65"/>
        <v>0</v>
      </c>
      <c r="B503" s="356" t="str">
        <f t="shared" si="66"/>
        <v>IMPERMEABILIZAÇAO E TRATAMENTOS</v>
      </c>
      <c r="C503" s="356" t="str">
        <f t="shared" si="67"/>
        <v>42_Telhado/Casa De Máquinas</v>
      </c>
      <c r="D503" s="356" t="str">
        <f t="shared" si="64"/>
        <v>SERVIÇO</v>
      </c>
      <c r="E503" s="355" t="s">
        <v>4118</v>
      </c>
      <c r="F503" s="356" t="s">
        <v>4119</v>
      </c>
      <c r="G503" s="357" t="s">
        <v>1243</v>
      </c>
      <c r="H503" s="358">
        <v>9.43</v>
      </c>
      <c r="I503" s="358" t="str">
        <f t="shared" si="63"/>
        <v>7.1.6</v>
      </c>
      <c r="J503" s="358" t="str">
        <f t="shared" si="61"/>
        <v>FACHADA</v>
      </c>
      <c r="K503" s="354" t="str">
        <f t="shared" si="62"/>
        <v>PISO:</v>
      </c>
      <c r="W503"/>
      <c r="X503"/>
      <c r="Y503"/>
      <c r="Z503"/>
      <c r="AA503"/>
      <c r="AB503"/>
      <c r="AC503"/>
      <c r="AD503"/>
      <c r="AE503"/>
      <c r="AF503"/>
      <c r="AG503"/>
      <c r="AH503"/>
      <c r="AI503"/>
      <c r="AJ503"/>
      <c r="AK503"/>
      <c r="AL503"/>
    </row>
    <row r="504" spans="1:38" ht="63.75" outlineLevel="2" x14ac:dyDescent="0.2">
      <c r="A504" s="348">
        <f>_xlfn.XLOOKUP(C504,$T$13:$T$58,$U$13:$U$58,"")</f>
        <v>0</v>
      </c>
      <c r="B504" s="348" t="str">
        <f>UPPER(IF(F504="","",IF(IF(E504="","",LEN(E504)-LEN(SUBSTITUTE(E504,".","")))=2,(F504),B501)))</f>
        <v>IMPERMEABILIZAÇAO E TRATAMENTOS</v>
      </c>
      <c r="C504" s="348" t="str">
        <f>PROPER(IF(OR(F504="",C501="PAVIMENTO"),"",IF(AND(IF(E504="","",LEN(E504)-LEN(SUBSTITUTE(E504,".","")))=3,H504=""),F504,C501)))</f>
        <v>43_Casa De Máquinas</v>
      </c>
      <c r="D504" s="348" t="str">
        <f>IF(H504="","","SERVIÇO")</f>
        <v/>
      </c>
      <c r="E504" s="347" t="s">
        <v>2739</v>
      </c>
      <c r="F504" s="348" t="s">
        <v>4212</v>
      </c>
      <c r="G504" s="349"/>
      <c r="H504" s="350"/>
      <c r="I504" s="350">
        <f>IF(C504=F504,SUMIFS($H$12:$H$63964,$C$12:$C$63964,C504),"")</f>
        <v>23.02</v>
      </c>
      <c r="J504" s="350"/>
      <c r="K504" s="354"/>
      <c r="W504"/>
      <c r="X504"/>
      <c r="Y504"/>
      <c r="Z504"/>
      <c r="AA504"/>
      <c r="AB504"/>
      <c r="AC504"/>
      <c r="AD504"/>
      <c r="AE504"/>
      <c r="AF504"/>
      <c r="AG504"/>
      <c r="AH504"/>
      <c r="AI504"/>
      <c r="AJ504"/>
      <c r="AK504"/>
      <c r="AL504"/>
    </row>
    <row r="505" spans="1:38" ht="63.75" outlineLevel="2" x14ac:dyDescent="0.2">
      <c r="A505" s="352">
        <f>_xlfn.XLOOKUP(C505,$T$13:$T$58,$U$13:$U$58,"")</f>
        <v>0</v>
      </c>
      <c r="B505" s="352" t="str">
        <f>UPPER(IF(F505="","",IF(IF(E505="","",LEN(E505)-LEN(SUBSTITUTE(E505,".","")))=2,(F505),B504)))</f>
        <v>IMPERMEABILIZAÇAO E TRATAMENTOS</v>
      </c>
      <c r="C505" s="352" t="str">
        <f>PROPER(IF(OR(F505="",C504="PAVIMENTO"),"",IF(AND(IF(E505="","",LEN(E505)-LEN(SUBSTITUTE(E505,".","")))=3,H505=""),F505,C504)))</f>
        <v>43_Casa De Máquinas</v>
      </c>
      <c r="D505" s="352" t="str">
        <f>IF(H505="","","SERVIÇO")</f>
        <v>SERVIÇO</v>
      </c>
      <c r="E505" s="351" t="s">
        <v>2740</v>
      </c>
      <c r="F505" s="356" t="s">
        <v>4110</v>
      </c>
      <c r="G505" s="357" t="s">
        <v>1243</v>
      </c>
      <c r="H505" s="354">
        <v>23.02</v>
      </c>
      <c r="I505" s="358" t="str">
        <f t="shared" si="63"/>
        <v>2.5.3</v>
      </c>
      <c r="J505" s="358" t="str">
        <f>TRIM(RIGHT(SUBSTITUTE(SUBSTITUTE(F505,CHAR(10)," ")," ",REPT(" ",100)),100))</f>
        <v>MÁQUINAS</v>
      </c>
      <c r="K505" s="354" t="str">
        <f>TRIM(LEFT(SUBSTITUTE(SUBSTITUTE(F505,CHAR(10)," ")," ",REPT(" ",100)),100))</f>
        <v>PAREDE:</v>
      </c>
      <c r="W505"/>
      <c r="X505"/>
      <c r="Y505"/>
      <c r="Z505"/>
      <c r="AA505"/>
      <c r="AB505"/>
      <c r="AC505"/>
      <c r="AD505"/>
      <c r="AE505"/>
      <c r="AF505"/>
      <c r="AG505"/>
      <c r="AH505"/>
      <c r="AI505"/>
      <c r="AJ505"/>
      <c r="AK505"/>
      <c r="AL505"/>
    </row>
    <row r="506" spans="1:38" ht="63.75" outlineLevel="2" x14ac:dyDescent="0.2">
      <c r="A506" s="348">
        <f t="shared" si="65"/>
        <v>0</v>
      </c>
      <c r="B506" s="348" t="str">
        <f>UPPER(IF(F506="","",IF(IF(E506="","",LEN(E506)-LEN(SUBSTITUTE(E506,".","")))=2,(F506),B503)))</f>
        <v>IMPERMEABILIZAÇAO E TRATAMENTOS</v>
      </c>
      <c r="C506" s="348" t="str">
        <f>PROPER(IF(OR(F506="",C503="PAVIMENTO"),"",IF(AND(IF(E506="","",LEN(E506)-LEN(SUBSTITUTE(E506,".","")))=3,H506=""),F506,C503)))</f>
        <v>45_Reservatório</v>
      </c>
      <c r="D506" s="348" t="str">
        <f t="shared" si="64"/>
        <v/>
      </c>
      <c r="E506" s="347" t="s">
        <v>4123</v>
      </c>
      <c r="F506" s="348" t="s">
        <v>4214</v>
      </c>
      <c r="G506" s="349"/>
      <c r="H506" s="350"/>
      <c r="I506" s="350">
        <f>IF(C506=F506,SUMIFS($H$12:$H$63964,$C$12:$C$63964,C506),"")</f>
        <v>276.38</v>
      </c>
      <c r="J506" s="350"/>
      <c r="K506" s="354"/>
      <c r="W506"/>
      <c r="X506"/>
      <c r="Y506"/>
      <c r="Z506"/>
      <c r="AA506"/>
      <c r="AB506"/>
      <c r="AC506"/>
      <c r="AD506"/>
      <c r="AE506"/>
      <c r="AF506"/>
      <c r="AG506"/>
      <c r="AH506"/>
      <c r="AI506"/>
      <c r="AJ506"/>
      <c r="AK506"/>
      <c r="AL506"/>
    </row>
    <row r="507" spans="1:38" ht="63.75" outlineLevel="2" x14ac:dyDescent="0.2">
      <c r="A507" s="352">
        <f t="shared" si="65"/>
        <v>0</v>
      </c>
      <c r="B507" s="352" t="str">
        <f t="shared" si="66"/>
        <v>IMPERMEABILIZAÇAO E TRATAMENTOS</v>
      </c>
      <c r="C507" s="352" t="str">
        <f t="shared" si="67"/>
        <v>45_Reservatório</v>
      </c>
      <c r="D507" s="352" t="str">
        <f t="shared" si="64"/>
        <v>SERVIÇO</v>
      </c>
      <c r="E507" s="355" t="s">
        <v>4124</v>
      </c>
      <c r="F507" s="352" t="s">
        <v>4143</v>
      </c>
      <c r="G507" s="353" t="s">
        <v>1243</v>
      </c>
      <c r="H507" s="354">
        <v>149.30000000000001</v>
      </c>
      <c r="I507" s="354" t="s">
        <v>4151</v>
      </c>
      <c r="J507" s="354" t="str">
        <f t="shared" si="61"/>
        <v>RESERVATÓRIO</v>
      </c>
      <c r="K507" s="354" t="str">
        <f t="shared" si="62"/>
        <v>PAREDE:</v>
      </c>
      <c r="W507"/>
      <c r="X507"/>
      <c r="Y507"/>
      <c r="Z507"/>
      <c r="AA507"/>
      <c r="AB507"/>
      <c r="AC507"/>
      <c r="AD507"/>
      <c r="AE507"/>
      <c r="AF507"/>
      <c r="AG507"/>
      <c r="AH507"/>
      <c r="AI507"/>
      <c r="AJ507"/>
      <c r="AK507"/>
      <c r="AL507"/>
    </row>
    <row r="508" spans="1:38" ht="63.75" outlineLevel="2" x14ac:dyDescent="0.2">
      <c r="A508" s="356">
        <f t="shared" si="65"/>
        <v>0</v>
      </c>
      <c r="B508" s="356" t="str">
        <f t="shared" si="66"/>
        <v>IMPERMEABILIZAÇAO E TRATAMENTOS</v>
      </c>
      <c r="C508" s="356" t="str">
        <f t="shared" si="67"/>
        <v>45_Reservatório</v>
      </c>
      <c r="D508" s="356" t="str">
        <f t="shared" si="64"/>
        <v>SERVIÇO</v>
      </c>
      <c r="E508" s="351" t="s">
        <v>4213</v>
      </c>
      <c r="F508" s="356" t="s">
        <v>4144</v>
      </c>
      <c r="G508" s="357" t="s">
        <v>1243</v>
      </c>
      <c r="H508" s="358">
        <v>63.87</v>
      </c>
      <c r="I508" s="358" t="s">
        <v>4151</v>
      </c>
      <c r="J508" s="358" t="str">
        <f t="shared" si="61"/>
        <v>RESERVATÓRIO</v>
      </c>
      <c r="K508" s="354" t="str">
        <f t="shared" si="62"/>
        <v>PISO:</v>
      </c>
      <c r="W508"/>
      <c r="X508"/>
      <c r="Y508"/>
      <c r="Z508"/>
      <c r="AA508"/>
      <c r="AB508"/>
      <c r="AC508"/>
      <c r="AD508"/>
      <c r="AE508"/>
      <c r="AF508"/>
      <c r="AG508"/>
      <c r="AH508"/>
      <c r="AI508"/>
      <c r="AJ508"/>
      <c r="AK508"/>
      <c r="AL508"/>
    </row>
    <row r="509" spans="1:38" ht="63.75" outlineLevel="2" x14ac:dyDescent="0.2">
      <c r="A509" s="352">
        <f t="shared" si="65"/>
        <v>0</v>
      </c>
      <c r="B509" s="352" t="str">
        <f t="shared" si="66"/>
        <v>IMPERMEABILIZAÇAO E TRATAMENTOS</v>
      </c>
      <c r="C509" s="352" t="str">
        <f t="shared" si="67"/>
        <v>45_Reservatório</v>
      </c>
      <c r="D509" s="352" t="str">
        <f t="shared" si="64"/>
        <v>SERVIÇO</v>
      </c>
      <c r="E509" s="355" t="s">
        <v>4215</v>
      </c>
      <c r="F509" s="352" t="s">
        <v>4122</v>
      </c>
      <c r="G509" s="353" t="s">
        <v>1243</v>
      </c>
      <c r="H509" s="354">
        <v>63.21</v>
      </c>
      <c r="I509" s="354" t="str">
        <f t="shared" si="63"/>
        <v>7.1.2</v>
      </c>
      <c r="J509" s="354" t="str">
        <f t="shared" si="61"/>
        <v>RESERVATÓRIO</v>
      </c>
      <c r="K509" s="354" t="str">
        <f t="shared" si="62"/>
        <v>TETO:</v>
      </c>
      <c r="W509"/>
      <c r="X509"/>
      <c r="Y509"/>
      <c r="Z509"/>
      <c r="AA509"/>
      <c r="AB509"/>
      <c r="AC509"/>
      <c r="AD509"/>
      <c r="AE509"/>
      <c r="AF509"/>
      <c r="AG509"/>
      <c r="AH509"/>
      <c r="AI509"/>
      <c r="AJ509"/>
      <c r="AK509"/>
      <c r="AL509"/>
    </row>
    <row r="510" spans="1:38" ht="63.75" outlineLevel="2" x14ac:dyDescent="0.2">
      <c r="A510" s="348">
        <f t="shared" si="65"/>
        <v>0</v>
      </c>
      <c r="B510" s="348" t="str">
        <f t="shared" si="66"/>
        <v>IMPERMEABILIZAÇAO E TRATAMENTOS</v>
      </c>
      <c r="C510" s="348" t="str">
        <f t="shared" si="67"/>
        <v>46_Teto Reservatório</v>
      </c>
      <c r="D510" s="348" t="str">
        <f t="shared" si="64"/>
        <v/>
      </c>
      <c r="E510" s="347" t="s">
        <v>4216</v>
      </c>
      <c r="F510" s="348" t="s">
        <v>4218</v>
      </c>
      <c r="G510" s="349"/>
      <c r="H510" s="350"/>
      <c r="I510" s="350">
        <f>IF(C510=F510,SUMIFS($H$12:$H$63964,$C$12:$C$63964,C510),"")</f>
        <v>65.84</v>
      </c>
      <c r="J510" s="350"/>
      <c r="K510" s="354"/>
      <c r="W510"/>
      <c r="X510"/>
      <c r="Y510"/>
      <c r="Z510"/>
      <c r="AA510"/>
      <c r="AB510"/>
      <c r="AC510"/>
      <c r="AD510"/>
      <c r="AE510"/>
      <c r="AF510"/>
      <c r="AG510"/>
      <c r="AH510"/>
      <c r="AI510"/>
      <c r="AJ510"/>
      <c r="AK510"/>
      <c r="AL510"/>
    </row>
    <row r="511" spans="1:38" ht="63.75" outlineLevel="2" x14ac:dyDescent="0.2">
      <c r="A511" s="356">
        <f t="shared" si="65"/>
        <v>0</v>
      </c>
      <c r="B511" s="356" t="str">
        <f t="shared" si="66"/>
        <v>IMPERMEABILIZAÇAO E TRATAMENTOS</v>
      </c>
      <c r="C511" s="356" t="str">
        <f t="shared" si="67"/>
        <v>46_Teto Reservatório</v>
      </c>
      <c r="D511" s="356" t="str">
        <f t="shared" si="64"/>
        <v>SERVIÇO</v>
      </c>
      <c r="E511" s="351" t="s">
        <v>4217</v>
      </c>
      <c r="F511" s="356" t="s">
        <v>4125</v>
      </c>
      <c r="G511" s="357" t="s">
        <v>1243</v>
      </c>
      <c r="H511" s="358">
        <v>65.84</v>
      </c>
      <c r="I511" s="358" t="str">
        <f t="shared" si="63"/>
        <v>7.1.6</v>
      </c>
      <c r="J511" s="358" t="str">
        <f t="shared" si="61"/>
        <v>RESERVATÓRIO</v>
      </c>
      <c r="K511" s="354" t="str">
        <f t="shared" si="62"/>
        <v>PISO:</v>
      </c>
      <c r="W511"/>
      <c r="X511"/>
      <c r="Y511"/>
      <c r="Z511"/>
      <c r="AA511"/>
      <c r="AB511"/>
      <c r="AC511"/>
      <c r="AD511"/>
      <c r="AE511"/>
      <c r="AF511"/>
      <c r="AG511"/>
      <c r="AH511"/>
      <c r="AI511"/>
      <c r="AJ511"/>
      <c r="AK511"/>
      <c r="AL511"/>
    </row>
    <row r="512" spans="1:38" x14ac:dyDescent="0.2">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row>
  </sheetData>
  <autoFilter ref="A10:Q1038829" xr:uid="{00000000-0001-0000-0000-000000000000}"/>
  <mergeCells count="21">
    <mergeCell ref="E1:H1"/>
    <mergeCell ref="E8:H8"/>
    <mergeCell ref="E9:H9"/>
    <mergeCell ref="A10:A11"/>
    <mergeCell ref="B10:B11"/>
    <mergeCell ref="C10:C11"/>
    <mergeCell ref="D10:D11"/>
    <mergeCell ref="F10:F11"/>
    <mergeCell ref="G10:G11"/>
    <mergeCell ref="H10:H11"/>
    <mergeCell ref="R10:R11"/>
    <mergeCell ref="T10:T11"/>
    <mergeCell ref="U10:U11"/>
    <mergeCell ref="I10:I11"/>
    <mergeCell ref="M10:M11"/>
    <mergeCell ref="N10:N11"/>
    <mergeCell ref="O10:O11"/>
    <mergeCell ref="P10:P11"/>
    <mergeCell ref="Q10:Q11"/>
    <mergeCell ref="K10:K11"/>
    <mergeCell ref="J10:J11"/>
  </mergeCells>
  <conditionalFormatting sqref="L1:L511 L1038830:L1048576">
    <cfRule type="cellIs" dxfId="6423" priority="1081" operator="equal">
      <formula>0</formula>
    </cfRule>
    <cfRule type="cellIs" dxfId="6422" priority="1082" operator="equal">
      <formula>TRUE</formula>
    </cfRule>
    <cfRule type="cellIs" dxfId="6421" priority="1083" operator="equal">
      <formula>FALSE</formula>
    </cfRule>
  </conditionalFormatting>
  <conditionalFormatting sqref="K1:K511 K1038830:K1048576">
    <cfRule type="cellIs" dxfId="6420" priority="2" operator="equal">
      <formula>"PISO:"</formula>
    </cfRule>
  </conditionalFormatting>
  <conditionalFormatting sqref="N14:Q63">
    <cfRule type="cellIs" dxfId="6419" priority="1" operator="greaterThan">
      <formula>0</formula>
    </cfRule>
  </conditionalFormatting>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