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Eternity\04. Custo\03.0 Custo - Orçamento Paramétrico\"/>
    </mc:Choice>
  </mc:AlternateContent>
  <xr:revisionPtr revIDLastSave="0" documentId="13_ncr:1_{BA6FB79F-EE2D-4664-AE7B-59E47EAB9F36}" xr6:coauthVersionLast="47" xr6:coauthVersionMax="47" xr10:uidLastSave="{00000000-0000-0000-0000-000000000000}"/>
  <bookViews>
    <workbookView xWindow="3810" yWindow="1020" windowWidth="22680" windowHeight="12330" xr2:uid="{00000000-000D-0000-FFFF-FFFF00000000}"/>
  </bookViews>
  <sheets>
    <sheet name="OBRA" sheetId="1" r:id="rId1"/>
    <sheet name="CANTEIRO" sheetId="3" r:id="rId2"/>
    <sheet name="EPCs" sheetId="2" r:id="rId3"/>
    <sheet name="CUSTOS_INDIRETOS" sheetId="6" r:id="rId4"/>
    <sheet name="Gerenciamento Executivo" sheetId="7" r:id="rId5"/>
  </sheets>
  <externalReferences>
    <externalReference r:id="rId6"/>
    <externalReference r:id="rId7"/>
    <externalReference r:id="rId8"/>
  </externalReferences>
  <definedNames>
    <definedName name="aa" localSheetId="1">#REF!</definedName>
    <definedName name="aa" localSheetId="3">#REF!</definedName>
    <definedName name="aa" localSheetId="2">#REF!</definedName>
    <definedName name="aa" localSheetId="0">#REF!</definedName>
    <definedName name="aa">#REF!</definedName>
    <definedName name="aaaa" localSheetId="1">'[1]M.O.'!#REF!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aux" localSheetId="3">#REF!</definedName>
    <definedName name="aux" localSheetId="2">#REF!</definedName>
    <definedName name="aux" localSheetId="0">#REF!</definedName>
    <definedName name="aux">#REF!</definedName>
    <definedName name="BDA" localSheetId="3">#REF!</definedName>
    <definedName name="BDA" localSheetId="2">#REF!</definedName>
    <definedName name="BDA" localSheetId="0">#REF!</definedName>
    <definedName name="BDA">#REF!</definedName>
    <definedName name="BDI" localSheetId="3">#REF!</definedName>
    <definedName name="BDI" localSheetId="2">#REF!</definedName>
    <definedName name="BDI" localSheetId="0">#REF!</definedName>
    <definedName name="BDI">#REF!</definedName>
    <definedName name="ca" localSheetId="3">#REF!</definedName>
    <definedName name="ca" localSheetId="2">#REF!</definedName>
    <definedName name="ca" localSheetId="0">#REF!</definedName>
    <definedName name="ca">#REF!</definedName>
    <definedName name="Capa" localSheetId="3">#REF!</definedName>
    <definedName name="Capa" localSheetId="2">#REF!</definedName>
    <definedName name="Capa" localSheetId="0">#REF!</definedName>
    <definedName name="Capa">#REF!</definedName>
    <definedName name="cronograma" localSheetId="3">#REF!</definedName>
    <definedName name="cronograma" localSheetId="2">#REF!</definedName>
    <definedName name="cronograma" localSheetId="0">#REF!</definedName>
    <definedName name="cronograma">#REF!</definedName>
    <definedName name="D" localSheetId="3">#REF!</definedName>
    <definedName name="D" localSheetId="2">#REF!</definedName>
    <definedName name="D" localSheetId="0">#REF!</definedName>
    <definedName name="D">#REF!</definedName>
    <definedName name="direto" localSheetId="3">#REF!</definedName>
    <definedName name="direto" localSheetId="2">#REF!</definedName>
    <definedName name="direto" localSheetId="0">#REF!</definedName>
    <definedName name="direto">#REF!</definedName>
    <definedName name="DRE" localSheetId="3">#REF!</definedName>
    <definedName name="DRE" localSheetId="2">#REF!</definedName>
    <definedName name="DRE" localSheetId="0">#REF!</definedName>
    <definedName name="DRE">#REF!</definedName>
    <definedName name="ea" localSheetId="3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1">#REF!</definedName>
    <definedName name="FFFFFFF">#REF!</definedName>
    <definedName name="item_1" localSheetId="3">#REF!</definedName>
    <definedName name="item_1" localSheetId="2">#REF!</definedName>
    <definedName name="item_1" localSheetId="0">#REF!</definedName>
    <definedName name="item_1">#REF!</definedName>
    <definedName name="LS" localSheetId="2">'[1]M.O.'!#REF!</definedName>
    <definedName name="LS" localSheetId="0">'[1]M.O.'!#REF!</definedName>
    <definedName name="LS">'[1]M.O.'!#REF!</definedName>
    <definedName name="MENU" localSheetId="1">#REF!</definedName>
    <definedName name="MENU" localSheetId="3">#REF!</definedName>
    <definedName name="MENU" localSheetId="2">#REF!</definedName>
    <definedName name="MENU" localSheetId="0">#REF!</definedName>
    <definedName name="MENU">#REF!</definedName>
    <definedName name="MENU1" localSheetId="3">#REF!</definedName>
    <definedName name="MENU1" localSheetId="2">#REF!</definedName>
    <definedName name="MENU1" localSheetId="0">#REF!</definedName>
    <definedName name="MENU1">#REF!</definedName>
    <definedName name="MENU2" localSheetId="3">#REF!</definedName>
    <definedName name="MENU2" localSheetId="2">#REF!</definedName>
    <definedName name="MENU2" localSheetId="0">#REF!</definedName>
    <definedName name="MENU2">#REF!</definedName>
    <definedName name="MENU3" localSheetId="3">#REF!</definedName>
    <definedName name="MENU3" localSheetId="2">#REF!</definedName>
    <definedName name="MENU3" localSheetId="0">#REF!</definedName>
    <definedName name="MENU3">#REF!</definedName>
    <definedName name="MENU4" localSheetId="3">#REF!</definedName>
    <definedName name="MENU4" localSheetId="2">#REF!</definedName>
    <definedName name="MENU4" localSheetId="0">#REF!</definedName>
    <definedName name="MENU4">#REF!</definedName>
    <definedName name="MENU5" localSheetId="3">#REF!</definedName>
    <definedName name="MENU5" localSheetId="2">#REF!</definedName>
    <definedName name="MENU5" localSheetId="0">#REF!</definedName>
    <definedName name="MENU5">#REF!</definedName>
    <definedName name="MENU6" localSheetId="3">#REF!</definedName>
    <definedName name="MENU6" localSheetId="2">#REF!</definedName>
    <definedName name="MENU6" localSheetId="0">#REF!</definedName>
    <definedName name="MENU6">#REF!</definedName>
    <definedName name="mo" localSheetId="3">#REF!</definedName>
    <definedName name="mo" localSheetId="2">#REF!</definedName>
    <definedName name="mo" localSheetId="0">#REF!</definedName>
    <definedName name="mo">#REF!</definedName>
    <definedName name="OAE" localSheetId="3">#REF!</definedName>
    <definedName name="OAE" localSheetId="2">#REF!</definedName>
    <definedName name="OAE" localSheetId="0">#REF!</definedName>
    <definedName name="OAE">#REF!</definedName>
    <definedName name="PAV" localSheetId="3">#REF!</definedName>
    <definedName name="PAV" localSheetId="2">#REF!</definedName>
    <definedName name="PAV" localSheetId="0">#REF!</definedName>
    <definedName name="PAV">#REF!</definedName>
    <definedName name="pr" localSheetId="3">#REF!</definedName>
    <definedName name="pr" localSheetId="2">#REF!</definedName>
    <definedName name="pr" localSheetId="0">#REF!</definedName>
    <definedName name="pr">#REF!</definedName>
    <definedName name="PRE" localSheetId="3">#REF!</definedName>
    <definedName name="PRE" localSheetId="2">#REF!</definedName>
    <definedName name="PRE" localSheetId="0">#REF!</definedName>
    <definedName name="PRE">#REF!</definedName>
    <definedName name="Print_Area_MI" localSheetId="3">#REF!</definedName>
    <definedName name="Print_Area_MI" localSheetId="2">#REF!</definedName>
    <definedName name="Print_Area_MI" localSheetId="0">#REF!</definedName>
    <definedName name="Print_Area_MI">#REF!</definedName>
    <definedName name="qe" localSheetId="3">#REF!</definedName>
    <definedName name="qe" localSheetId="2">#REF!</definedName>
    <definedName name="qe" localSheetId="0">#REF!</definedName>
    <definedName name="qe">#REF!</definedName>
    <definedName name="qee" localSheetId="3">#REF!</definedName>
    <definedName name="qee" localSheetId="2">#REF!</definedName>
    <definedName name="qee" localSheetId="0">#REF!</definedName>
    <definedName name="qee">#REF!</definedName>
    <definedName name="reforsu" localSheetId="3">#REF!</definedName>
    <definedName name="reforsu" localSheetId="2">#REF!</definedName>
    <definedName name="reforsu" localSheetId="0">#REF!</definedName>
    <definedName name="reforsu">#REF!</definedName>
    <definedName name="ren" localSheetId="3">#REF!</definedName>
    <definedName name="ren" localSheetId="2">#REF!</definedName>
    <definedName name="ren" localSheetId="0">#REF!</definedName>
    <definedName name="ren">#REF!</definedName>
    <definedName name="REV" localSheetId="3">#REF!</definedName>
    <definedName name="REV" localSheetId="2">#REF!</definedName>
    <definedName name="REV" localSheetId="0">#REF!</definedName>
    <definedName name="REV">#REF!</definedName>
    <definedName name="sa" localSheetId="3">#REF!</definedName>
    <definedName name="sa" localSheetId="2">#REF!</definedName>
    <definedName name="sa" localSheetId="0">#REF!</definedName>
    <definedName name="sa">#REF!</definedName>
    <definedName name="SEG" localSheetId="3">#REF!</definedName>
    <definedName name="SEG" localSheetId="2">#REF!</definedName>
    <definedName name="SEG" localSheetId="0">#REF!</definedName>
    <definedName name="SEG">#REF!</definedName>
    <definedName name="SIH" localSheetId="3">#REF!</definedName>
    <definedName name="SIH" localSheetId="2">#REF!</definedName>
    <definedName name="SIH" localSheetId="0">#REF!</definedName>
    <definedName name="SIH">#REF!</definedName>
    <definedName name="SIV" localSheetId="3">#REF!</definedName>
    <definedName name="SIV" localSheetId="2">#REF!</definedName>
    <definedName name="SIV" localSheetId="0">#REF!</definedName>
    <definedName name="SIV">#REF!</definedName>
    <definedName name="ss" localSheetId="3">#REF!</definedName>
    <definedName name="ss" localSheetId="2">#REF!</definedName>
    <definedName name="ss" localSheetId="0">#REF!</definedName>
    <definedName name="ss">#REF!</definedName>
    <definedName name="susref" localSheetId="3">#REF!</definedName>
    <definedName name="susref" localSheetId="2">#REF!</definedName>
    <definedName name="susref" localSheetId="0">#REF!</definedName>
    <definedName name="susref">#REF!</definedName>
    <definedName name="tania" localSheetId="3">#REF!</definedName>
    <definedName name="tania" localSheetId="2">#REF!</definedName>
    <definedName name="tania" localSheetId="0">#REF!</definedName>
    <definedName name="tania">#REF!</definedName>
    <definedName name="tc" localSheetId="3">#REF!</definedName>
    <definedName name="tc" localSheetId="2">#REF!</definedName>
    <definedName name="tc" localSheetId="0">#REF!</definedName>
    <definedName name="tc">#REF!</definedName>
    <definedName name="TOT" localSheetId="3">#REF!</definedName>
    <definedName name="TOT" localSheetId="2">#REF!</definedName>
    <definedName name="TOT" localSheetId="0">#REF!</definedName>
    <definedName name="TOT">#REF!</definedName>
    <definedName name="Total" localSheetId="3">#REF!</definedName>
    <definedName name="Total" localSheetId="2">#REF!</definedName>
    <definedName name="Total" localSheetId="0">#REF!</definedName>
    <definedName name="Total">#REF!</definedName>
    <definedName name="TRP" localSheetId="3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1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B3" i="3" l="1"/>
  <c r="C166" i="7" l="1"/>
  <c r="C167" i="7"/>
  <c r="F196" i="7" l="1"/>
  <c r="E198" i="7"/>
  <c r="E197" i="7"/>
  <c r="F158" i="7"/>
  <c r="F163" i="7"/>
  <c r="E166" i="7"/>
  <c r="E167" i="7"/>
  <c r="F144" i="7"/>
  <c r="E148" i="7"/>
  <c r="E149" i="7"/>
  <c r="E150" i="7"/>
  <c r="E115" i="7"/>
  <c r="E118" i="7"/>
  <c r="E207" i="7" l="1"/>
  <c r="E206" i="7"/>
  <c r="E205" i="7"/>
  <c r="E204" i="7"/>
  <c r="E203" i="7"/>
  <c r="E202" i="7"/>
  <c r="E201" i="7"/>
  <c r="E195" i="7"/>
  <c r="E194" i="7"/>
  <c r="E192" i="7"/>
  <c r="E190" i="7"/>
  <c r="E187" i="7"/>
  <c r="E186" i="7"/>
  <c r="E181" i="7"/>
  <c r="E180" i="7"/>
  <c r="E179" i="7"/>
  <c r="E177" i="7"/>
  <c r="E176" i="7"/>
  <c r="E174" i="7"/>
  <c r="E173" i="7"/>
  <c r="E172" i="7"/>
  <c r="E171" i="7"/>
  <c r="E170" i="7"/>
  <c r="E162" i="7"/>
  <c r="E161" i="7"/>
  <c r="E160" i="7"/>
  <c r="E159" i="7"/>
  <c r="E155" i="7"/>
  <c r="E154" i="7"/>
  <c r="E153" i="7"/>
  <c r="E143" i="7"/>
  <c r="E141" i="7"/>
  <c r="E140" i="7"/>
  <c r="E139" i="7"/>
  <c r="E138" i="7"/>
  <c r="E137" i="7"/>
  <c r="E136" i="7"/>
  <c r="E133" i="7"/>
  <c r="E132" i="7"/>
  <c r="E131" i="7"/>
  <c r="E126" i="7"/>
  <c r="E125" i="7"/>
  <c r="E124" i="7"/>
  <c r="E123" i="7"/>
  <c r="E122" i="7"/>
  <c r="E111" i="7"/>
  <c r="E110" i="7"/>
  <c r="E109" i="7"/>
  <c r="E108" i="7"/>
  <c r="E107" i="7"/>
  <c r="E106" i="7"/>
  <c r="E105" i="7"/>
  <c r="E104" i="7"/>
  <c r="E101" i="7"/>
  <c r="E100" i="7"/>
  <c r="E99" i="7"/>
  <c r="E98" i="7"/>
  <c r="E97" i="7"/>
  <c r="E96" i="7"/>
  <c r="E95" i="7"/>
  <c r="E93" i="7"/>
  <c r="E91" i="7"/>
  <c r="E90" i="7"/>
  <c r="E89" i="7"/>
  <c r="E88" i="7"/>
  <c r="E86" i="7"/>
  <c r="E85" i="7"/>
  <c r="E84" i="7"/>
  <c r="E83" i="7"/>
  <c r="E80" i="7"/>
  <c r="E79" i="7"/>
  <c r="E78" i="7"/>
  <c r="E76" i="7"/>
  <c r="E75" i="7"/>
  <c r="E74" i="7"/>
  <c r="E73" i="7"/>
  <c r="E72" i="7"/>
  <c r="E71" i="7"/>
  <c r="E69" i="7"/>
  <c r="E68" i="7"/>
  <c r="E67" i="7"/>
  <c r="E66" i="7"/>
  <c r="E65" i="7"/>
  <c r="E64" i="7"/>
  <c r="E63" i="7"/>
  <c r="E60" i="7"/>
  <c r="E59" i="7"/>
  <c r="E58" i="7"/>
  <c r="E57" i="7"/>
  <c r="E56" i="7"/>
  <c r="E55" i="7"/>
  <c r="E54" i="7"/>
  <c r="E53" i="7"/>
  <c r="E50" i="7"/>
  <c r="E48" i="7"/>
  <c r="E47" i="7"/>
  <c r="E46" i="7"/>
  <c r="E44" i="7"/>
  <c r="E42" i="7"/>
  <c r="E40" i="7"/>
  <c r="E39" i="7"/>
  <c r="E36" i="7"/>
  <c r="E35" i="7"/>
  <c r="E34" i="7"/>
  <c r="E33" i="7"/>
  <c r="E32" i="7"/>
  <c r="E30" i="7"/>
  <c r="E29" i="7"/>
  <c r="E28" i="7"/>
  <c r="E27" i="7"/>
  <c r="E26" i="7"/>
  <c r="E25" i="7"/>
  <c r="E19" i="7"/>
  <c r="E20" i="7"/>
  <c r="E21" i="7"/>
  <c r="E22" i="7"/>
  <c r="E18" i="7"/>
  <c r="F182" i="7"/>
  <c r="D183" i="7"/>
  <c r="C183" i="7"/>
  <c r="E183" i="7" s="1"/>
  <c r="C165" i="7"/>
  <c r="E165" i="7" s="1"/>
  <c r="C164" i="7"/>
  <c r="E164" i="7" s="1"/>
  <c r="F152" i="7"/>
  <c r="C156" i="7"/>
  <c r="E156" i="7" s="1"/>
  <c r="F135" i="7"/>
  <c r="C147" i="7"/>
  <c r="E147" i="7" s="1"/>
  <c r="C146" i="7"/>
  <c r="E146" i="7" s="1"/>
  <c r="C145" i="7"/>
  <c r="E145" i="7" s="1"/>
  <c r="F130" i="7"/>
  <c r="F121" i="7"/>
  <c r="C129" i="7"/>
  <c r="E129" i="7" s="1"/>
  <c r="C128" i="7"/>
  <c r="E128" i="7" s="1"/>
  <c r="C127" i="7"/>
  <c r="E127" i="7" s="1"/>
  <c r="F103" i="7"/>
  <c r="F112" i="7"/>
  <c r="C119" i="7"/>
  <c r="E119" i="7" s="1"/>
  <c r="C117" i="7"/>
  <c r="E117" i="7" s="1"/>
  <c r="C116" i="7"/>
  <c r="E116" i="7" s="1"/>
  <c r="C114" i="7"/>
  <c r="E114" i="7" s="1"/>
  <c r="C113" i="7"/>
  <c r="E113" i="7" s="1"/>
  <c r="F45" i="7"/>
  <c r="F102" i="7" l="1"/>
  <c r="D67" i="6" l="1"/>
  <c r="F24" i="6"/>
  <c r="E10" i="1"/>
  <c r="F193" i="7" l="1"/>
  <c r="F185" i="7" l="1"/>
  <c r="F184" i="7" s="1"/>
  <c r="F178" i="7"/>
  <c r="F41" i="7"/>
  <c r="F17" i="7"/>
  <c r="F16" i="7" s="1"/>
  <c r="E110" i="6" l="1"/>
  <c r="D111" i="6"/>
  <c r="F103" i="6"/>
  <c r="D97" i="6"/>
  <c r="D91" i="6"/>
  <c r="D89" i="6"/>
  <c r="D81" i="6"/>
  <c r="D82" i="6"/>
  <c r="D83" i="6"/>
  <c r="D84" i="6"/>
  <c r="D85" i="6"/>
  <c r="D86" i="6"/>
  <c r="D87" i="6"/>
  <c r="D80" i="6"/>
  <c r="E76" i="6"/>
  <c r="D17" i="3"/>
  <c r="E69" i="6"/>
  <c r="D76" i="6"/>
  <c r="D75" i="6"/>
  <c r="D72" i="6"/>
  <c r="D69" i="6"/>
  <c r="D71" i="6" s="1"/>
  <c r="D68" i="6"/>
  <c r="E65" i="6"/>
  <c r="D65" i="6"/>
  <c r="D34" i="2"/>
  <c r="D49" i="2"/>
  <c r="D41" i="2"/>
  <c r="D39" i="2"/>
  <c r="D27" i="2"/>
  <c r="D26" i="2"/>
  <c r="D19" i="2"/>
  <c r="D33" i="2" s="1"/>
  <c r="B3" i="2"/>
  <c r="D14" i="2"/>
  <c r="D13" i="2"/>
  <c r="D26" i="3"/>
  <c r="D30" i="3"/>
  <c r="D23" i="3"/>
  <c r="F23" i="3" s="1"/>
  <c r="D24" i="3"/>
  <c r="D27" i="3"/>
  <c r="F32" i="3"/>
  <c r="F31" i="3"/>
  <c r="F30" i="3"/>
  <c r="F27" i="3"/>
  <c r="F26" i="3"/>
  <c r="F25" i="3"/>
  <c r="F24" i="3"/>
  <c r="D28" i="2" l="1"/>
  <c r="F28" i="3"/>
  <c r="F142" i="7" l="1"/>
  <c r="F134" i="7" s="1"/>
  <c r="F31" i="7"/>
  <c r="F76" i="6" l="1"/>
  <c r="F75" i="6"/>
  <c r="F209" i="7" l="1"/>
  <c r="F208" i="7" s="1"/>
  <c r="F200" i="7"/>
  <c r="F199" i="7" s="1"/>
  <c r="F191" i="7"/>
  <c r="F189" i="7"/>
  <c r="F175" i="7"/>
  <c r="F169" i="7"/>
  <c r="F168" i="7" s="1"/>
  <c r="F157" i="7"/>
  <c r="F151" i="7"/>
  <c r="F94" i="7"/>
  <c r="F92" i="7"/>
  <c r="F87" i="7"/>
  <c r="F82" i="7"/>
  <c r="F77" i="7"/>
  <c r="F70" i="7"/>
  <c r="F62" i="7"/>
  <c r="F52" i="7"/>
  <c r="F51" i="7" s="1"/>
  <c r="F49" i="7"/>
  <c r="F43" i="7"/>
  <c r="F38" i="7"/>
  <c r="F24" i="7"/>
  <c r="F23" i="7" s="1"/>
  <c r="F112" i="6"/>
  <c r="F111" i="6"/>
  <c r="F110" i="6"/>
  <c r="F107" i="6"/>
  <c r="F106" i="6"/>
  <c r="F105" i="6"/>
  <c r="F104" i="6"/>
  <c r="F94" i="6"/>
  <c r="F93" i="6"/>
  <c r="F92" i="6"/>
  <c r="F91" i="6"/>
  <c r="F89" i="6"/>
  <c r="F87" i="6"/>
  <c r="F86" i="6"/>
  <c r="F85" i="6"/>
  <c r="F84" i="6"/>
  <c r="F83" i="6"/>
  <c r="F82" i="6"/>
  <c r="F81" i="6"/>
  <c r="F80" i="6"/>
  <c r="F73" i="6"/>
  <c r="F72" i="6"/>
  <c r="F71" i="6"/>
  <c r="F69" i="6"/>
  <c r="F68" i="6"/>
  <c r="F67" i="6"/>
  <c r="F65" i="6"/>
  <c r="F64" i="6" s="1"/>
  <c r="F41" i="6"/>
  <c r="F15" i="6"/>
  <c r="F102" i="6"/>
  <c r="F33" i="3"/>
  <c r="F96" i="6" s="1"/>
  <c r="D18" i="3"/>
  <c r="D16" i="3"/>
  <c r="D15" i="3"/>
  <c r="D11" i="3"/>
  <c r="F97" i="6"/>
  <c r="D21" i="2"/>
  <c r="F188" i="7" l="1"/>
  <c r="F37" i="7"/>
  <c r="E101" i="6"/>
  <c r="F101" i="6" s="1"/>
  <c r="F81" i="7"/>
  <c r="F79" i="6"/>
  <c r="E74" i="6"/>
  <c r="F74" i="6" s="1"/>
  <c r="D42" i="2"/>
  <c r="D70" i="6" s="1"/>
  <c r="F70" i="6" s="1"/>
  <c r="F120" i="7"/>
  <c r="F109" i="6"/>
  <c r="F88" i="6"/>
  <c r="F14" i="6"/>
  <c r="F61" i="7"/>
  <c r="F108" i="6"/>
  <c r="F95" i="6"/>
  <c r="F100" i="6" l="1"/>
  <c r="F99" i="6" s="1"/>
  <c r="F66" i="6"/>
  <c r="F63" i="6" s="1"/>
  <c r="F90" i="6"/>
  <c r="F78" i="6" s="1"/>
  <c r="F62" i="6" l="1"/>
  <c r="F113" i="6" s="1"/>
  <c r="F15" i="7" s="1"/>
  <c r="F14" i="7" l="1"/>
  <c r="F13" i="7" s="1"/>
  <c r="F211" i="7" s="1"/>
  <c r="E15" i="7"/>
  <c r="I211" i="7" l="1"/>
  <c r="H212" i="7"/>
  <c r="H211" i="7"/>
</calcChain>
</file>

<file path=xl/sharedStrings.xml><?xml version="1.0" encoding="utf-8"?>
<sst xmlns="http://schemas.openxmlformats.org/spreadsheetml/2006/main" count="1021" uniqueCount="691">
  <si>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</si>
  <si>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</si>
  <si>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</si>
  <si>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</si>
  <si>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</si>
  <si>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</si>
  <si>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</si>
  <si>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</si>
  <si>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</si>
  <si>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</si>
  <si>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</si>
  <si>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</si>
  <si>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</si>
  <si>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</si>
  <si>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</si>
  <si>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</si>
  <si>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</si>
  <si>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</si>
  <si>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</si>
  <si>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</si>
  <si>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un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</si>
  <si>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</si>
  <si>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</si>
  <si>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</si>
  <si>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</si>
  <si>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</si>
  <si>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</si>
  <si>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</si>
  <si>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</si>
  <si>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</si>
  <si>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</si>
  <si>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</si>
  <si>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</si>
  <si>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</si>
  <si>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</si>
  <si>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</si>
  <si>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</si>
  <si>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</si>
  <si>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</si>
  <si>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</si>
  <si>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</si>
  <si>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</si>
  <si>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</si>
  <si>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</si>
  <si>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</si>
  <si>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</si>
  <si>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</si>
  <si>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</si>
  <si>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</si>
  <si>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</si>
  <si>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</si>
  <si>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</si>
  <si>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</si>
  <si>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</si>
  <si>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</si>
  <si>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</si>
  <si>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</si>
  <si>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</si>
  <si>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</si>
  <si>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</si>
  <si>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</si>
  <si>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</si>
  <si>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</si>
  <si>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</si>
  <si>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</si>
  <si>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</si>
  <si>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</si>
  <si>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</si>
  <si>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</si>
  <si>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</si>
  <si>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</si>
  <si>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</si>
  <si>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</si>
  <si>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</si>
  <si>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</si>
  <si>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</si>
  <si>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</si>
  <si>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</si>
  <si>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</si>
  <si>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</si>
  <si>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</si>
  <si>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</si>
  <si>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</si>
  <si>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</si>
  <si>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</si>
  <si>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</si>
  <si>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</si>
  <si>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</si>
  <si>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</si>
  <si>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</si>
  <si>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</si>
  <si>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</si>
  <si>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</si>
  <si>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</si>
  <si>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</si>
  <si>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</si>
  <si>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</si>
  <si>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</si>
  <si>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</si>
  <si>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</si>
  <si>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</si>
  <si>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</si>
  <si>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</si>
  <si>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</si>
  <si>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</si>
  <si>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</si>
  <si>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</si>
  <si>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</si>
  <si>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</si>
  <si>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</si>
  <si>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</si>
  <si>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</si>
  <si>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</si>
  <si>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</si>
  <si>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</si>
  <si>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</si>
  <si>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</si>
  <si>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</si>
  <si>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</si>
  <si>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</si>
  <si>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</si>
  <si>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</si>
  <si>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</si>
  <si>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</si>
  <si>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</si>
  <si>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</si>
  <si>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</si>
  <si>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</si>
  <si>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</si>
  <si>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</si>
  <si>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</si>
  <si>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</si>
  <si>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Almoxarife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</si>
  <si>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</si>
  <si>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</si>
  <si>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</si>
  <si>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</si>
  <si>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</si>
  <si>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</si>
  <si>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</si>
  <si>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</si>
  <si>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</si>
  <si>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</si>
  <si>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</si>
  <si>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</si>
  <si>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</si>
  <si>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</si>
  <si>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</si>
  <si>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</si>
  <si>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</si>
  <si>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</si>
  <si>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</si>
  <si>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</si>
  <si>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</si>
  <si>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</si>
  <si>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</si>
  <si>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</si>
  <si>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</si>
  <si>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</si>
  <si>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</si>
  <si>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</si>
  <si>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</si>
  <si>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</si>
  <si>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</si>
  <si>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</si>
  <si>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</si>
  <si>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</si>
  <si>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</si>
  <si>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</si>
  <si>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</si>
  <si>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02.003.001.008</t>
  </si>
  <si>
    <t>Locação de balancim</t>
  </si>
  <si>
    <t>Montagem e desmontagem de balancim</t>
  </si>
  <si>
    <t>02.003.001</t>
  </si>
  <si>
    <t>Andaimes</t>
  </si>
  <si>
    <t>02.003.001.001</t>
  </si>
  <si>
    <t>Total</t>
  </si>
  <si>
    <t>CÓDIGO</t>
  </si>
  <si>
    <t>ITEM</t>
  </si>
  <si>
    <t>Valor Orçado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</si>
  <si>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</si>
  <si>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</si>
  <si>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</si>
  <si>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</si>
  <si>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</si>
  <si>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</si>
  <si>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</si>
  <si>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m3</t>
  </si>
  <si>
    <t>2.1.2</t>
  </si>
  <si>
    <t>2.1.3</t>
  </si>
  <si>
    <t>2.1.4</t>
  </si>
  <si>
    <t>MOVIMENTAÇÃO DE VALAS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</si>
  <si>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</si>
  <si>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</si>
  <si>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</si>
  <si>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</si>
  <si>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</si>
  <si>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</si>
  <si>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Estaca Hélice Continua Diâmetro 50</t>
  </si>
  <si>
    <t>3.1.3</t>
  </si>
  <si>
    <t>Estaca Hélice Continua Diâmetro 60</t>
  </si>
  <si>
    <t>3.1.4</t>
  </si>
  <si>
    <t xml:space="preserve">Armação </t>
  </si>
  <si>
    <t>kg</t>
  </si>
  <si>
    <t>3.1.5</t>
  </si>
  <si>
    <t>Concreto</t>
  </si>
  <si>
    <t>m³</t>
  </si>
  <si>
    <t>3.1.6</t>
  </si>
  <si>
    <t>Mobilização</t>
  </si>
  <si>
    <t>3.2</t>
  </si>
  <si>
    <t>FUNDAÇÃO RASA</t>
  </si>
  <si>
    <t>3.2.1</t>
  </si>
  <si>
    <t>3.2.3</t>
  </si>
  <si>
    <t>3.2.4</t>
  </si>
  <si>
    <t>3.2.5</t>
  </si>
  <si>
    <t>Armação</t>
  </si>
  <si>
    <t>SUPRAESTRUTURA</t>
  </si>
  <si>
    <t>5.1</t>
  </si>
  <si>
    <t>FORMA</t>
  </si>
  <si>
    <t>5.1.1</t>
  </si>
  <si>
    <t>Fabricação forma</t>
  </si>
  <si>
    <t>5.1.2</t>
  </si>
  <si>
    <t>Montagem de forma</t>
  </si>
  <si>
    <t>5.2</t>
  </si>
  <si>
    <t>5.2.1</t>
  </si>
  <si>
    <t>5.3</t>
  </si>
  <si>
    <t>ARMADURA</t>
  </si>
  <si>
    <t>5.3.1</t>
  </si>
  <si>
    <t>Armadura Convencional para Estrutura</t>
  </si>
  <si>
    <t>5.4</t>
  </si>
  <si>
    <t>CONCRETO</t>
  </si>
  <si>
    <t>5.4.1</t>
  </si>
  <si>
    <t>5.5</t>
  </si>
  <si>
    <t>COMPLEMENTARES</t>
  </si>
  <si>
    <t>5.5.1</t>
  </si>
  <si>
    <t>MÃO DE OBRA</t>
  </si>
  <si>
    <t>Mão de obra supraestrutura</t>
  </si>
  <si>
    <t>ALVENARIA</t>
  </si>
  <si>
    <t>6.1</t>
  </si>
  <si>
    <t>6.1.1</t>
  </si>
  <si>
    <t>Alvenaria embasamento</t>
  </si>
  <si>
    <t>6.1.2</t>
  </si>
  <si>
    <t>Alvenaria lazer</t>
  </si>
  <si>
    <t>6.1.3</t>
  </si>
  <si>
    <t>6.1.4</t>
  </si>
  <si>
    <t>6.1.5</t>
  </si>
  <si>
    <t>6.1.6</t>
  </si>
  <si>
    <t xml:space="preserve">Alvenaria escadas </t>
  </si>
  <si>
    <t>6.1.7</t>
  </si>
  <si>
    <t>Alvenaria cobertura / reservatório</t>
  </si>
  <si>
    <t>6.1.8</t>
  </si>
  <si>
    <t>Alvenaria refratárias</t>
  </si>
  <si>
    <t>Serviços complementares</t>
  </si>
  <si>
    <t>Mão de obra</t>
  </si>
  <si>
    <t>INSTALAÇÕES ELÉTRICAS, HIDRÁULICAS E GLP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</si>
  <si>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</si>
  <si>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</si>
  <si>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</si>
  <si>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</si>
  <si>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</si>
  <si>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</si>
  <si>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</si>
  <si>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</si>
  <si>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</si>
  <si>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</si>
  <si>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</si>
  <si>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</si>
  <si>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</si>
  <si>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</si>
  <si>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</si>
  <si>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</si>
  <si>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</si>
  <si>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</si>
  <si>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</si>
  <si>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</si>
  <si>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</si>
  <si>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</si>
  <si>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</si>
  <si>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</si>
  <si>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</si>
  <si>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</si>
  <si>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</si>
  <si>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</si>
  <si>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</si>
  <si>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</si>
  <si>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</si>
  <si>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</si>
  <si>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</si>
  <si>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</si>
  <si>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</si>
  <si>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</si>
  <si>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</si>
  <si>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</si>
  <si>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</si>
  <si>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</si>
  <si>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</si>
  <si>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</si>
  <si>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</si>
  <si>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</si>
  <si>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8.1.3</t>
  </si>
  <si>
    <t>8.1.4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</si>
  <si>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</si>
  <si>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</si>
  <si>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</si>
  <si>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</si>
  <si>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</si>
  <si>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</si>
  <si>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</si>
  <si>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</si>
  <si>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</si>
  <si>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</si>
  <si>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</si>
  <si>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</si>
  <si>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</si>
  <si>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</si>
  <si>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</si>
  <si>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</si>
  <si>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</si>
  <si>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</si>
  <si>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Grupo de geradores</t>
  </si>
  <si>
    <t>8.4.3</t>
  </si>
  <si>
    <t>8.4.4</t>
  </si>
  <si>
    <t>Infra de carro elétrico</t>
  </si>
  <si>
    <t>8.4.5</t>
  </si>
  <si>
    <t>8.4.6</t>
  </si>
  <si>
    <t>8.4.7</t>
  </si>
  <si>
    <t>Sauna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</si>
  <si>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</si>
  <si>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</si>
  <si>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</si>
  <si>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</si>
  <si>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</si>
  <si>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</si>
  <si>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</si>
  <si>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</si>
  <si>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</si>
  <si>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</si>
  <si>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</si>
  <si>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</si>
  <si>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</si>
  <si>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Impermeabilizações com manta asfaltica</t>
  </si>
  <si>
    <t>9.1.8</t>
  </si>
  <si>
    <t>Impermeabilização de peitoril</t>
  </si>
  <si>
    <t>9.1.9</t>
  </si>
  <si>
    <t>Proteção Mecânica</t>
  </si>
  <si>
    <t>10.1</t>
  </si>
  <si>
    <t xml:space="preserve">REVESTIMENTOS INTERNOS EM PISO </t>
  </si>
  <si>
    <t>10.1.1</t>
  </si>
  <si>
    <t>10.1.2</t>
  </si>
  <si>
    <t>10.1.3</t>
  </si>
  <si>
    <t>Manta acústica</t>
  </si>
  <si>
    <t>10.2</t>
  </si>
  <si>
    <t>REVESTIMENTOS INTERNOS EM PAREDE</t>
  </si>
  <si>
    <t>10.2.1</t>
  </si>
  <si>
    <t>Chapisco</t>
  </si>
  <si>
    <t>10.2.2</t>
  </si>
  <si>
    <t>Reboco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</si>
  <si>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</si>
  <si>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</si>
  <si>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</si>
  <si>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</si>
  <si>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</si>
  <si>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</si>
  <si>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</si>
  <si>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</si>
  <si>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Piscina</t>
  </si>
  <si>
    <t>11.1.6</t>
  </si>
  <si>
    <t>Rodapés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</si>
  <si>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</si>
  <si>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</si>
  <si>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</si>
  <si>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</si>
  <si>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</si>
  <si>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</si>
  <si>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</si>
  <si>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</si>
  <si>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</si>
  <si>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</si>
  <si>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Negativo</t>
  </si>
  <si>
    <t>12.1.3</t>
  </si>
  <si>
    <t>PINTURA INTERNA</t>
  </si>
  <si>
    <t>13.1</t>
  </si>
  <si>
    <t>13.1.1</t>
  </si>
  <si>
    <t>13.1.2</t>
  </si>
  <si>
    <t>Pintura acrílica escadaria</t>
  </si>
  <si>
    <t>13.1.3</t>
  </si>
  <si>
    <t>Pintura escadas e garagens</t>
  </si>
  <si>
    <t>13.1.4</t>
  </si>
  <si>
    <t>Pintura Interna</t>
  </si>
  <si>
    <t>ESQUADRIAS</t>
  </si>
  <si>
    <t>14.1</t>
  </si>
  <si>
    <t>ESQUADRIAS DE ALUMÍNIO</t>
  </si>
  <si>
    <t>14.1.1</t>
  </si>
  <si>
    <t>Esquadrias de Alumínio</t>
  </si>
  <si>
    <t>14.1.2</t>
  </si>
  <si>
    <t>Guarda-corpo - vidro</t>
  </si>
  <si>
    <t>14.1.3</t>
  </si>
  <si>
    <t>Portão de alumínio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</si>
  <si>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</si>
  <si>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</si>
  <si>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</si>
  <si>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</si>
  <si>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</si>
  <si>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</si>
  <si>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</si>
  <si>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</si>
  <si>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14.3.3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</si>
  <si>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</si>
  <si>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</si>
  <si>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</si>
  <si>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</si>
  <si>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</si>
  <si>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</si>
  <si>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</si>
  <si>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</si>
  <si>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</si>
  <si>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</si>
  <si>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</si>
  <si>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</si>
  <si>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</si>
  <si>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16.1.2</t>
  </si>
  <si>
    <t>Comunicação visual</t>
  </si>
  <si>
    <t>16.1.3</t>
  </si>
  <si>
    <t>Paisagismo</t>
  </si>
  <si>
    <t>16.1.4</t>
  </si>
  <si>
    <t>Quadra poliesportiva</t>
  </si>
  <si>
    <t>16.1.5</t>
  </si>
  <si>
    <t>16.1.6</t>
  </si>
  <si>
    <t>Desmobilização</t>
  </si>
  <si>
    <t>16.1.7</t>
  </si>
  <si>
    <t>Limpeza final de obra</t>
  </si>
  <si>
    <t>IMPREVISTOS</t>
  </si>
  <si>
    <t>17.1</t>
  </si>
  <si>
    <t>17.1.1</t>
  </si>
  <si>
    <t>Imprevistos e contingências</t>
  </si>
  <si>
    <t>Gurada-corpo de vãos com régua de pinus 2,5x15cm</t>
  </si>
  <si>
    <t>02.001.002.009</t>
  </si>
  <si>
    <t>02.001.002.010</t>
  </si>
  <si>
    <t>02.001.002.011</t>
  </si>
  <si>
    <t>3.2.6</t>
  </si>
  <si>
    <t>Eternity</t>
  </si>
  <si>
    <t>Meia Praia</t>
  </si>
  <si>
    <t>Perímetro de projeção embasamneto</t>
  </si>
  <si>
    <t>Perímetro de projeção torre</t>
  </si>
  <si>
    <t>Perimetro da torre</t>
  </si>
  <si>
    <t>Altura da torre</t>
  </si>
  <si>
    <t>Tela SLQA</t>
  </si>
  <si>
    <t>Engenheiro Civil</t>
  </si>
  <si>
    <t>Mestre Geral</t>
  </si>
  <si>
    <t>Auxiliar de Engenharia</t>
  </si>
  <si>
    <t>Estagiário de Engenharia</t>
  </si>
  <si>
    <t>Operador de Guincho</t>
  </si>
  <si>
    <t>Serviço de vigilância</t>
  </si>
  <si>
    <t>Montagem e desmontagem de elevador cremalheira</t>
  </si>
  <si>
    <t>Mobilização e desmobilização de elevador cremalheira</t>
  </si>
  <si>
    <t>Montagem e Desmontagem de Mini-grua</t>
  </si>
  <si>
    <t>Mobilização e desmobilização de Mini-grua</t>
  </si>
  <si>
    <t>Manutenção incial de elevador cremalheira</t>
  </si>
  <si>
    <t>Menutenção periódica de elevador cremalheira</t>
  </si>
  <si>
    <t>Menutenção periódica de Mini-grua</t>
  </si>
  <si>
    <t>Locação de andaime</t>
  </si>
  <si>
    <t>R01</t>
  </si>
  <si>
    <t>Levantamento topográfico</t>
  </si>
  <si>
    <t>Estudo geológico</t>
  </si>
  <si>
    <t>Estudo ambiental</t>
  </si>
  <si>
    <t>Sondagem</t>
  </si>
  <si>
    <t>Memorial descritivo</t>
  </si>
  <si>
    <t>Projeto de canteiro</t>
  </si>
  <si>
    <t>02.001.001.002</t>
  </si>
  <si>
    <t>02.001.001.003</t>
  </si>
  <si>
    <t>02.001.001.004</t>
  </si>
  <si>
    <t>02.001.001.005</t>
  </si>
  <si>
    <t>02.001.001.006</t>
  </si>
  <si>
    <t>Projeto arquitetônico</t>
  </si>
  <si>
    <t>Projeto de terraplanagem</t>
  </si>
  <si>
    <t>Projeto de fundações</t>
  </si>
  <si>
    <t>Projeto hidrossanitário</t>
  </si>
  <si>
    <t>Projeto estrutural</t>
  </si>
  <si>
    <t>Projeto de elétrico</t>
  </si>
  <si>
    <t>Projeto de climatização</t>
  </si>
  <si>
    <t>Projeto de interiores</t>
  </si>
  <si>
    <t>Projeto de impermeabilização</t>
  </si>
  <si>
    <t>Projeto PPCI e GLP</t>
  </si>
  <si>
    <t>Planejamento e orçamento</t>
  </si>
  <si>
    <t xml:space="preserve">02.001.003.001 </t>
  </si>
  <si>
    <t>Controle tecnológico do concreto</t>
  </si>
  <si>
    <t>Ensaio com laudo de desempenho</t>
  </si>
  <si>
    <t>Prova de cargas estáticas</t>
  </si>
  <si>
    <t>Laudo preventivo de danos à vizinhança</t>
  </si>
  <si>
    <t xml:space="preserve">02.001.004.001 </t>
  </si>
  <si>
    <t>02.001.004.002</t>
  </si>
  <si>
    <t>02.001.004.003</t>
  </si>
  <si>
    <t>02.001.004.004</t>
  </si>
  <si>
    <t>Seguro de obra</t>
  </si>
  <si>
    <t>Taxas de alvarás</t>
  </si>
  <si>
    <t>IPTU</t>
  </si>
  <si>
    <t>Aprovação e legalização ambiental</t>
  </si>
  <si>
    <t>Aprovação e legalização de água e esgoto</t>
  </si>
  <si>
    <t>Aprovação e legalização elétrico</t>
  </si>
  <si>
    <t>Aprovação e legalização bombeiros</t>
  </si>
  <si>
    <t>Aprovação e legalização prefeitura</t>
  </si>
  <si>
    <t>Taxas de ART</t>
  </si>
  <si>
    <t>Despesas cartorio, licencas, certidoes e juridicas</t>
  </si>
  <si>
    <t>Incorporação</t>
  </si>
  <si>
    <t>Habite-se</t>
  </si>
  <si>
    <t>Certidão INSS</t>
  </si>
  <si>
    <t>Outorga onerosa</t>
  </si>
  <si>
    <t>02.002.002.003</t>
  </si>
  <si>
    <t>02.002.002.004</t>
  </si>
  <si>
    <t>02.002.002.005</t>
  </si>
  <si>
    <t>02.002.002.006</t>
  </si>
  <si>
    <t>02.002.002.007</t>
  </si>
  <si>
    <t>02.002.002.008</t>
  </si>
  <si>
    <t>02.002.002.009</t>
  </si>
  <si>
    <t>02.002.002.010</t>
  </si>
  <si>
    <t>02.002.002.011</t>
  </si>
  <si>
    <t>02.002.002.012</t>
  </si>
  <si>
    <t>02.002.002.013</t>
  </si>
  <si>
    <t>As built</t>
  </si>
  <si>
    <t>Laudo de entrega</t>
  </si>
  <si>
    <t>Manual de proprietário</t>
  </si>
  <si>
    <t>Movimentação de bota-fora</t>
  </si>
  <si>
    <t>Movimentação de terra das estacas</t>
  </si>
  <si>
    <t>2.1.5</t>
  </si>
  <si>
    <t>Concreto (40 Mpa)</t>
  </si>
  <si>
    <t>Apoio e arrasamento de estacas</t>
  </si>
  <si>
    <t>Fabricação, montagem e desmontagem de forma para blocos e baldrames resinado</t>
  </si>
  <si>
    <t>Piso de concreto armado</t>
  </si>
  <si>
    <t>Locação de cubetas</t>
  </si>
  <si>
    <t>Perfuração de vigas</t>
  </si>
  <si>
    <t>5.4.2</t>
  </si>
  <si>
    <t>5.4.3</t>
  </si>
  <si>
    <t>Alvenaria tipo</t>
  </si>
  <si>
    <t xml:space="preserve">un </t>
  </si>
  <si>
    <t>Bombas</t>
  </si>
  <si>
    <t>Equipamento de piscina</t>
  </si>
  <si>
    <t>Spa</t>
  </si>
  <si>
    <t>Polimento de concreto</t>
  </si>
  <si>
    <t>Piso alisado</t>
  </si>
  <si>
    <t>Piso ranhurado</t>
  </si>
  <si>
    <t>Contrapiso</t>
  </si>
  <si>
    <t>10.1.4</t>
  </si>
  <si>
    <t>10.1.5</t>
  </si>
  <si>
    <t>Forro gesso mineral</t>
  </si>
  <si>
    <t>Estucamento</t>
  </si>
  <si>
    <t xml:space="preserve">Porcelanato </t>
  </si>
  <si>
    <t>Grama sintetica</t>
  </si>
  <si>
    <t>Paver</t>
  </si>
  <si>
    <t>Pele de vidro</t>
  </si>
  <si>
    <t xml:space="preserve">Gradil </t>
  </si>
  <si>
    <t>14.1.4</t>
  </si>
  <si>
    <t>14.1.5</t>
  </si>
  <si>
    <t>Corrimão madeira</t>
  </si>
  <si>
    <t>Fechadura Biometrica</t>
  </si>
  <si>
    <t>14.3.1</t>
  </si>
  <si>
    <t>14.3.2</t>
  </si>
  <si>
    <t>COBERTURA</t>
  </si>
  <si>
    <t>Estrutura e telhamento</t>
  </si>
  <si>
    <t>15.1.2</t>
  </si>
  <si>
    <t>15.3</t>
  </si>
  <si>
    <t>15.3.1</t>
  </si>
  <si>
    <t>ACABEMNTOS ESPECIAIS</t>
  </si>
  <si>
    <t>ACM embasamento</t>
  </si>
  <si>
    <t>ACM torre</t>
  </si>
  <si>
    <t>15.3.2</t>
  </si>
  <si>
    <t xml:space="preserve">ORÇAMENTO PARAMÉTRICO </t>
  </si>
  <si>
    <t>AC / prazo</t>
  </si>
  <si>
    <t xml:space="preserve">Equipe de apoio - 1 carpiteiro + 2 serventes </t>
  </si>
  <si>
    <t>rateio do custo do pessoal do escritorio</t>
  </si>
  <si>
    <t>corte e dobra pela mão de obra</t>
  </si>
  <si>
    <t>11.3</t>
  </si>
  <si>
    <t>Pintura piso epoxi (VAGAS DA GAAREGM)</t>
  </si>
  <si>
    <t>Observações</t>
  </si>
  <si>
    <t>Conforme abertura de abas anteriores</t>
  </si>
  <si>
    <t>Consideração de 30% como fator de empolamento</t>
  </si>
  <si>
    <t>40,00 R$/m³ de material com empolamento</t>
  </si>
  <si>
    <t>Custo previsto para toda a movimentação com maquinário e apoio</t>
  </si>
  <si>
    <t>Lastro de concreto magro e=5cm</t>
  </si>
  <si>
    <t>90,00 R$/m incluindo todo o serviço, maquinário e apoio</t>
  </si>
  <si>
    <t>105,00 R$/m incluindo todo o serviço, maquinário e apoio</t>
  </si>
  <si>
    <t>312,00 R$/m³ de concreto magro + R$ 40,00/m³ para bombeamento</t>
  </si>
  <si>
    <t>535,00 R$/m³ de concreto + R$ 45,00/m³ para bombeamento (30% de perda)</t>
  </si>
  <si>
    <t xml:space="preserve">Custo médio para a bitola de 10mm (CA-50) de R$ 7,62/kg, incluíndo 10% de perda para corte e dobra em obra </t>
  </si>
  <si>
    <t>Custo de mobilização e desmobilização de maquinário para estaca hélice contínua</t>
  </si>
  <si>
    <t>Consideração de custo de formas de madeira serrada com utilização única</t>
  </si>
  <si>
    <t>535,00 R$/m³ de concreto + R$ 45,00/m³ para bombeamento (5% de perda)</t>
  </si>
  <si>
    <t>Mão de obra prevista para formas, armação, concretagem e apoio de todo o sistema de infraestrutura - R$ 396,00/m² de área de projeção do embasamento</t>
  </si>
  <si>
    <t xml:space="preserve">Fabricação de 3 jogos referentes ao pavimento tipo com compensado plastificado </t>
  </si>
  <si>
    <t>Custo de material para execução de piso sobre solo</t>
  </si>
  <si>
    <t xml:space="preserve">Montagem contemplando desmoldante e reposição de pregos das formas fabricadas </t>
  </si>
  <si>
    <t>Custo previsto para elementos de espera de furos ou furação posterior para passagem de tubulações</t>
  </si>
  <si>
    <t>pavto</t>
  </si>
  <si>
    <t xml:space="preserve">Locação de cubetas a R$0,46/un.dia pelo período estimado de 24 meses </t>
  </si>
  <si>
    <t>Previsão de custo para manutenção de escoras próprias durante o período estimado de 24 meses</t>
  </si>
  <si>
    <t>Manutenção de escoramento próprio</t>
  </si>
  <si>
    <t>Custo previsto para contemplar amarração, encunhamento, vergas e contravergas</t>
  </si>
  <si>
    <t>Mão de obra prevista para formas, armação, concretagem e apoio de todo o sistema de supraestrutura - R$ 264,00/m² de área construída</t>
  </si>
  <si>
    <t>Incluindo bloco e argamassa para assentamento</t>
  </si>
  <si>
    <t>Incluindo bloco e argamassa para assentamento, aplicado no interior de churrasqueiras</t>
  </si>
  <si>
    <t>Custos estimados com base em índices históricos da Cartesian</t>
  </si>
  <si>
    <t>Mão de obra prevista para assentamento de todos os blocos e serviços complementares R$38,50/m² de parede</t>
  </si>
  <si>
    <t>Mão de obra prevista para execução de toda a instalação elétrica R$66,00/m² de área construída</t>
  </si>
  <si>
    <t>Mão de obra prevista para execução de toda a instalação hidrossanitária R$60,50/m² de área construída</t>
  </si>
  <si>
    <t>Sistema de exaustão de Churrasqueiras</t>
  </si>
  <si>
    <t>Sistema de Ventokit</t>
  </si>
  <si>
    <t>Instalação de Ar Condicionado (Equipameno)</t>
  </si>
  <si>
    <t>Custo previsto para execução de infraestrutura de ar condicionado em todo o empreendimento incluindo material e mão de obra</t>
  </si>
  <si>
    <t>Intalação de equipamentos em áreas comuns</t>
  </si>
  <si>
    <t>Previsão de estrutura em banheiros enclasurados</t>
  </si>
  <si>
    <t>Custo para o sistema completo de exaustão levando por unidade de churrasqueira</t>
  </si>
  <si>
    <t>Sistema estimado com base no porte do empreediemento através de índices</t>
  </si>
  <si>
    <t>Verba prevista para equipamentos e instalações especial que podem ser incorporadas com o refinamento do projeto</t>
  </si>
  <si>
    <t>Previsão de espera para equipamento de carregamento de carro elétrico em uma vga por apartameto</t>
  </si>
  <si>
    <t>Sistema inclui toda estrutura de equipamentos para o funcionamento da sauna</t>
  </si>
  <si>
    <t>Custo do equipamento já instalado</t>
  </si>
  <si>
    <t>Sistema inclui toda a estrutura de bomba, filtro, skimmer, etc.., incluindo mão de obra</t>
  </si>
  <si>
    <t>Previsão de bombas de pressurização e recalque, complementar ao sistema previsto no item 7.2</t>
  </si>
  <si>
    <t>9.2</t>
  </si>
  <si>
    <t>Mão de obra para regularização</t>
  </si>
  <si>
    <t>Mão de obra para impermeabilização de poço e baldrames</t>
  </si>
  <si>
    <t>Mão de obra impermeabilizações cimenticias</t>
  </si>
  <si>
    <t>Mão de obra impermeabilizações com manta asfáltica</t>
  </si>
  <si>
    <t>Mão de obra para proteção mecânica</t>
  </si>
  <si>
    <t>9.2.1</t>
  </si>
  <si>
    <t>9.2.2</t>
  </si>
  <si>
    <t>9.2.3</t>
  </si>
  <si>
    <t>9.2.4</t>
  </si>
  <si>
    <t>9.2.5</t>
  </si>
  <si>
    <t>Custo estimado com índices históricos para prever acabamento nessas regiões</t>
  </si>
  <si>
    <t>Apeas material</t>
  </si>
  <si>
    <t>REVESTIMENTOS INTERNOS EM PISO E PAREDE (argamassados)</t>
  </si>
  <si>
    <t>Aplicação em rampas</t>
  </si>
  <si>
    <t>Aplicação em escadas</t>
  </si>
  <si>
    <t>Garagens</t>
  </si>
  <si>
    <t>Mão de obra para execução de contrapiso comum e acústico (manta)</t>
  </si>
  <si>
    <t>Mão de obra para execução de piso ranhurado</t>
  </si>
  <si>
    <t>Mão de obra para execução de piso alisado</t>
  </si>
  <si>
    <t>10.1.6</t>
  </si>
  <si>
    <t>10.1.7</t>
  </si>
  <si>
    <t>10.1.8</t>
  </si>
  <si>
    <t>10.2.3</t>
  </si>
  <si>
    <t>Mão de obra para execução de chapisco e reboco</t>
  </si>
  <si>
    <t>Custo para execução de todo o serviço de chapisco e reboco, com custo médio de R$ 38,50/m² de piso</t>
  </si>
  <si>
    <t>Custo para execução de todo o serviço de contrapiso, comum e acústico, com custo médio de R$ 27,50/m² de piso</t>
  </si>
  <si>
    <t xml:space="preserve">ACABAMENTOS EM PISO E PAREDE </t>
  </si>
  <si>
    <t>Custo de serviço completo, incluindo material e mão de obra</t>
  </si>
  <si>
    <t>Mão de obra para colocação de paver</t>
  </si>
  <si>
    <t>11.3.1</t>
  </si>
  <si>
    <t>11.3.2</t>
  </si>
  <si>
    <t>11.3.3</t>
  </si>
  <si>
    <t>Mão de obra para assentamento de porcelanato</t>
  </si>
  <si>
    <t>Mão de obra para assentamento de pastilhas</t>
  </si>
  <si>
    <t>12.1.4</t>
  </si>
  <si>
    <t>Mão de obra para estucamento</t>
  </si>
  <si>
    <t>Tratamento de estrutura de concreto para fechamento de poros e posterior pintura/textura</t>
  </si>
  <si>
    <t>Previsão de pintura para demarcação de vagas de garagem</t>
  </si>
  <si>
    <t>13.2</t>
  </si>
  <si>
    <t>13.2.1</t>
  </si>
  <si>
    <t>Mão de obra de pintura de piso epoxi</t>
  </si>
  <si>
    <t>Mão de obra de pintura de piso acrílico</t>
  </si>
  <si>
    <t>13.2.2</t>
  </si>
  <si>
    <t>Mão de obra para instalação de portas de madeira</t>
  </si>
  <si>
    <t>14.4</t>
  </si>
  <si>
    <t>14.4.1</t>
  </si>
  <si>
    <t>Contemplação de materiais de calhas, rufos e contra-rufos</t>
  </si>
  <si>
    <t>15.4</t>
  </si>
  <si>
    <t>15.4.1</t>
  </si>
  <si>
    <t>15.4.2</t>
  </si>
  <si>
    <t>Custo prevendo material e mão de obra para execução</t>
  </si>
  <si>
    <t>Previsão complementar de possívies itens como bicicletário, alçapões, escadas marinheiro, etc.</t>
  </si>
  <si>
    <t>Mão de obra impermeabilizações de peitoril</t>
  </si>
  <si>
    <t>9.2.6</t>
  </si>
  <si>
    <t>Mão de obra para tratamento de ralos</t>
  </si>
  <si>
    <t>Mão de obra para coocação de rodapés</t>
  </si>
  <si>
    <t>Mão de obra colocação de soleiras e peitoris</t>
  </si>
  <si>
    <t>Mão de obra para assentamento de azulejo em paredes</t>
  </si>
  <si>
    <t>11.3.4</t>
  </si>
  <si>
    <t>11.3.5</t>
  </si>
  <si>
    <t>11.3.6</t>
  </si>
  <si>
    <t>Custo distribuído entre poliestireno e porcelanato através de índices</t>
  </si>
  <si>
    <t>13.2.3</t>
  </si>
  <si>
    <t>13.2.4</t>
  </si>
  <si>
    <t>Mão de obra de pintura parede de escadas e garagens</t>
  </si>
  <si>
    <t>Mão de obra de pintura de paredes internas</t>
  </si>
  <si>
    <t>Parede e teto</t>
  </si>
  <si>
    <t>Mão de obra para execução de chapisco e reboco externo</t>
  </si>
  <si>
    <t>Serviço inclui material e mão de obra</t>
  </si>
  <si>
    <t>Mão de obra de textura de parede externa</t>
  </si>
  <si>
    <t>Textura</t>
  </si>
  <si>
    <t>Ligações definitivas + melhoria de rede</t>
  </si>
  <si>
    <t>9.2.7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</si>
</sst>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dd&quot;/&quot;mm&quot;/&quot;yyyy"/>
  </numFmts>
  <fonts count="39" x14ac:knownFonts="1">
    <font>
      <sz val="10"/>
      <color rgb="FF000000"/>
      <name val="Arial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sz val="11"/>
      <color theme="1"/>
      <name val="Arial"/>
      <family val="2"/>
    </font>
    <font>
      <b/>
      <sz val="8"/>
      <color rgb="FF121212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name val="Poppins"/>
    </font>
    <font>
      <sz val="10"/>
      <name val="Roboto"/>
    </font>
    <font>
      <sz val="10"/>
      <color rgb="FF000000"/>
      <name val="Poppins"/>
    </font>
    <font>
      <b/>
      <sz val="11"/>
      <color theme="0"/>
      <name val="Poppins"/>
    </font>
    <font>
      <b/>
      <sz val="11"/>
      <color theme="1"/>
      <name val="Poppins"/>
    </font>
    <font>
      <sz val="11"/>
      <color rgb="FF010000"/>
      <name val="Poppins"/>
    </font>
    <font>
      <sz val="11"/>
      <color rgb="FFFF0000"/>
      <name val="Poppins"/>
    </font>
    <font>
      <sz val="11"/>
      <color rgb="FF000000"/>
      <name val="Poppins"/>
    </font>
    <font>
      <b/>
      <sz val="11"/>
      <color rgb="FF000000"/>
      <name val="Poppins"/>
    </font>
    <font>
      <sz val="11"/>
      <name val="Poppins"/>
    </font>
    <font>
      <b/>
      <sz val="10"/>
      <name val="Poppins"/>
    </font>
    <font>
      <b/>
      <sz val="8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37373"/>
        <bgColor rgb="FF737373"/>
      </patternFill>
    </fill>
  </fills>
  <borders count="1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5" fillId="0" borderId="0" applyFont="0" applyFill="0" applyBorder="0" applyAlignment="0" applyProtection="0"/>
    <xf numFmtId="0" fontId="6" fillId="0" borderId="57"/>
  </cellStyleXfs>
  <cellXfs count="3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/>
    <xf numFmtId="0" fontId="4" fillId="0" borderId="0" xfId="0" applyFont="1"/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/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/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left" vertical="center" wrapText="1"/>
    </xf>
    <xf numFmtId="0" fontId="8" fillId="3" borderId="12" xfId="0" applyFont="1" applyFill="1" applyBorder="1"/>
    <xf numFmtId="0" fontId="9" fillId="3" borderId="10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164" fontId="10" fillId="6" borderId="14" xfId="0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164" fontId="9" fillId="3" borderId="16" xfId="0" applyNumberFormat="1" applyFont="1" applyFill="1" applyBorder="1" applyAlignment="1">
      <alignment horizontal="center" vertical="center" wrapText="1"/>
    </xf>
    <xf numFmtId="164" fontId="9" fillId="3" borderId="17" xfId="0" applyNumberFormat="1" applyFont="1" applyFill="1" applyBorder="1" applyAlignment="1">
      <alignment vertical="center" wrapText="1"/>
    </xf>
    <xf numFmtId="0" fontId="9" fillId="3" borderId="18" xfId="0" applyFont="1" applyFill="1" applyBorder="1" applyAlignment="1">
      <alignment vertical="center" wrapText="1"/>
    </xf>
    <xf numFmtId="164" fontId="9" fillId="3" borderId="19" xfId="0" applyNumberFormat="1" applyFont="1" applyFill="1" applyBorder="1" applyAlignment="1">
      <alignment horizontal="center" vertical="center" wrapText="1"/>
    </xf>
    <xf numFmtId="164" fontId="9" fillId="3" borderId="20" xfId="0" applyNumberFormat="1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164" fontId="9" fillId="3" borderId="22" xfId="0" applyNumberFormat="1" applyFont="1" applyFill="1" applyBorder="1" applyAlignment="1">
      <alignment horizontal="center" vertical="center" wrapText="1"/>
    </xf>
    <xf numFmtId="164" fontId="9" fillId="3" borderId="23" xfId="0" applyNumberFormat="1" applyFont="1" applyFill="1" applyBorder="1" applyAlignment="1">
      <alignment vertical="center" wrapText="1"/>
    </xf>
    <xf numFmtId="0" fontId="8" fillId="3" borderId="24" xfId="0" applyFont="1" applyFill="1" applyBorder="1"/>
    <xf numFmtId="0" fontId="8" fillId="3" borderId="25" xfId="0" applyFont="1" applyFill="1" applyBorder="1" applyAlignment="1">
      <alignment horizontal="center"/>
    </xf>
    <xf numFmtId="164" fontId="8" fillId="3" borderId="25" xfId="0" applyNumberFormat="1" applyFont="1" applyFill="1" applyBorder="1" applyAlignment="1">
      <alignment horizontal="center"/>
    </xf>
    <xf numFmtId="0" fontId="8" fillId="3" borderId="26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27" xfId="0" applyFont="1" applyFill="1" applyBorder="1"/>
    <xf numFmtId="0" fontId="8" fillId="3" borderId="28" xfId="0" applyFont="1" applyFill="1" applyBorder="1" applyAlignment="1">
      <alignment horizontal="center"/>
    </xf>
    <xf numFmtId="164" fontId="8" fillId="3" borderId="28" xfId="0" applyNumberFormat="1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8" fillId="3" borderId="29" xfId="0" applyFont="1" applyFill="1" applyBorder="1"/>
    <xf numFmtId="0" fontId="8" fillId="3" borderId="11" xfId="0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0" fillId="7" borderId="30" xfId="0" applyFont="1" applyFill="1" applyBorder="1" applyAlignment="1">
      <alignment vertical="center" wrapText="1"/>
    </xf>
    <xf numFmtId="164" fontId="10" fillId="7" borderId="31" xfId="0" applyNumberFormat="1" applyFont="1" applyFill="1" applyBorder="1" applyAlignment="1">
      <alignment horizontal="center" vertical="center" wrapText="1"/>
    </xf>
    <xf numFmtId="164" fontId="10" fillId="7" borderId="32" xfId="0" applyNumberFormat="1" applyFont="1" applyFill="1" applyBorder="1" applyAlignment="1">
      <alignment vertical="center" wrapText="1"/>
    </xf>
    <xf numFmtId="0" fontId="8" fillId="3" borderId="10" xfId="0" applyFont="1" applyFill="1" applyBorder="1"/>
    <xf numFmtId="0" fontId="9" fillId="3" borderId="33" xfId="0" applyFont="1" applyFill="1" applyBorder="1" applyAlignment="1">
      <alignment vertical="center" wrapText="1"/>
    </xf>
    <xf numFmtId="164" fontId="9" fillId="3" borderId="34" xfId="0" applyNumberFormat="1" applyFont="1" applyFill="1" applyBorder="1" applyAlignment="1">
      <alignment horizontal="center" vertical="center" wrapText="1"/>
    </xf>
    <xf numFmtId="164" fontId="9" fillId="3" borderId="35" xfId="0" applyNumberFormat="1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164" fontId="10" fillId="7" borderId="36" xfId="0" applyNumberFormat="1" applyFont="1" applyFill="1" applyBorder="1" applyAlignment="1">
      <alignment horizontal="center" vertical="center" wrapText="1"/>
    </xf>
    <xf numFmtId="164" fontId="10" fillId="7" borderId="37" xfId="0" applyNumberFormat="1" applyFont="1" applyFill="1" applyBorder="1" applyAlignment="1">
      <alignment vertical="center" wrapText="1"/>
    </xf>
    <xf numFmtId="164" fontId="9" fillId="3" borderId="11" xfId="0" applyNumberFormat="1" applyFont="1" applyFill="1" applyBorder="1" applyAlignment="1">
      <alignment horizontal="center"/>
    </xf>
    <xf numFmtId="0" fontId="9" fillId="3" borderId="12" xfId="0" applyFont="1" applyFill="1" applyBorder="1"/>
    <xf numFmtId="0" fontId="12" fillId="0" borderId="0" xfId="0" applyFont="1"/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wrapText="1"/>
    </xf>
    <xf numFmtId="164" fontId="10" fillId="6" borderId="40" xfId="0" applyNumberFormat="1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vertical="center" wrapText="1"/>
    </xf>
    <xf numFmtId="164" fontId="10" fillId="7" borderId="34" xfId="0" applyNumberFormat="1" applyFont="1" applyFill="1" applyBorder="1" applyAlignment="1">
      <alignment horizontal="center" vertical="center" wrapText="1"/>
    </xf>
    <xf numFmtId="164" fontId="10" fillId="7" borderId="35" xfId="0" applyNumberFormat="1" applyFont="1" applyFill="1" applyBorder="1" applyAlignment="1">
      <alignment vertical="center" wrapText="1"/>
    </xf>
    <xf numFmtId="0" fontId="9" fillId="3" borderId="25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164" fontId="9" fillId="3" borderId="17" xfId="0" applyNumberFormat="1" applyFont="1" applyFill="1" applyBorder="1" applyAlignment="1">
      <alignment horizontal="center" vertical="center" wrapText="1"/>
    </xf>
    <xf numFmtId="164" fontId="9" fillId="8" borderId="35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vertical="center" wrapText="1"/>
    </xf>
    <xf numFmtId="164" fontId="15" fillId="3" borderId="16" xfId="0" applyNumberFormat="1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vertical="center" wrapText="1"/>
    </xf>
    <xf numFmtId="164" fontId="15" fillId="3" borderId="34" xfId="0" applyNumberFormat="1" applyFont="1" applyFill="1" applyBorder="1" applyAlignment="1">
      <alignment horizontal="center" vertical="center" wrapText="1"/>
    </xf>
    <xf numFmtId="164" fontId="15" fillId="3" borderId="35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/>
    <xf numFmtId="0" fontId="9" fillId="3" borderId="41" xfId="0" applyFont="1" applyFill="1" applyBorder="1" applyAlignment="1">
      <alignment vertical="center" wrapText="1"/>
    </xf>
    <xf numFmtId="164" fontId="9" fillId="3" borderId="42" xfId="0" applyNumberFormat="1" applyFont="1" applyFill="1" applyBorder="1" applyAlignment="1">
      <alignment horizontal="center" vertical="center" wrapText="1"/>
    </xf>
    <xf numFmtId="164" fontId="9" fillId="3" borderId="43" xfId="0" applyNumberFormat="1" applyFont="1" applyFill="1" applyBorder="1" applyAlignment="1">
      <alignment horizontal="center" vertical="center" wrapText="1"/>
    </xf>
    <xf numFmtId="0" fontId="14" fillId="3" borderId="44" xfId="0" applyFont="1" applyFill="1" applyBorder="1"/>
    <xf numFmtId="0" fontId="9" fillId="3" borderId="4" xfId="0" applyFont="1" applyFill="1" applyBorder="1" applyAlignment="1">
      <alignment vertical="center" wrapText="1"/>
    </xf>
    <xf numFmtId="164" fontId="9" fillId="3" borderId="36" xfId="0" applyNumberFormat="1" applyFont="1" applyFill="1" applyBorder="1" applyAlignment="1">
      <alignment horizontal="center" vertical="center" wrapText="1"/>
    </xf>
    <xf numFmtId="164" fontId="9" fillId="3" borderId="37" xfId="0" applyNumberFormat="1" applyFont="1" applyFill="1" applyBorder="1" applyAlignment="1">
      <alignment horizontal="center" vertical="center" wrapText="1"/>
    </xf>
    <xf numFmtId="0" fontId="9" fillId="3" borderId="45" xfId="0" applyFont="1" applyFill="1" applyBorder="1"/>
    <xf numFmtId="0" fontId="14" fillId="3" borderId="12" xfId="0" applyFont="1" applyFill="1" applyBorder="1"/>
    <xf numFmtId="0" fontId="14" fillId="3" borderId="10" xfId="0" applyFont="1" applyFill="1" applyBorder="1"/>
    <xf numFmtId="0" fontId="9" fillId="3" borderId="46" xfId="0" applyFont="1" applyFill="1" applyBorder="1" applyAlignment="1">
      <alignment vertical="center" wrapText="1"/>
    </xf>
    <xf numFmtId="164" fontId="9" fillId="3" borderId="47" xfId="0" applyNumberFormat="1" applyFont="1" applyFill="1" applyBorder="1" applyAlignment="1">
      <alignment horizontal="center" vertical="center" wrapText="1"/>
    </xf>
    <xf numFmtId="164" fontId="9" fillId="3" borderId="48" xfId="0" applyNumberFormat="1" applyFont="1" applyFill="1" applyBorder="1" applyAlignment="1">
      <alignment horizontal="center" vertical="center" wrapText="1"/>
    </xf>
    <xf numFmtId="0" fontId="14" fillId="3" borderId="11" xfId="0" applyFont="1" applyFill="1" applyBorder="1"/>
    <xf numFmtId="0" fontId="10" fillId="6" borderId="14" xfId="0" applyFont="1" applyFill="1" applyBorder="1" applyAlignment="1">
      <alignment horizontal="center" vertical="center" wrapText="1"/>
    </xf>
    <xf numFmtId="164" fontId="10" fillId="9" borderId="53" xfId="0" applyNumberFormat="1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vertical="center" wrapText="1"/>
    </xf>
    <xf numFmtId="0" fontId="14" fillId="0" borderId="55" xfId="0" applyFont="1" applyBorder="1"/>
    <xf numFmtId="0" fontId="14" fillId="0" borderId="56" xfId="0" applyFont="1" applyBorder="1"/>
    <xf numFmtId="0" fontId="14" fillId="3" borderId="24" xfId="0" applyFont="1" applyFill="1" applyBorder="1"/>
    <xf numFmtId="0" fontId="14" fillId="3" borderId="25" xfId="0" applyFont="1" applyFill="1" applyBorder="1"/>
    <xf numFmtId="0" fontId="14" fillId="3" borderId="26" xfId="0" applyFont="1" applyFill="1" applyBorder="1"/>
    <xf numFmtId="0" fontId="17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8" fillId="2" borderId="11" xfId="0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vertical="center"/>
    </xf>
    <xf numFmtId="49" fontId="19" fillId="5" borderId="4" xfId="0" applyNumberFormat="1" applyFont="1" applyFill="1" applyBorder="1" applyAlignment="1">
      <alignment vertical="center"/>
    </xf>
    <xf numFmtId="49" fontId="19" fillId="5" borderId="30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5" borderId="49" xfId="0" applyFont="1" applyFill="1" applyBorder="1" applyAlignment="1">
      <alignment horizontal="center" vertical="center" wrapText="1"/>
    </xf>
    <xf numFmtId="164" fontId="19" fillId="5" borderId="49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8" borderId="75" xfId="0" applyFont="1" applyFill="1" applyBorder="1" applyAlignment="1">
      <alignment horizontal="left" vertical="center" wrapText="1"/>
    </xf>
    <xf numFmtId="0" fontId="21" fillId="8" borderId="76" xfId="0" applyFont="1" applyFill="1" applyBorder="1" applyAlignment="1">
      <alignment horizontal="left" vertical="center" wrapText="1"/>
    </xf>
    <xf numFmtId="164" fontId="21" fillId="8" borderId="76" xfId="0" applyNumberFormat="1" applyFont="1" applyFill="1" applyBorder="1" applyAlignment="1">
      <alignment horizontal="right" vertical="center" wrapText="1"/>
    </xf>
    <xf numFmtId="164" fontId="21" fillId="8" borderId="77" xfId="0" applyNumberFormat="1" applyFont="1" applyFill="1" applyBorder="1" applyAlignment="1">
      <alignment horizontal="right" vertical="center" wrapText="1"/>
    </xf>
    <xf numFmtId="3" fontId="21" fillId="11" borderId="78" xfId="0" applyNumberFormat="1" applyFont="1" applyFill="1" applyBorder="1" applyAlignment="1">
      <alignment horizontal="left" vertical="center" wrapText="1"/>
    </xf>
    <xf numFmtId="0" fontId="21" fillId="11" borderId="79" xfId="0" applyFont="1" applyFill="1" applyBorder="1" applyAlignment="1">
      <alignment horizontal="left" vertical="center" wrapText="1"/>
    </xf>
    <xf numFmtId="164" fontId="21" fillId="11" borderId="79" xfId="0" applyNumberFormat="1" applyFont="1" applyFill="1" applyBorder="1" applyAlignment="1">
      <alignment horizontal="right" vertical="center" wrapText="1"/>
    </xf>
    <xf numFmtId="164" fontId="21" fillId="11" borderId="80" xfId="0" applyNumberFormat="1" applyFont="1" applyFill="1" applyBorder="1" applyAlignment="1">
      <alignment horizontal="right" vertical="center" wrapText="1"/>
    </xf>
    <xf numFmtId="0" fontId="21" fillId="12" borderId="78" xfId="0" applyFont="1" applyFill="1" applyBorder="1" applyAlignment="1">
      <alignment horizontal="left" vertical="center" wrapText="1"/>
    </xf>
    <xf numFmtId="0" fontId="21" fillId="12" borderId="79" xfId="0" applyFont="1" applyFill="1" applyBorder="1" applyAlignment="1">
      <alignment horizontal="left" vertical="center" wrapText="1"/>
    </xf>
    <xf numFmtId="164" fontId="21" fillId="12" borderId="79" xfId="0" applyNumberFormat="1" applyFont="1" applyFill="1" applyBorder="1" applyAlignment="1">
      <alignment horizontal="right" vertical="center" wrapText="1"/>
    </xf>
    <xf numFmtId="164" fontId="21" fillId="12" borderId="80" xfId="0" applyNumberFormat="1" applyFont="1" applyFill="1" applyBorder="1" applyAlignment="1">
      <alignment horizontal="right" vertical="center" wrapText="1"/>
    </xf>
    <xf numFmtId="49" fontId="21" fillId="12" borderId="78" xfId="0" applyNumberFormat="1" applyFont="1" applyFill="1" applyBorder="1" applyAlignment="1">
      <alignment horizontal="left" vertical="center" wrapText="1"/>
    </xf>
    <xf numFmtId="49" fontId="21" fillId="8" borderId="78" xfId="0" applyNumberFormat="1" applyFont="1" applyFill="1" applyBorder="1" applyAlignment="1">
      <alignment horizontal="left" vertical="center" wrapText="1"/>
    </xf>
    <xf numFmtId="0" fontId="21" fillId="8" borderId="79" xfId="0" applyFont="1" applyFill="1" applyBorder="1" applyAlignment="1">
      <alignment horizontal="left" vertical="center" wrapText="1"/>
    </xf>
    <xf numFmtId="164" fontId="21" fillId="8" borderId="79" xfId="0" applyNumberFormat="1" applyFont="1" applyFill="1" applyBorder="1" applyAlignment="1">
      <alignment horizontal="right" vertical="center" wrapText="1"/>
    </xf>
    <xf numFmtId="164" fontId="21" fillId="8" borderId="80" xfId="0" applyNumberFormat="1" applyFont="1" applyFill="1" applyBorder="1" applyAlignment="1">
      <alignment horizontal="right" vertical="center" wrapText="1"/>
    </xf>
    <xf numFmtId="49" fontId="21" fillId="11" borderId="78" xfId="0" applyNumberFormat="1" applyFont="1" applyFill="1" applyBorder="1" applyAlignment="1">
      <alignment horizontal="left" vertical="center" wrapText="1"/>
    </xf>
    <xf numFmtId="49" fontId="22" fillId="0" borderId="78" xfId="0" applyNumberFormat="1" applyFont="1" applyBorder="1" applyAlignment="1">
      <alignment horizontal="left" vertical="center" wrapText="1"/>
    </xf>
    <xf numFmtId="0" fontId="22" fillId="0" borderId="79" xfId="0" applyFont="1" applyBorder="1" applyAlignment="1">
      <alignment horizontal="left" vertical="center" wrapText="1"/>
    </xf>
    <xf numFmtId="164" fontId="18" fillId="0" borderId="79" xfId="0" applyNumberFormat="1" applyFont="1" applyBorder="1" applyAlignment="1">
      <alignment horizontal="right" vertical="center" wrapText="1"/>
    </xf>
    <xf numFmtId="164" fontId="22" fillId="0" borderId="79" xfId="0" applyNumberFormat="1" applyFont="1" applyBorder="1" applyAlignment="1">
      <alignment horizontal="right" vertical="center" wrapText="1"/>
    </xf>
    <xf numFmtId="164" fontId="18" fillId="0" borderId="80" xfId="0" applyNumberFormat="1" applyFont="1" applyBorder="1" applyAlignment="1">
      <alignment horizontal="right" vertical="center" wrapText="1"/>
    </xf>
    <xf numFmtId="0" fontId="18" fillId="0" borderId="79" xfId="0" applyFont="1" applyBorder="1" applyAlignment="1">
      <alignment horizontal="left" vertical="center" wrapText="1"/>
    </xf>
    <xf numFmtId="164" fontId="22" fillId="0" borderId="80" xfId="0" applyNumberFormat="1" applyFont="1" applyBorder="1" applyAlignment="1">
      <alignment horizontal="right" vertical="center" wrapText="1"/>
    </xf>
    <xf numFmtId="164" fontId="23" fillId="12" borderId="79" xfId="0" applyNumberFormat="1" applyFont="1" applyFill="1" applyBorder="1" applyAlignment="1">
      <alignment horizontal="right" vertical="center" wrapText="1"/>
    </xf>
    <xf numFmtId="164" fontId="21" fillId="11" borderId="84" xfId="0" applyNumberFormat="1" applyFont="1" applyFill="1" applyBorder="1" applyAlignment="1">
      <alignment horizontal="right" vertical="center" wrapText="1"/>
    </xf>
    <xf numFmtId="164" fontId="13" fillId="3" borderId="20" xfId="0" applyNumberFormat="1" applyFont="1" applyFill="1" applyBorder="1" applyAlignment="1">
      <alignment vertical="center" wrapText="1"/>
    </xf>
    <xf numFmtId="0" fontId="2" fillId="3" borderId="68" xfId="0" applyFont="1" applyFill="1" applyBorder="1" applyAlignment="1">
      <alignment horizontal="left" vertical="center" wrapText="1"/>
    </xf>
    <xf numFmtId="0" fontId="2" fillId="3" borderId="59" xfId="0" applyFont="1" applyFill="1" applyBorder="1" applyAlignment="1">
      <alignment horizontal="left" vertical="center" wrapText="1"/>
    </xf>
    <xf numFmtId="164" fontId="9" fillId="3" borderId="88" xfId="0" applyNumberFormat="1" applyFont="1" applyFill="1" applyBorder="1" applyAlignment="1">
      <alignment horizontal="center" vertical="center" wrapText="1"/>
    </xf>
    <xf numFmtId="164" fontId="9" fillId="3" borderId="89" xfId="0" applyNumberFormat="1" applyFont="1" applyFill="1" applyBorder="1" applyAlignment="1">
      <alignment horizontal="center" vertical="center" wrapText="1"/>
    </xf>
    <xf numFmtId="164" fontId="9" fillId="3" borderId="90" xfId="0" applyNumberFormat="1" applyFont="1" applyFill="1" applyBorder="1" applyAlignment="1">
      <alignment horizontal="center" vertical="center" wrapText="1"/>
    </xf>
    <xf numFmtId="164" fontId="9" fillId="3" borderId="91" xfId="0" applyNumberFormat="1" applyFont="1" applyFill="1" applyBorder="1" applyAlignment="1">
      <alignment horizontal="center" vertical="center" wrapText="1"/>
    </xf>
    <xf numFmtId="0" fontId="8" fillId="3" borderId="55" xfId="0" applyFont="1" applyFill="1" applyBorder="1"/>
    <xf numFmtId="0" fontId="9" fillId="3" borderId="57" xfId="0" applyFont="1" applyFill="1" applyBorder="1" applyAlignment="1">
      <alignment horizontal="center"/>
    </xf>
    <xf numFmtId="0" fontId="8" fillId="3" borderId="58" xfId="0" applyFont="1" applyFill="1" applyBorder="1"/>
    <xf numFmtId="0" fontId="8" fillId="3" borderId="57" xfId="0" applyFont="1" applyFill="1" applyBorder="1" applyAlignment="1">
      <alignment horizontal="center"/>
    </xf>
    <xf numFmtId="164" fontId="8" fillId="3" borderId="57" xfId="0" applyNumberFormat="1" applyFont="1" applyFill="1" applyBorder="1" applyAlignment="1">
      <alignment horizontal="center"/>
    </xf>
    <xf numFmtId="0" fontId="22" fillId="0" borderId="92" xfId="0" applyFont="1" applyBorder="1" applyAlignment="1">
      <alignment horizontal="left" vertical="center" wrapText="1"/>
    </xf>
    <xf numFmtId="164" fontId="18" fillId="0" borderId="92" xfId="0" applyNumberFormat="1" applyFont="1" applyBorder="1" applyAlignment="1">
      <alignment horizontal="right" vertical="center" wrapText="1"/>
    </xf>
    <xf numFmtId="49" fontId="22" fillId="0" borderId="93" xfId="2" applyNumberFormat="1" applyFont="1" applyBorder="1" applyAlignment="1">
      <alignment horizontal="left" vertical="center" wrapText="1"/>
    </xf>
    <xf numFmtId="0" fontId="22" fillId="0" borderId="94" xfId="2" applyFont="1" applyBorder="1" applyAlignment="1">
      <alignment horizontal="left" vertical="center" wrapText="1"/>
    </xf>
    <xf numFmtId="43" fontId="27" fillId="0" borderId="94" xfId="1" applyFont="1" applyFill="1" applyBorder="1" applyAlignment="1">
      <alignment horizontal="right" vertical="center" wrapText="1"/>
    </xf>
    <xf numFmtId="43" fontId="27" fillId="0" borderId="94" xfId="1" applyFont="1" applyFill="1" applyBorder="1" applyAlignment="1" applyProtection="1">
      <alignment horizontal="right" vertical="center" wrapText="1"/>
    </xf>
    <xf numFmtId="43" fontId="27" fillId="0" borderId="95" xfId="1" applyFont="1" applyFill="1" applyBorder="1" applyAlignment="1" applyProtection="1">
      <alignment horizontal="right" vertical="center" wrapText="1"/>
    </xf>
    <xf numFmtId="43" fontId="27" fillId="0" borderId="57" xfId="1" applyFont="1" applyFill="1" applyBorder="1" applyAlignment="1" applyProtection="1">
      <alignment horizontal="right" vertical="center" wrapText="1"/>
    </xf>
    <xf numFmtId="0" fontId="28" fillId="0" borderId="57" xfId="2" applyFont="1" applyAlignment="1">
      <alignment vertical="center"/>
    </xf>
    <xf numFmtId="4" fontId="28" fillId="0" borderId="57" xfId="2" applyNumberFormat="1" applyFont="1" applyAlignment="1">
      <alignment vertical="center"/>
    </xf>
    <xf numFmtId="49" fontId="18" fillId="0" borderId="99" xfId="0" applyNumberFormat="1" applyFont="1" applyBorder="1" applyAlignment="1">
      <alignment vertical="center"/>
    </xf>
    <xf numFmtId="0" fontId="18" fillId="2" borderId="57" xfId="0" applyFont="1" applyFill="1" applyBorder="1" applyAlignment="1">
      <alignment vertical="center"/>
    </xf>
    <xf numFmtId="164" fontId="18" fillId="2" borderId="57" xfId="0" applyNumberFormat="1" applyFont="1" applyFill="1" applyBorder="1" applyAlignment="1">
      <alignment vertical="center"/>
    </xf>
    <xf numFmtId="164" fontId="18" fillId="2" borderId="100" xfId="0" applyNumberFormat="1" applyFont="1" applyFill="1" applyBorder="1" applyAlignment="1">
      <alignment vertical="center"/>
    </xf>
    <xf numFmtId="49" fontId="19" fillId="5" borderId="105" xfId="0" applyNumberFormat="1" applyFont="1" applyFill="1" applyBorder="1" applyAlignment="1">
      <alignment vertical="center"/>
    </xf>
    <xf numFmtId="49" fontId="19" fillId="5" borderId="106" xfId="0" applyNumberFormat="1" applyFont="1" applyFill="1" applyBorder="1" applyAlignment="1">
      <alignment vertical="center"/>
    </xf>
    <xf numFmtId="49" fontId="19" fillId="5" borderId="107" xfId="0" applyNumberFormat="1" applyFont="1" applyFill="1" applyBorder="1" applyAlignment="1">
      <alignment horizontal="left" vertical="center"/>
    </xf>
    <xf numFmtId="0" fontId="29" fillId="0" borderId="0" xfId="0" applyFont="1"/>
    <xf numFmtId="0" fontId="30" fillId="6" borderId="85" xfId="0" applyFont="1" applyFill="1" applyBorder="1" applyAlignment="1">
      <alignment horizontal="center" vertical="center" wrapText="1"/>
    </xf>
    <xf numFmtId="0" fontId="30" fillId="6" borderId="86" xfId="0" applyFont="1" applyFill="1" applyBorder="1" applyAlignment="1">
      <alignment horizontal="center" vertical="center" wrapText="1"/>
    </xf>
    <xf numFmtId="164" fontId="30" fillId="6" borderId="5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left" vertical="center" wrapText="1"/>
    </xf>
    <xf numFmtId="164" fontId="30" fillId="5" borderId="14" xfId="0" applyNumberFormat="1" applyFont="1" applyFill="1" applyBorder="1" applyAlignment="1">
      <alignment horizontal="center" vertical="center" wrapText="1"/>
    </xf>
    <xf numFmtId="164" fontId="30" fillId="5" borderId="14" xfId="0" applyNumberFormat="1" applyFont="1" applyFill="1" applyBorder="1" applyAlignment="1">
      <alignment horizontal="right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13" xfId="0" applyFont="1" applyFill="1" applyBorder="1" applyAlignment="1">
      <alignment horizontal="left" vertical="center" wrapText="1"/>
    </xf>
    <xf numFmtId="164" fontId="31" fillId="13" borderId="14" xfId="0" applyNumberFormat="1" applyFont="1" applyFill="1" applyBorder="1" applyAlignment="1">
      <alignment horizontal="center" vertical="center" wrapText="1"/>
    </xf>
    <xf numFmtId="164" fontId="31" fillId="13" borderId="14" xfId="0" applyNumberFormat="1" applyFont="1" applyFill="1" applyBorder="1" applyAlignment="1">
      <alignment horizontal="right" vertical="center" wrapText="1"/>
    </xf>
    <xf numFmtId="0" fontId="3" fillId="3" borderId="87" xfId="0" applyFont="1" applyFill="1" applyBorder="1" applyAlignment="1">
      <alignment horizontal="center" vertical="center" wrapText="1"/>
    </xf>
    <xf numFmtId="0" fontId="32" fillId="3" borderId="88" xfId="0" applyFont="1" applyFill="1" applyBorder="1" applyAlignment="1">
      <alignment horizontal="left" vertical="center" wrapText="1"/>
    </xf>
    <xf numFmtId="164" fontId="32" fillId="3" borderId="89" xfId="0" applyNumberFormat="1" applyFont="1" applyFill="1" applyBorder="1" applyAlignment="1">
      <alignment horizontal="center" vertical="center" wrapText="1"/>
    </xf>
    <xf numFmtId="164" fontId="32" fillId="3" borderId="89" xfId="0" applyNumberFormat="1" applyFont="1" applyFill="1" applyBorder="1" applyAlignment="1">
      <alignment horizontal="right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left" vertical="center" wrapText="1"/>
    </xf>
    <xf numFmtId="164" fontId="30" fillId="5" borderId="37" xfId="0" applyNumberFormat="1" applyFont="1" applyFill="1" applyBorder="1" applyAlignment="1">
      <alignment horizontal="center" vertical="center" wrapText="1"/>
    </xf>
    <xf numFmtId="164" fontId="30" fillId="5" borderId="37" xfId="0" applyNumberFormat="1" applyFont="1" applyFill="1" applyBorder="1" applyAlignment="1">
      <alignment horizontal="right" vertical="center" wrapText="1"/>
    </xf>
    <xf numFmtId="0" fontId="31" fillId="13" borderId="36" xfId="0" applyFont="1" applyFill="1" applyBorder="1" applyAlignment="1">
      <alignment horizontal="left" vertical="center" wrapText="1"/>
    </xf>
    <xf numFmtId="164" fontId="32" fillId="3" borderId="20" xfId="0" applyNumberFormat="1" applyFont="1" applyFill="1" applyBorder="1" applyAlignment="1">
      <alignment horizontal="center" vertical="center" wrapText="1"/>
    </xf>
    <xf numFmtId="164" fontId="32" fillId="3" borderId="20" xfId="0" applyNumberFormat="1" applyFont="1" applyFill="1" applyBorder="1" applyAlignment="1">
      <alignment horizontal="left" vertical="center" wrapText="1"/>
    </xf>
    <xf numFmtId="164" fontId="32" fillId="3" borderId="91" xfId="0" applyNumberFormat="1" applyFont="1" applyFill="1" applyBorder="1" applyAlignment="1">
      <alignment horizontal="center" vertical="center" wrapText="1"/>
    </xf>
    <xf numFmtId="164" fontId="32" fillId="3" borderId="91" xfId="0" applyNumberFormat="1" applyFont="1" applyFill="1" applyBorder="1" applyAlignment="1">
      <alignment horizontal="left" vertical="center" wrapText="1"/>
    </xf>
    <xf numFmtId="0" fontId="31" fillId="13" borderId="4" xfId="0" applyFont="1" applyFill="1" applyBorder="1" applyAlignment="1">
      <alignment horizontal="center" vertical="center" wrapText="1"/>
    </xf>
    <xf numFmtId="164" fontId="31" fillId="13" borderId="37" xfId="0" applyNumberFormat="1" applyFont="1" applyFill="1" applyBorder="1" applyAlignment="1">
      <alignment horizontal="center" vertical="center" wrapText="1"/>
    </xf>
    <xf numFmtId="164" fontId="31" fillId="13" borderId="37" xfId="0" applyNumberFormat="1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2" fillId="3" borderId="19" xfId="0" applyFont="1" applyFill="1" applyBorder="1" applyAlignment="1">
      <alignment horizontal="left" vertical="center" wrapText="1"/>
    </xf>
    <xf numFmtId="164" fontId="32" fillId="3" borderId="20" xfId="0" applyNumberFormat="1" applyFont="1" applyFill="1" applyBorder="1" applyAlignment="1">
      <alignment horizontal="right" vertical="center" wrapText="1"/>
    </xf>
    <xf numFmtId="0" fontId="32" fillId="3" borderId="90" xfId="0" applyFont="1" applyFill="1" applyBorder="1" applyAlignment="1">
      <alignment horizontal="left" vertical="center" wrapText="1"/>
    </xf>
    <xf numFmtId="164" fontId="32" fillId="3" borderId="91" xfId="0" applyNumberFormat="1" applyFont="1" applyFill="1" applyBorder="1" applyAlignment="1">
      <alignment horizontal="right" vertical="center" wrapText="1"/>
    </xf>
    <xf numFmtId="0" fontId="32" fillId="3" borderId="18" xfId="0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left" vertical="center" wrapText="1"/>
    </xf>
    <xf numFmtId="164" fontId="34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 wrapText="1"/>
    </xf>
    <xf numFmtId="164" fontId="3" fillId="3" borderId="91" xfId="0" applyNumberFormat="1" applyFont="1" applyFill="1" applyBorder="1" applyAlignment="1">
      <alignment horizontal="center" vertical="center" wrapText="1"/>
    </xf>
    <xf numFmtId="164" fontId="3" fillId="3" borderId="91" xfId="0" applyNumberFormat="1" applyFont="1" applyFill="1" applyBorder="1" applyAlignment="1">
      <alignment horizontal="right" vertical="center" wrapText="1"/>
    </xf>
    <xf numFmtId="0" fontId="3" fillId="3" borderId="90" xfId="0" applyFont="1" applyFill="1" applyBorder="1" applyAlignment="1">
      <alignment vertical="center" wrapText="1"/>
    </xf>
    <xf numFmtId="0" fontId="34" fillId="3" borderId="19" xfId="0" applyFont="1" applyFill="1" applyBorder="1" applyAlignment="1">
      <alignment vertical="center" wrapText="1"/>
    </xf>
    <xf numFmtId="164" fontId="34" fillId="3" borderId="20" xfId="0" applyNumberFormat="1" applyFont="1" applyFill="1" applyBorder="1" applyAlignment="1">
      <alignment horizontal="center" vertical="center" wrapText="1"/>
    </xf>
    <xf numFmtId="0" fontId="35" fillId="13" borderId="36" xfId="0" applyFont="1" applyFill="1" applyBorder="1" applyAlignment="1">
      <alignment horizontal="left" vertical="center" wrapText="1"/>
    </xf>
    <xf numFmtId="164" fontId="35" fillId="13" borderId="37" xfId="0" applyNumberFormat="1" applyFont="1" applyFill="1" applyBorder="1" applyAlignment="1">
      <alignment horizontal="center" vertical="center" wrapText="1"/>
    </xf>
    <xf numFmtId="164" fontId="35" fillId="13" borderId="37" xfId="0" applyNumberFormat="1" applyFont="1" applyFill="1" applyBorder="1" applyAlignment="1">
      <alignment horizontal="right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right" vertical="center" wrapText="1"/>
    </xf>
    <xf numFmtId="0" fontId="34" fillId="3" borderId="90" xfId="0" applyFont="1" applyFill="1" applyBorder="1" applyAlignment="1">
      <alignment vertical="center" wrapText="1"/>
    </xf>
    <xf numFmtId="164" fontId="34" fillId="3" borderId="91" xfId="0" applyNumberFormat="1" applyFont="1" applyFill="1" applyBorder="1" applyAlignment="1">
      <alignment horizontal="center" vertical="center" wrapText="1"/>
    </xf>
    <xf numFmtId="164" fontId="34" fillId="3" borderId="91" xfId="0" applyNumberFormat="1" applyFont="1" applyFill="1" applyBorder="1" applyAlignment="1">
      <alignment horizontal="right" vertical="center" wrapText="1"/>
    </xf>
    <xf numFmtId="164" fontId="3" fillId="0" borderId="91" xfId="0" applyNumberFormat="1" applyFont="1" applyBorder="1" applyAlignment="1">
      <alignment horizontal="center" vertical="center" wrapText="1"/>
    </xf>
    <xf numFmtId="164" fontId="3" fillId="0" borderId="91" xfId="0" applyNumberFormat="1" applyFont="1" applyBorder="1" applyAlignment="1">
      <alignment horizontal="right" vertical="center" wrapText="1"/>
    </xf>
    <xf numFmtId="164" fontId="36" fillId="0" borderId="20" xfId="0" applyNumberFormat="1" applyFont="1" applyBorder="1" applyAlignment="1">
      <alignment horizontal="center" vertical="center" wrapText="1"/>
    </xf>
    <xf numFmtId="164" fontId="36" fillId="0" borderId="20" xfId="0" applyNumberFormat="1" applyFont="1" applyBorder="1" applyAlignment="1">
      <alignment horizontal="right" vertical="center" wrapText="1"/>
    </xf>
    <xf numFmtId="164" fontId="30" fillId="6" borderId="53" xfId="0" applyNumberFormat="1" applyFont="1" applyFill="1" applyBorder="1" applyAlignment="1">
      <alignment horizontal="right" vertical="center" wrapText="1"/>
    </xf>
    <xf numFmtId="43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vertical="center" wrapText="1"/>
    </xf>
    <xf numFmtId="164" fontId="30" fillId="6" borderId="53" xfId="0" applyNumberFormat="1" applyFont="1" applyFill="1" applyBorder="1" applyAlignment="1">
      <alignment vertical="center" wrapText="1"/>
    </xf>
    <xf numFmtId="164" fontId="30" fillId="5" borderId="14" xfId="0" applyNumberFormat="1" applyFont="1" applyFill="1" applyBorder="1" applyAlignment="1">
      <alignment vertical="center" wrapText="1"/>
    </xf>
    <xf numFmtId="164" fontId="31" fillId="13" borderId="14" xfId="0" applyNumberFormat="1" applyFont="1" applyFill="1" applyBorder="1" applyAlignment="1">
      <alignment vertical="center" wrapText="1"/>
    </xf>
    <xf numFmtId="164" fontId="32" fillId="3" borderId="89" xfId="0" applyNumberFormat="1" applyFont="1" applyFill="1" applyBorder="1" applyAlignment="1">
      <alignment vertical="center" wrapText="1"/>
    </xf>
    <xf numFmtId="164" fontId="30" fillId="5" borderId="37" xfId="0" applyNumberFormat="1" applyFont="1" applyFill="1" applyBorder="1" applyAlignment="1">
      <alignment vertical="center" wrapText="1"/>
    </xf>
    <xf numFmtId="164" fontId="32" fillId="3" borderId="20" xfId="0" applyNumberFormat="1" applyFont="1" applyFill="1" applyBorder="1" applyAlignment="1">
      <alignment vertical="center" wrapText="1"/>
    </xf>
    <xf numFmtId="164" fontId="31" fillId="13" borderId="37" xfId="0" applyNumberFormat="1" applyFont="1" applyFill="1" applyBorder="1" applyAlignment="1">
      <alignment vertical="center" wrapText="1"/>
    </xf>
    <xf numFmtId="164" fontId="32" fillId="3" borderId="91" xfId="0" applyNumberFormat="1" applyFont="1" applyFill="1" applyBorder="1" applyAlignment="1">
      <alignment vertical="center" wrapText="1"/>
    </xf>
    <xf numFmtId="164" fontId="3" fillId="3" borderId="20" xfId="0" applyNumberFormat="1" applyFont="1" applyFill="1" applyBorder="1" applyAlignment="1">
      <alignment vertical="center" wrapText="1"/>
    </xf>
    <xf numFmtId="164" fontId="34" fillId="3" borderId="20" xfId="0" applyNumberFormat="1" applyFont="1" applyFill="1" applyBorder="1" applyAlignment="1">
      <alignment vertical="center" wrapText="1"/>
    </xf>
    <xf numFmtId="164" fontId="3" fillId="3" borderId="91" xfId="0" applyNumberFormat="1" applyFont="1" applyFill="1" applyBorder="1" applyAlignment="1">
      <alignment vertical="center" wrapText="1"/>
    </xf>
    <xf numFmtId="164" fontId="35" fillId="13" borderId="37" xfId="0" applyNumberFormat="1" applyFont="1" applyFill="1" applyBorder="1" applyAlignment="1">
      <alignment vertical="center" wrapText="1"/>
    </xf>
    <xf numFmtId="164" fontId="3" fillId="0" borderId="20" xfId="0" applyNumberFormat="1" applyFont="1" applyBorder="1" applyAlignment="1">
      <alignment vertical="center" wrapText="1"/>
    </xf>
    <xf numFmtId="164" fontId="34" fillId="3" borderId="91" xfId="0" applyNumberFormat="1" applyFont="1" applyFill="1" applyBorder="1" applyAlignment="1">
      <alignment vertical="center" wrapText="1"/>
    </xf>
    <xf numFmtId="164" fontId="3" fillId="0" borderId="91" xfId="0" applyNumberFormat="1" applyFont="1" applyBorder="1" applyAlignment="1">
      <alignment vertical="center" wrapText="1"/>
    </xf>
    <xf numFmtId="164" fontId="36" fillId="0" borderId="20" xfId="0" applyNumberFormat="1" applyFont="1" applyBorder="1" applyAlignment="1">
      <alignment vertical="center" wrapText="1"/>
    </xf>
    <xf numFmtId="164" fontId="33" fillId="0" borderId="20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6" fillId="3" borderId="91" xfId="0" applyNumberFormat="1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 vertical="center" wrapText="1"/>
    </xf>
    <xf numFmtId="164" fontId="36" fillId="3" borderId="20" xfId="0" applyNumberFormat="1" applyFont="1" applyFill="1" applyBorder="1" applyAlignment="1">
      <alignment horizontal="center" vertical="center" wrapText="1"/>
    </xf>
    <xf numFmtId="164" fontId="36" fillId="3" borderId="20" xfId="0" applyNumberFormat="1" applyFont="1" applyFill="1" applyBorder="1" applyAlignment="1">
      <alignment horizontal="right" vertical="center" wrapText="1"/>
    </xf>
    <xf numFmtId="164" fontId="36" fillId="3" borderId="20" xfId="0" applyNumberFormat="1" applyFont="1" applyFill="1" applyBorder="1" applyAlignment="1">
      <alignment vertical="center" wrapText="1"/>
    </xf>
    <xf numFmtId="0" fontId="36" fillId="3" borderId="1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5" fillId="5" borderId="7" xfId="0" applyFont="1" applyFill="1" applyBorder="1" applyAlignment="1">
      <alignment horizontal="center" vertical="center" wrapText="1"/>
    </xf>
    <xf numFmtId="0" fontId="10" fillId="9" borderId="50" xfId="0" applyFont="1" applyFill="1" applyBorder="1" applyAlignment="1">
      <alignment horizontal="center" vertical="center" wrapText="1"/>
    </xf>
    <xf numFmtId="0" fontId="6" fillId="0" borderId="51" xfId="0" applyFont="1" applyBorder="1"/>
    <xf numFmtId="0" fontId="6" fillId="0" borderId="52" xfId="0" applyFont="1" applyBorder="1"/>
    <xf numFmtId="0" fontId="26" fillId="0" borderId="51" xfId="0" applyFont="1" applyBorder="1"/>
    <xf numFmtId="0" fontId="26" fillId="0" borderId="52" xfId="0" applyFont="1" applyBorder="1"/>
    <xf numFmtId="0" fontId="19" fillId="10" borderId="50" xfId="0" applyFont="1" applyFill="1" applyBorder="1" applyAlignment="1">
      <alignment horizontal="center" vertical="center" wrapText="1"/>
    </xf>
    <xf numFmtId="0" fontId="6" fillId="0" borderId="74" xfId="0" applyFont="1" applyBorder="1"/>
    <xf numFmtId="0" fontId="21" fillId="11" borderId="81" xfId="0" applyFont="1" applyFill="1" applyBorder="1" applyAlignment="1">
      <alignment horizontal="right" vertical="center" wrapText="1"/>
    </xf>
    <xf numFmtId="0" fontId="6" fillId="0" borderId="82" xfId="0" applyFont="1" applyBorder="1"/>
    <xf numFmtId="0" fontId="6" fillId="0" borderId="83" xfId="0" applyFont="1" applyBorder="1"/>
    <xf numFmtId="0" fontId="16" fillId="0" borderId="60" xfId="0" applyFont="1" applyBorder="1" applyAlignment="1">
      <alignment horizontal="left" vertical="center" wrapText="1"/>
    </xf>
    <xf numFmtId="0" fontId="6" fillId="0" borderId="61" xfId="0" applyFont="1" applyBorder="1"/>
    <xf numFmtId="0" fontId="6" fillId="0" borderId="62" xfId="0" applyFont="1" applyBorder="1"/>
    <xf numFmtId="0" fontId="6" fillId="0" borderId="63" xfId="0" applyFont="1" applyBorder="1"/>
    <xf numFmtId="0" fontId="0" fillId="0" borderId="0" xfId="0"/>
    <xf numFmtId="0" fontId="6" fillId="0" borderId="64" xfId="0" applyFont="1" applyBorder="1"/>
    <xf numFmtId="0" fontId="6" fillId="0" borderId="65" xfId="0" applyFont="1" applyBorder="1"/>
    <xf numFmtId="0" fontId="6" fillId="0" borderId="66" xfId="0" applyFont="1" applyBorder="1"/>
    <xf numFmtId="0" fontId="6" fillId="0" borderId="67" xfId="0" applyFont="1" applyBorder="1"/>
    <xf numFmtId="0" fontId="20" fillId="0" borderId="68" xfId="0" applyFont="1" applyBorder="1" applyAlignment="1">
      <alignment horizontal="left" vertical="center"/>
    </xf>
    <xf numFmtId="0" fontId="6" fillId="0" borderId="69" xfId="0" applyFont="1" applyBorder="1"/>
    <xf numFmtId="0" fontId="6" fillId="0" borderId="70" xfId="0" applyFont="1" applyBorder="1"/>
    <xf numFmtId="0" fontId="20" fillId="0" borderId="59" xfId="0" applyFont="1" applyBorder="1" applyAlignment="1">
      <alignment horizontal="left" vertical="center"/>
    </xf>
    <xf numFmtId="165" fontId="20" fillId="0" borderId="59" xfId="0" applyNumberFormat="1" applyFont="1" applyBorder="1" applyAlignment="1">
      <alignment horizontal="left" vertical="center"/>
    </xf>
    <xf numFmtId="0" fontId="20" fillId="0" borderId="71" xfId="0" applyFont="1" applyBorder="1" applyAlignment="1">
      <alignment horizontal="left" vertical="center"/>
    </xf>
    <xf numFmtId="0" fontId="6" fillId="0" borderId="72" xfId="0" applyFont="1" applyBorder="1"/>
    <xf numFmtId="0" fontId="6" fillId="0" borderId="73" xfId="0" applyFont="1" applyBorder="1"/>
    <xf numFmtId="0" fontId="30" fillId="6" borderId="50" xfId="0" applyFont="1" applyFill="1" applyBorder="1" applyAlignment="1">
      <alignment horizontal="right" vertical="center" wrapText="1"/>
    </xf>
    <xf numFmtId="0" fontId="27" fillId="0" borderId="52" xfId="0" applyFont="1" applyBorder="1"/>
    <xf numFmtId="0" fontId="16" fillId="0" borderId="96" xfId="0" applyFont="1" applyBorder="1" applyAlignment="1">
      <alignment horizontal="left" vertical="center" wrapText="1"/>
    </xf>
    <xf numFmtId="0" fontId="16" fillId="0" borderId="97" xfId="0" applyFont="1" applyBorder="1" applyAlignment="1">
      <alignment horizontal="left" vertical="center" wrapText="1"/>
    </xf>
    <xf numFmtId="0" fontId="16" fillId="0" borderId="98" xfId="0" applyFont="1" applyBorder="1" applyAlignment="1">
      <alignment horizontal="left" vertical="center" wrapText="1"/>
    </xf>
    <xf numFmtId="0" fontId="16" fillId="0" borderId="99" xfId="0" applyFont="1" applyBorder="1" applyAlignment="1">
      <alignment horizontal="left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100" xfId="0" applyFont="1" applyBorder="1" applyAlignment="1">
      <alignment horizontal="left" vertical="center" wrapText="1"/>
    </xf>
    <xf numFmtId="0" fontId="16" fillId="0" borderId="101" xfId="0" applyFont="1" applyBorder="1" applyAlignment="1">
      <alignment horizontal="left" vertical="center" wrapText="1"/>
    </xf>
    <xf numFmtId="0" fontId="16" fillId="0" borderId="102" xfId="0" applyFont="1" applyBorder="1" applyAlignment="1">
      <alignment horizontal="left" vertical="center" wrapText="1"/>
    </xf>
    <xf numFmtId="0" fontId="16" fillId="0" borderId="103" xfId="0" applyFont="1" applyBorder="1" applyAlignment="1">
      <alignment horizontal="left" vertical="center" wrapText="1"/>
    </xf>
    <xf numFmtId="0" fontId="20" fillId="0" borderId="108" xfId="0" applyFont="1" applyBorder="1" applyAlignment="1">
      <alignment horizontal="left" vertical="center"/>
    </xf>
    <xf numFmtId="0" fontId="20" fillId="0" borderId="109" xfId="0" applyFont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0" fontId="20" fillId="0" borderId="111" xfId="0" applyFont="1" applyBorder="1" applyAlignment="1">
      <alignment horizontal="left" vertical="center"/>
    </xf>
    <xf numFmtId="0" fontId="20" fillId="0" borderId="104" xfId="0" applyFont="1" applyBorder="1" applyAlignment="1">
      <alignment horizontal="left" vertical="center"/>
    </xf>
    <xf numFmtId="0" fontId="20" fillId="0" borderId="112" xfId="0" applyFont="1" applyBorder="1" applyAlignment="1">
      <alignment horizontal="left" vertical="center"/>
    </xf>
    <xf numFmtId="165" fontId="20" fillId="0" borderId="111" xfId="0" applyNumberFormat="1" applyFont="1" applyBorder="1" applyAlignment="1">
      <alignment horizontal="left" vertical="center"/>
    </xf>
    <xf numFmtId="165" fontId="20" fillId="0" borderId="104" xfId="0" applyNumberFormat="1" applyFont="1" applyBorder="1" applyAlignment="1">
      <alignment horizontal="left" vertical="center"/>
    </xf>
    <xf numFmtId="165" fontId="20" fillId="0" borderId="112" xfId="0" applyNumberFormat="1" applyFont="1" applyBorder="1" applyAlignment="1">
      <alignment horizontal="left" vertical="center"/>
    </xf>
    <xf numFmtId="0" fontId="20" fillId="0" borderId="113" xfId="0" applyFont="1" applyBorder="1" applyAlignment="1">
      <alignment horizontal="left" vertical="center"/>
    </xf>
    <xf numFmtId="0" fontId="20" fillId="0" borderId="114" xfId="0" applyFont="1" applyBorder="1" applyAlignment="1">
      <alignment horizontal="left" vertical="center"/>
    </xf>
    <xf numFmtId="0" fontId="20" fillId="0" borderId="115" xfId="0" applyFont="1" applyBorder="1" applyAlignment="1">
      <alignment horizontal="left" vertical="center"/>
    </xf>
    <xf numFmtId="0" fontId="36" fillId="3" borderId="19" xfId="0" applyFont="1" applyFill="1" applyBorder="1" applyAlignment="1">
      <alignment vertical="center" wrapText="1"/>
    </xf>
    <xf numFmtId="164" fontId="37" fillId="12" borderId="80" xfId="0" applyNumberFormat="1" applyFont="1" applyFill="1" applyBorder="1" applyAlignment="1">
      <alignment horizontal="right" vertical="center" wrapText="1"/>
    </xf>
    <xf numFmtId="164" fontId="27" fillId="0" borderId="79" xfId="0" applyNumberFormat="1" applyFont="1" applyBorder="1" applyAlignment="1">
      <alignment horizontal="right" vertical="center" wrapText="1"/>
    </xf>
    <xf numFmtId="164" fontId="38" fillId="3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4" xfId="2" xr:uid="{54B89350-8089-4847-8F47-E5E3FB055734}"/>
    <cellStyle name="Vírgula" xfId="1" builtinId="3"/>
  </cellStyles>
  <dxfs count="0"/>
  <tableStyles count="0" defaultTableStyle="TableStyleMedium2" defaultPivotStyle="PivotStyleLight16"/>
  <colors>
    <mruColors>
      <color rgb="FF255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781050</xdr:colOff>
      <xdr:row>1</xdr:row>
      <xdr:rowOff>152400</xdr:rowOff>
    </xdr:from>
    <xdr:ext cx="4743450" cy="418909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2670" y="335280"/>
          <a:ext cx="4743450" cy="418909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62150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83820</xdr:colOff>
      <xdr:row>6</xdr:row>
      <xdr:rowOff>91440</xdr:rowOff>
    </xdr:from>
    <xdr:to>
      <xdr:col>13</xdr:col>
      <xdr:colOff>42227</xdr:colOff>
      <xdr:row>25</xdr:row>
      <xdr:rowOff>71561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C3CFD5-545F-475A-91DF-2E2E9D209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2780" y="1485900"/>
          <a:ext cx="3393122" cy="50988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62</xdr:row>
      <xdr:rowOff>0</xdr:rowOff>
    </xdr:from>
    <xdr:to>
      <xdr:col>14</xdr:col>
      <xdr:colOff>491490</xdr:colOff>
      <xdr:row>82</xdr:row>
      <xdr:rowOff>72390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02ECB2BA-21B7-00DC-C295-7F43CC195AC7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5019675"/>
          <a:ext cx="535305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14</xdr:col>
      <xdr:colOff>491490</xdr:colOff>
      <xdr:row>107</xdr:row>
      <xdr:rowOff>72390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3307078F-89D9-DF32-CC34-C5ED99891DB8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11953875"/>
          <a:ext cx="535305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1440006</xdr:colOff>
      <xdr:row>0</xdr:row>
      <xdr:rowOff>57844</xdr:rowOff>
    </xdr:from>
    <xdr:ext cx="25431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0267631A-758E-4996-A27D-B465917A99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46006" y="57844"/>
          <a:ext cx="2543175" cy="4762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714209</xdr:colOff>
      <xdr:row>8</xdr:row>
      <xdr:rowOff>231913</xdr:rowOff>
    </xdr:from>
    <xdr:to>
      <xdr:col>4</xdr:col>
      <xdr:colOff>1118152</xdr:colOff>
      <xdr:row>11</xdr:row>
      <xdr:rowOff>20375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5E51775-1C53-B1A0-2824-6606982E1272}"/>
            </a:ext>
          </a:extLst>
        </xdr:cNvPr>
        <xdr:cNvCxnSpPr/>
      </xdr:nvCxnSpPr>
      <xdr:spPr>
        <a:xfrm flipH="1">
          <a:off x="8301079" y="2145196"/>
          <a:ext cx="403943" cy="550462"/>
        </a:xfrm>
        <a:prstGeom prst="straightConnector1">
          <a:avLst/>
        </a:prstGeom>
        <a:ln w="57150">
          <a:solidFill>
            <a:srgbClr val="255AE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1100260</xdr:colOff>
      <xdr:row>5</xdr:row>
      <xdr:rowOff>41413</xdr:rowOff>
    </xdr:from>
    <xdr:to>
      <xdr:col>6</xdr:col>
      <xdr:colOff>2366921</xdr:colOff>
      <xdr:row>9</xdr:row>
      <xdr:rowOff>248478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4DB8F3B-1EA9-0EF5-86C7-63BA0C81B7E6}"/>
            </a:ext>
          </a:extLst>
        </xdr:cNvPr>
        <xdr:cNvSpPr/>
      </xdr:nvSpPr>
      <xdr:spPr>
        <a:xfrm>
          <a:off x="8687130" y="1200978"/>
          <a:ext cx="3693465" cy="1209261"/>
        </a:xfrm>
        <a:prstGeom prst="rect">
          <a:avLst/>
        </a:prstGeom>
        <a:solidFill>
          <a:srgbClr val="255AE5"/>
        </a:solidFill>
        <a:ln>
          <a:solidFill>
            <a:srgbClr val="255AE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IMPORTANTE:Custos unitários apresentados nessa página possuem majoração ao custo real buscando contemplar aproximações de quantidades, perdas</a:t>
          </a:r>
          <a:r>
            <a:rPr lang="pt-BR" sz="1100" baseline="0">
              <a:latin typeface="Poppins" panose="00000500000000000000" pitchFamily="2" charset="0"/>
              <a:cs typeface="Poppins" panose="00000500000000000000" pitchFamily="2" charset="0"/>
            </a:rPr>
            <a:t> e outras situações previstas através de indices e indexadores no orçamento</a:t>
          </a:r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2.%20Custos%20Indiretos/CTN-XXX-XXX%20%20-%20Custos_Indiretos_Estimativas_R00.xlsx?8BAC889A" TargetMode="External"/><Relationship Id="rId1" Type="http://schemas.openxmlformats.org/officeDocument/2006/relationships/externalLinkPath" Target="file:///\\8BAC889A\CTN-XXX-XXX%20%20-%20Custos_Indiretos_Estimativa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 refreshError="1">
        <row r="3">
          <cell r="B3" t="str">
            <v>R00</v>
          </cell>
        </row>
        <row r="13">
          <cell r="D13">
            <v>28</v>
          </cell>
        </row>
      </sheetData>
      <sheetData sheetId="1" refreshError="1"/>
      <sheetData sheetId="2" refreshError="1">
        <row r="19">
          <cell r="H19">
            <v>2500</v>
          </cell>
        </row>
      </sheetData>
      <sheetData sheetId="3" refreshError="1">
        <row r="11">
          <cell r="D11">
            <v>119.84</v>
          </cell>
        </row>
        <row r="12">
          <cell r="D12">
            <v>76.48</v>
          </cell>
        </row>
      </sheetData>
      <sheetData sheetId="4">
        <row r="73">
          <cell r="F73">
            <v>4780879.1526048454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A4" sqref="A4:E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 x14ac:dyDescent="0.6">
      <c r="A1" s="1" t="s">
        <v>0</v>
      </c>
      <c r="B1" s="148" t="s">
        <v>440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49" t="s">
        <v>441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49" t="s">
        <v>461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63" t="s">
        <v>3</v>
      </c>
      <c r="B4" s="264"/>
      <c r="C4" s="264"/>
      <c r="D4" s="264"/>
      <c r="E4" s="26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66" t="s">
        <v>4</v>
      </c>
      <c r="B6" s="264"/>
      <c r="C6" s="264"/>
      <c r="D6" s="264"/>
      <c r="E6" s="26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304.5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11892.95</v>
      </c>
      <c r="E10" s="18">
        <f>D10/D12</f>
        <v>247.76979166666669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46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147">
        <v>48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29" t="s">
        <v>15</v>
      </c>
      <c r="C13" s="30" t="s">
        <v>12</v>
      </c>
      <c r="D13" s="31">
        <v>28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9"/>
  <sheetViews>
    <sheetView workbookViewId="0">
      <selection activeCell="A4" sqref="A4:G4"/>
    </sheetView>
  </sheetViews>
  <sheetFormatPr defaultColWidth="12.5703125" defaultRowHeight="15" customHeight="1" x14ac:dyDescent="0.2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3" width="8.5703125" customWidth="1"/>
  </cols>
  <sheetData>
    <row r="1" spans="1:23" ht="14.25" customHeight="1" x14ac:dyDescent="0.6">
      <c r="A1" s="1" t="s">
        <v>0</v>
      </c>
      <c r="B1" s="148" t="s">
        <v>440</v>
      </c>
      <c r="C1" s="2"/>
      <c r="D1" s="3"/>
      <c r="E1" s="39"/>
      <c r="F1" s="39"/>
      <c r="G1" s="4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14.25" customHeight="1" x14ac:dyDescent="0.6">
      <c r="A2" s="6" t="s">
        <v>1</v>
      </c>
      <c r="B2" s="149" t="s">
        <v>441</v>
      </c>
      <c r="C2" s="7"/>
      <c r="D2" s="8"/>
      <c r="E2" s="40"/>
      <c r="F2" s="40"/>
      <c r="G2" s="9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4.25" customHeight="1" x14ac:dyDescent="0.6">
      <c r="A3" s="6" t="s">
        <v>2</v>
      </c>
      <c r="B3" s="149" t="str">
        <f>OBRA!B3</f>
        <v>R01</v>
      </c>
      <c r="C3" s="7"/>
      <c r="D3" s="8"/>
      <c r="E3" s="40"/>
      <c r="F3" s="42"/>
      <c r="G3" s="9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ht="14.25" customHeight="1" x14ac:dyDescent="0.2">
      <c r="A4" s="263" t="s">
        <v>16</v>
      </c>
      <c r="B4" s="264"/>
      <c r="C4" s="264"/>
      <c r="D4" s="264"/>
      <c r="E4" s="264"/>
      <c r="F4" s="264"/>
      <c r="G4" s="265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14.25" customHeight="1" x14ac:dyDescent="0.6">
      <c r="A5" s="10"/>
      <c r="B5" s="11"/>
      <c r="C5" s="11"/>
      <c r="D5" s="12"/>
      <c r="E5" s="41"/>
      <c r="F5" s="41"/>
      <c r="G5" s="13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</row>
    <row r="6" spans="1:23" ht="14.25" customHeight="1" x14ac:dyDescent="0.2">
      <c r="A6" s="266" t="s">
        <v>40</v>
      </c>
      <c r="B6" s="264"/>
      <c r="C6" s="264"/>
      <c r="D6" s="264"/>
      <c r="E6" s="264"/>
      <c r="F6" s="264"/>
      <c r="G6" s="265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 spans="1:23" ht="14.25" customHeight="1" x14ac:dyDescent="0.6">
      <c r="A7" s="14"/>
      <c r="B7" s="15"/>
      <c r="C7" s="16"/>
      <c r="D7" s="17"/>
      <c r="E7" s="42"/>
      <c r="F7" s="42"/>
      <c r="G7" s="18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</row>
    <row r="8" spans="1:23" ht="14.25" customHeight="1" x14ac:dyDescent="0.6">
      <c r="A8" s="43" t="s">
        <v>40</v>
      </c>
      <c r="B8" s="44"/>
      <c r="C8" s="44"/>
      <c r="D8" s="45"/>
      <c r="E8" s="46"/>
      <c r="F8" s="46"/>
      <c r="G8" s="47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 spans="1:23" ht="14.25" customHeight="1" x14ac:dyDescent="0.6">
      <c r="A9" s="19"/>
      <c r="B9" s="48"/>
      <c r="C9" s="48"/>
      <c r="D9" s="49"/>
      <c r="E9" s="50"/>
      <c r="F9" s="50"/>
      <c r="G9" s="18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</row>
    <row r="10" spans="1:23" ht="14.2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50"/>
      <c r="G10" s="18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</row>
    <row r="11" spans="1:23" ht="14.25" customHeight="1" x14ac:dyDescent="0.6">
      <c r="A11" s="19"/>
      <c r="B11" s="23" t="s">
        <v>42</v>
      </c>
      <c r="C11" s="24" t="s">
        <v>566</v>
      </c>
      <c r="D11" s="77">
        <f>OBRA!D10/OBRA!D12</f>
        <v>247.76979166666669</v>
      </c>
      <c r="E11" s="50"/>
      <c r="F11" s="50"/>
      <c r="G11" s="18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</row>
    <row r="12" spans="1:23" ht="14.25" customHeight="1" x14ac:dyDescent="0.6">
      <c r="A12" s="19"/>
      <c r="B12" s="55" t="s">
        <v>38</v>
      </c>
      <c r="C12" s="56" t="s">
        <v>39</v>
      </c>
      <c r="D12" s="78">
        <v>49</v>
      </c>
      <c r="E12" s="50"/>
      <c r="F12" s="50"/>
      <c r="G12" s="18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</row>
    <row r="13" spans="1:23" ht="14.25" customHeight="1" x14ac:dyDescent="0.6">
      <c r="A13" s="19"/>
      <c r="B13" s="79" t="s">
        <v>43</v>
      </c>
      <c r="C13" s="80" t="s">
        <v>20</v>
      </c>
      <c r="D13" s="320">
        <v>15</v>
      </c>
      <c r="E13" s="50"/>
      <c r="F13" s="50"/>
      <c r="G13" s="18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</row>
    <row r="14" spans="1:23" ht="14.25" customHeight="1" x14ac:dyDescent="0.6">
      <c r="A14" s="19"/>
      <c r="B14" s="81" t="s">
        <v>41</v>
      </c>
      <c r="C14" s="82" t="s">
        <v>20</v>
      </c>
      <c r="D14" s="83">
        <v>5</v>
      </c>
      <c r="E14" s="50"/>
      <c r="F14" s="50"/>
      <c r="G14" s="18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</row>
    <row r="15" spans="1:23" ht="18.75" customHeight="1" x14ac:dyDescent="0.6">
      <c r="A15" s="19"/>
      <c r="B15" s="23" t="s">
        <v>44</v>
      </c>
      <c r="C15" s="24" t="s">
        <v>20</v>
      </c>
      <c r="D15" s="77">
        <f>ROUNDUP($D$13/20,0)</f>
        <v>1</v>
      </c>
      <c r="E15" s="84" t="s">
        <v>45</v>
      </c>
      <c r="F15" s="84"/>
      <c r="G15" s="18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</row>
    <row r="16" spans="1:23" ht="19.5" customHeight="1" x14ac:dyDescent="0.6">
      <c r="A16" s="54"/>
      <c r="B16" s="85" t="s">
        <v>46</v>
      </c>
      <c r="C16" s="86" t="s">
        <v>47</v>
      </c>
      <c r="D16" s="87">
        <f>800*D13</f>
        <v>12000</v>
      </c>
      <c r="E16" s="84" t="s">
        <v>48</v>
      </c>
      <c r="F16" s="84"/>
      <c r="G16" s="18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</row>
    <row r="17" spans="1:23" ht="19.5" customHeight="1" x14ac:dyDescent="0.45">
      <c r="A17" s="88"/>
      <c r="B17" s="89" t="s">
        <v>49</v>
      </c>
      <c r="C17" s="90" t="s">
        <v>47</v>
      </c>
      <c r="D17" s="91">
        <f>500*(D13+D14)</f>
        <v>10000</v>
      </c>
      <c r="E17" s="92" t="s">
        <v>50</v>
      </c>
      <c r="F17" s="84"/>
      <c r="G17" s="93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 spans="1:23" ht="18.75" customHeight="1" x14ac:dyDescent="0.45">
      <c r="A18" s="94"/>
      <c r="B18" s="95" t="s">
        <v>51</v>
      </c>
      <c r="C18" s="96" t="s">
        <v>20</v>
      </c>
      <c r="D18" s="97">
        <f>ROUNDUP($D$13/20,0)</f>
        <v>1</v>
      </c>
      <c r="E18" s="84" t="s">
        <v>52</v>
      </c>
      <c r="F18" s="84"/>
      <c r="G18" s="93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</row>
    <row r="19" spans="1:23" ht="14.25" customHeight="1" x14ac:dyDescent="0.2">
      <c r="A19" s="94"/>
      <c r="B19" s="98"/>
      <c r="C19" s="98"/>
      <c r="D19" s="98"/>
      <c r="E19" s="98"/>
      <c r="F19" s="98"/>
      <c r="G19" s="93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</row>
    <row r="20" spans="1:23" ht="14.25" customHeight="1" x14ac:dyDescent="0.6">
      <c r="A20" s="43" t="s">
        <v>53</v>
      </c>
      <c r="B20" s="44"/>
      <c r="C20" s="44"/>
      <c r="D20" s="45"/>
      <c r="E20" s="46"/>
      <c r="F20" s="46"/>
      <c r="G20" s="47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</row>
    <row r="21" spans="1:23" ht="14.25" customHeight="1" x14ac:dyDescent="0.6">
      <c r="A21" s="19"/>
      <c r="B21" s="48"/>
      <c r="C21" s="48"/>
      <c r="D21" s="49"/>
      <c r="E21" s="50"/>
      <c r="F21" s="50"/>
      <c r="G21" s="18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</row>
    <row r="22" spans="1:23" ht="14.25" customHeight="1" x14ac:dyDescent="0.6">
      <c r="A22" s="19"/>
      <c r="B22" s="20" t="s">
        <v>5</v>
      </c>
      <c r="C22" s="21" t="s">
        <v>6</v>
      </c>
      <c r="D22" s="21" t="s">
        <v>7</v>
      </c>
      <c r="E22" s="21" t="s">
        <v>54</v>
      </c>
      <c r="F22" s="99" t="s">
        <v>55</v>
      </c>
      <c r="G22" s="18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 spans="1:23" ht="14.25" customHeight="1" x14ac:dyDescent="0.6">
      <c r="A23" s="19"/>
      <c r="B23" s="23" t="s">
        <v>56</v>
      </c>
      <c r="C23" s="24" t="s">
        <v>20</v>
      </c>
      <c r="D23" s="150">
        <f>ROUNDUP(D14*1.5,0)</f>
        <v>8</v>
      </c>
      <c r="E23" s="150">
        <v>200</v>
      </c>
      <c r="F23" s="151">
        <f>D23*E23</f>
        <v>1600</v>
      </c>
      <c r="G23" s="18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</row>
    <row r="24" spans="1:23" ht="14.25" customHeight="1" x14ac:dyDescent="0.6">
      <c r="A24" s="19"/>
      <c r="B24" s="26" t="s">
        <v>57</v>
      </c>
      <c r="C24" s="150" t="s">
        <v>20</v>
      </c>
      <c r="D24" s="150">
        <f>D14</f>
        <v>5</v>
      </c>
      <c r="E24" s="150">
        <v>1000</v>
      </c>
      <c r="F24" s="151">
        <f t="shared" ref="F24:F27" si="0">E24*D24</f>
        <v>5000</v>
      </c>
      <c r="G24" s="18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</row>
    <row r="25" spans="1:23" ht="14.25" customHeight="1" x14ac:dyDescent="0.2">
      <c r="A25" s="94"/>
      <c r="B25" s="26" t="s">
        <v>58</v>
      </c>
      <c r="C25" s="150" t="s">
        <v>20</v>
      </c>
      <c r="D25" s="150">
        <v>1</v>
      </c>
      <c r="E25" s="150">
        <v>5000</v>
      </c>
      <c r="F25" s="151">
        <f t="shared" si="0"/>
        <v>5000</v>
      </c>
      <c r="G25" s="93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</row>
    <row r="26" spans="1:23" ht="14.25" customHeight="1" x14ac:dyDescent="0.2">
      <c r="A26" s="94"/>
      <c r="B26" s="26" t="s">
        <v>59</v>
      </c>
      <c r="C26" s="150" t="s">
        <v>19</v>
      </c>
      <c r="D26" s="150">
        <f>7</f>
        <v>7</v>
      </c>
      <c r="E26" s="150">
        <v>900</v>
      </c>
      <c r="F26" s="151">
        <f t="shared" si="0"/>
        <v>6300</v>
      </c>
      <c r="G26" s="93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 spans="1:23" ht="14.25" customHeight="1" x14ac:dyDescent="0.2">
      <c r="A27" s="94"/>
      <c r="B27" s="29" t="s">
        <v>60</v>
      </c>
      <c r="C27" s="96" t="s">
        <v>20</v>
      </c>
      <c r="D27" s="96">
        <f>D14</f>
        <v>5</v>
      </c>
      <c r="E27" s="96">
        <v>800</v>
      </c>
      <c r="F27" s="97">
        <f t="shared" si="0"/>
        <v>4000</v>
      </c>
      <c r="G27" s="93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</row>
    <row r="28" spans="1:23" ht="14.25" customHeight="1" x14ac:dyDescent="0.25">
      <c r="A28" s="94"/>
      <c r="B28" s="267" t="s">
        <v>61</v>
      </c>
      <c r="C28" s="270"/>
      <c r="D28" s="270"/>
      <c r="E28" s="271"/>
      <c r="F28" s="100">
        <f>F25+F26+F27+F24+F23</f>
        <v>21900</v>
      </c>
      <c r="G28" s="93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3" ht="14.25" customHeight="1" x14ac:dyDescent="0.2">
      <c r="A29" s="94"/>
      <c r="B29" s="20" t="s">
        <v>5</v>
      </c>
      <c r="C29" s="21" t="s">
        <v>6</v>
      </c>
      <c r="D29" s="21" t="s">
        <v>7</v>
      </c>
      <c r="E29" s="21" t="s">
        <v>54</v>
      </c>
      <c r="F29" s="99" t="s">
        <v>55</v>
      </c>
      <c r="G29" s="93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</row>
    <row r="30" spans="1:23" ht="14.25" customHeight="1" x14ac:dyDescent="0.2">
      <c r="A30" s="94"/>
      <c r="B30" s="23" t="s">
        <v>62</v>
      </c>
      <c r="C30" s="24" t="s">
        <v>20</v>
      </c>
      <c r="D30" s="150">
        <f>D14</f>
        <v>5</v>
      </c>
      <c r="E30" s="150">
        <v>6000</v>
      </c>
      <c r="F30" s="151">
        <f>D30*E30</f>
        <v>30000</v>
      </c>
      <c r="G30" s="93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</row>
    <row r="31" spans="1:23" ht="14.25" customHeight="1" x14ac:dyDescent="0.2">
      <c r="A31" s="94"/>
      <c r="B31" s="26" t="s">
        <v>63</v>
      </c>
      <c r="C31" s="150" t="s">
        <v>20</v>
      </c>
      <c r="D31" s="150">
        <v>1</v>
      </c>
      <c r="E31" s="150">
        <v>2000</v>
      </c>
      <c r="F31" s="151">
        <f t="shared" ref="F31:F32" si="1">E31*D31</f>
        <v>2000</v>
      </c>
      <c r="G31" s="93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</row>
    <row r="32" spans="1:23" ht="14.25" customHeight="1" x14ac:dyDescent="0.2">
      <c r="A32" s="94"/>
      <c r="B32" s="101" t="s">
        <v>64</v>
      </c>
      <c r="C32" s="152" t="s">
        <v>20</v>
      </c>
      <c r="D32" s="152">
        <v>2</v>
      </c>
      <c r="E32" s="152">
        <v>500</v>
      </c>
      <c r="F32" s="153">
        <f t="shared" si="1"/>
        <v>1000</v>
      </c>
      <c r="G32" s="93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</row>
    <row r="33" spans="1:23" ht="14.25" customHeight="1" x14ac:dyDescent="0.2">
      <c r="A33" s="102"/>
      <c r="B33" s="267" t="s">
        <v>61</v>
      </c>
      <c r="C33" s="268"/>
      <c r="D33" s="268"/>
      <c r="E33" s="269"/>
      <c r="F33" s="100">
        <f>+F30+F31+F32</f>
        <v>33000</v>
      </c>
      <c r="G33" s="103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</row>
    <row r="34" spans="1:23" ht="14.25" customHeight="1" x14ac:dyDescent="0.2">
      <c r="A34" s="104"/>
      <c r="B34" s="105"/>
      <c r="C34" s="105"/>
      <c r="D34" s="105"/>
      <c r="E34" s="105"/>
      <c r="F34" s="105"/>
      <c r="G34" s="10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5" spans="1:23" ht="14.25" customHeight="1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</row>
    <row r="36" spans="1:23" ht="14.25" customHeight="1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</row>
    <row r="37" spans="1:23" ht="14.25" customHeight="1" x14ac:dyDescent="0.2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</row>
    <row r="38" spans="1:23" ht="14.25" customHeight="1" x14ac:dyDescent="0.2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</row>
    <row r="39" spans="1:23" ht="14.25" customHeight="1" x14ac:dyDescent="0.2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</row>
    <row r="40" spans="1:23" ht="14.2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</row>
    <row r="41" spans="1:23" ht="14.25" customHeight="1" x14ac:dyDescent="0.2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</row>
    <row r="42" spans="1:23" ht="14.2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</row>
    <row r="43" spans="1:23" ht="14.2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</row>
    <row r="44" spans="1:23" ht="14.25" customHeight="1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 spans="1:23" ht="14.25" customHeight="1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 spans="1:23" ht="14.25" customHeight="1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 spans="1:23" ht="14.25" customHeight="1" x14ac:dyDescent="0.2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 spans="1:23" ht="14.25" customHeight="1" x14ac:dyDescent="0.2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 spans="1:23" ht="14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</row>
    <row r="50" spans="1:23" ht="14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</row>
    <row r="51" spans="1:23" ht="14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</row>
    <row r="52" spans="1:23" ht="14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</row>
    <row r="53" spans="1:23" ht="14.25" customHeight="1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</row>
    <row r="54" spans="1:23" ht="14.25" customHeight="1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</row>
    <row r="55" spans="1:23" ht="14.25" customHeight="1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</row>
    <row r="56" spans="1:23" ht="14.25" customHeight="1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</row>
    <row r="57" spans="1:23" ht="14.25" customHeight="1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</row>
    <row r="58" spans="1:23" ht="14.25" customHeight="1" x14ac:dyDescent="0.2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</row>
    <row r="59" spans="1:23" ht="14.25" customHeight="1" x14ac:dyDescent="0.2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</row>
    <row r="60" spans="1:23" ht="14.25" customHeight="1" x14ac:dyDescent="0.2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</row>
    <row r="61" spans="1:23" ht="14.25" customHeight="1" x14ac:dyDescent="0.2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</row>
    <row r="62" spans="1:23" ht="14.25" customHeight="1" x14ac:dyDescent="0.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</row>
    <row r="63" spans="1:23" ht="14.25" customHeight="1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</row>
    <row r="64" spans="1:23" ht="14.25" customHeight="1" x14ac:dyDescent="0.2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</row>
    <row r="65" spans="1:23" ht="14.25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</row>
    <row r="66" spans="1:23" ht="14.25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</row>
    <row r="67" spans="1:23" ht="14.25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</row>
    <row r="68" spans="1:23" ht="14.25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</row>
    <row r="69" spans="1:23" ht="14.25" customHeight="1" x14ac:dyDescent="0.2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</row>
    <row r="70" spans="1:23" ht="14.25" customHeight="1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</row>
    <row r="71" spans="1:23" ht="14.25" customHeight="1" x14ac:dyDescent="0.2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</row>
    <row r="72" spans="1:23" ht="14.25" customHeight="1" x14ac:dyDescent="0.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</row>
    <row r="73" spans="1:23" ht="14.25" customHeight="1" x14ac:dyDescent="0.2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</row>
    <row r="74" spans="1:23" ht="14.25" customHeight="1" x14ac:dyDescent="0.2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</row>
    <row r="75" spans="1:23" ht="14.25" customHeight="1" x14ac:dyDescent="0.2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</row>
    <row r="76" spans="1:23" ht="14.25" customHeight="1" x14ac:dyDescent="0.2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</row>
    <row r="77" spans="1:23" ht="14.25" customHeight="1" x14ac:dyDescent="0.2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</row>
    <row r="78" spans="1:23" ht="14.25" customHeight="1" x14ac:dyDescent="0.2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</row>
    <row r="79" spans="1:23" ht="14.25" customHeight="1" x14ac:dyDescent="0.2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</row>
    <row r="80" spans="1:23" ht="14.25" customHeight="1" x14ac:dyDescent="0.2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</row>
    <row r="81" spans="1:23" ht="14.25" customHeight="1" x14ac:dyDescent="0.2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</row>
    <row r="82" spans="1:23" ht="14.25" customHeight="1" x14ac:dyDescent="0.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</row>
    <row r="83" spans="1:23" ht="14.25" customHeight="1" x14ac:dyDescent="0.2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</row>
    <row r="84" spans="1:23" ht="14.25" customHeight="1" x14ac:dyDescent="0.2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</row>
    <row r="85" spans="1:23" ht="14.25" customHeight="1" x14ac:dyDescent="0.2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</row>
    <row r="86" spans="1:23" ht="14.25" customHeight="1" x14ac:dyDescent="0.2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</row>
    <row r="87" spans="1:23" ht="14.25" customHeight="1" x14ac:dyDescent="0.2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</row>
    <row r="88" spans="1:23" ht="14.25" customHeight="1" x14ac:dyDescent="0.2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</row>
    <row r="89" spans="1:23" ht="14.25" customHeight="1" x14ac:dyDescent="0.2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</row>
    <row r="90" spans="1:23" ht="14.25" customHeight="1" x14ac:dyDescent="0.2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</row>
    <row r="91" spans="1:23" ht="14.25" customHeight="1" x14ac:dyDescent="0.2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</row>
    <row r="92" spans="1:23" ht="14.25" customHeight="1" x14ac:dyDescent="0.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</row>
    <row r="93" spans="1:23" ht="14.25" customHeight="1" x14ac:dyDescent="0.2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</row>
    <row r="94" spans="1:23" ht="14.25" customHeight="1" x14ac:dyDescent="0.2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</row>
    <row r="95" spans="1:23" ht="14.25" customHeight="1" x14ac:dyDescent="0.2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</row>
    <row r="96" spans="1:23" ht="14.25" customHeight="1" x14ac:dyDescent="0.2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</row>
    <row r="97" spans="1:23" ht="14.25" customHeight="1" x14ac:dyDescent="0.2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</row>
    <row r="98" spans="1:23" ht="14.25" customHeight="1" x14ac:dyDescent="0.2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</row>
    <row r="99" spans="1:23" ht="14.25" customHeight="1" x14ac:dyDescent="0.2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</row>
    <row r="100" spans="1:23" ht="14.25" customHeight="1" x14ac:dyDescent="0.2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</row>
    <row r="101" spans="1:23" ht="14.25" customHeight="1" x14ac:dyDescent="0.2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</row>
    <row r="102" spans="1:23" ht="14.25" customHeight="1" x14ac:dyDescent="0.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</row>
    <row r="103" spans="1:23" ht="14.25" customHeight="1" x14ac:dyDescent="0.2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</row>
    <row r="104" spans="1:23" ht="14.25" customHeight="1" x14ac:dyDescent="0.2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</row>
    <row r="105" spans="1:23" ht="14.25" customHeight="1" x14ac:dyDescent="0.2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</row>
    <row r="106" spans="1:23" ht="14.25" customHeight="1" x14ac:dyDescent="0.2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</row>
    <row r="107" spans="1:23" ht="14.25" customHeight="1" x14ac:dyDescent="0.2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</row>
    <row r="108" spans="1:23" ht="14.25" customHeight="1" x14ac:dyDescent="0.2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</row>
    <row r="109" spans="1:23" ht="14.25" customHeight="1" x14ac:dyDescent="0.2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</row>
    <row r="110" spans="1:23" ht="14.25" customHeight="1" x14ac:dyDescent="0.2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</row>
    <row r="111" spans="1:23" ht="14.25" customHeight="1" x14ac:dyDescent="0.2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</row>
    <row r="112" spans="1:23" ht="14.25" customHeight="1" x14ac:dyDescent="0.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</row>
    <row r="113" spans="1:23" ht="14.25" customHeight="1" x14ac:dyDescent="0.2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</row>
    <row r="114" spans="1:23" ht="14.25" customHeight="1" x14ac:dyDescent="0.2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</row>
    <row r="115" spans="1:23" ht="14.25" customHeight="1" x14ac:dyDescent="0.2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</row>
    <row r="116" spans="1:23" ht="14.25" customHeight="1" x14ac:dyDescent="0.2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</row>
    <row r="117" spans="1:23" ht="14.25" customHeight="1" x14ac:dyDescent="0.2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</row>
    <row r="118" spans="1:23" ht="14.25" customHeight="1" x14ac:dyDescent="0.2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</row>
    <row r="119" spans="1:23" ht="14.25" customHeight="1" x14ac:dyDescent="0.2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</row>
    <row r="120" spans="1:23" ht="14.25" customHeight="1" x14ac:dyDescent="0.2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</row>
    <row r="121" spans="1:23" ht="14.25" customHeight="1" x14ac:dyDescent="0.2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</row>
    <row r="122" spans="1:23" ht="14.25" customHeight="1" x14ac:dyDescent="0.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</row>
    <row r="123" spans="1:23" ht="14.25" customHeight="1" x14ac:dyDescent="0.2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</row>
    <row r="124" spans="1:23" ht="14.25" customHeight="1" x14ac:dyDescent="0.2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</row>
    <row r="125" spans="1:23" ht="14.25" customHeight="1" x14ac:dyDescent="0.2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</row>
    <row r="126" spans="1:23" ht="14.25" customHeight="1" x14ac:dyDescent="0.2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</row>
    <row r="127" spans="1:23" ht="14.25" customHeight="1" x14ac:dyDescent="0.2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</row>
    <row r="128" spans="1:23" ht="14.25" customHeight="1" x14ac:dyDescent="0.2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</row>
    <row r="129" spans="1:23" ht="14.25" customHeight="1" x14ac:dyDescent="0.2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</row>
    <row r="130" spans="1:23" ht="14.25" customHeight="1" x14ac:dyDescent="0.2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</row>
    <row r="131" spans="1:23" ht="14.25" customHeight="1" x14ac:dyDescent="0.2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</row>
    <row r="132" spans="1:23" ht="14.25" customHeight="1" x14ac:dyDescent="0.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</row>
    <row r="133" spans="1:23" ht="14.25" customHeight="1" x14ac:dyDescent="0.2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</row>
    <row r="134" spans="1:23" ht="14.25" customHeight="1" x14ac:dyDescent="0.2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</row>
    <row r="135" spans="1:23" ht="14.25" customHeight="1" x14ac:dyDescent="0.2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</row>
    <row r="136" spans="1:23" ht="14.25" customHeight="1" x14ac:dyDescent="0.2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</row>
    <row r="137" spans="1:23" ht="14.25" customHeight="1" x14ac:dyDescent="0.2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</row>
    <row r="138" spans="1:23" ht="14.25" customHeight="1" x14ac:dyDescent="0.2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</row>
    <row r="139" spans="1:23" ht="14.25" customHeight="1" x14ac:dyDescent="0.2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</row>
    <row r="140" spans="1:23" ht="14.25" customHeight="1" x14ac:dyDescent="0.2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</row>
    <row r="141" spans="1:23" ht="14.25" customHeight="1" x14ac:dyDescent="0.2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</row>
    <row r="142" spans="1:23" ht="14.25" customHeight="1" x14ac:dyDescent="0.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</row>
    <row r="143" spans="1:23" ht="14.25" customHeight="1" x14ac:dyDescent="0.2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</row>
    <row r="144" spans="1:23" ht="14.25" customHeight="1" x14ac:dyDescent="0.2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</row>
    <row r="145" spans="1:23" ht="14.25" customHeight="1" x14ac:dyDescent="0.2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</row>
    <row r="146" spans="1:23" ht="14.25" customHeight="1" x14ac:dyDescent="0.2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</row>
    <row r="147" spans="1:23" ht="14.25" customHeight="1" x14ac:dyDescent="0.2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</row>
    <row r="148" spans="1:23" ht="14.25" customHeight="1" x14ac:dyDescent="0.2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</row>
    <row r="149" spans="1:23" ht="14.25" customHeight="1" x14ac:dyDescent="0.2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</row>
    <row r="150" spans="1:23" ht="14.25" customHeight="1" x14ac:dyDescent="0.2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</row>
    <row r="151" spans="1:23" ht="14.25" customHeight="1" x14ac:dyDescent="0.2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</row>
    <row r="152" spans="1:23" ht="14.25" customHeight="1" x14ac:dyDescent="0.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</row>
    <row r="153" spans="1:23" ht="14.25" customHeight="1" x14ac:dyDescent="0.2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</row>
    <row r="154" spans="1:23" ht="14.25" customHeight="1" x14ac:dyDescent="0.2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</row>
    <row r="155" spans="1:23" ht="14.25" customHeight="1" x14ac:dyDescent="0.2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</row>
    <row r="156" spans="1:23" ht="14.25" customHeight="1" x14ac:dyDescent="0.2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</row>
    <row r="157" spans="1:23" ht="14.25" customHeight="1" x14ac:dyDescent="0.2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</row>
    <row r="158" spans="1:23" ht="14.25" customHeight="1" x14ac:dyDescent="0.2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</row>
    <row r="159" spans="1:23" ht="14.25" customHeight="1" x14ac:dyDescent="0.2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</row>
    <row r="160" spans="1:23" ht="14.25" customHeight="1" x14ac:dyDescent="0.2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</row>
    <row r="161" spans="1:23" ht="14.25" customHeight="1" x14ac:dyDescent="0.2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</row>
    <row r="162" spans="1:23" ht="14.25" customHeight="1" x14ac:dyDescent="0.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</row>
    <row r="163" spans="1:23" ht="14.25" customHeight="1" x14ac:dyDescent="0.2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</row>
    <row r="164" spans="1:23" ht="14.25" customHeight="1" x14ac:dyDescent="0.2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</row>
    <row r="165" spans="1:23" ht="14.25" customHeight="1" x14ac:dyDescent="0.2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</row>
    <row r="166" spans="1:23" ht="14.25" customHeight="1" x14ac:dyDescent="0.2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</row>
    <row r="167" spans="1:23" ht="14.25" customHeight="1" x14ac:dyDescent="0.2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</row>
    <row r="168" spans="1:23" ht="14.25" customHeight="1" x14ac:dyDescent="0.2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</row>
    <row r="169" spans="1:23" ht="14.25" customHeight="1" x14ac:dyDescent="0.2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</row>
    <row r="170" spans="1:23" ht="14.25" customHeight="1" x14ac:dyDescent="0.2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</row>
    <row r="171" spans="1:23" ht="14.25" customHeight="1" x14ac:dyDescent="0.2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</row>
    <row r="172" spans="1:23" ht="14.25" customHeight="1" x14ac:dyDescent="0.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</row>
    <row r="173" spans="1:23" ht="14.25" customHeight="1" x14ac:dyDescent="0.2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</row>
    <row r="174" spans="1:23" ht="14.25" customHeight="1" x14ac:dyDescent="0.2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</row>
    <row r="175" spans="1:23" ht="14.25" customHeight="1" x14ac:dyDescent="0.2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</row>
    <row r="176" spans="1:23" ht="14.25" customHeight="1" x14ac:dyDescent="0.2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</row>
    <row r="177" spans="1:23" ht="14.25" customHeight="1" x14ac:dyDescent="0.2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</row>
    <row r="178" spans="1:23" ht="14.25" customHeight="1" x14ac:dyDescent="0.2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</row>
    <row r="179" spans="1:23" ht="14.25" customHeight="1" x14ac:dyDescent="0.2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</row>
    <row r="180" spans="1:23" ht="14.25" customHeight="1" x14ac:dyDescent="0.2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</row>
    <row r="181" spans="1:23" ht="14.25" customHeight="1" x14ac:dyDescent="0.2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</row>
    <row r="182" spans="1:23" ht="14.25" customHeight="1" x14ac:dyDescent="0.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</row>
    <row r="183" spans="1:23" ht="14.25" customHeight="1" x14ac:dyDescent="0.2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</row>
    <row r="184" spans="1:23" ht="14.25" customHeight="1" x14ac:dyDescent="0.2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</row>
    <row r="185" spans="1:23" ht="14.25" customHeight="1" x14ac:dyDescent="0.2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</row>
    <row r="186" spans="1:23" ht="14.25" customHeight="1" x14ac:dyDescent="0.2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</row>
    <row r="187" spans="1:23" ht="14.25" customHeight="1" x14ac:dyDescent="0.2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</row>
    <row r="188" spans="1:23" ht="14.25" customHeight="1" x14ac:dyDescent="0.2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</row>
    <row r="189" spans="1:23" ht="14.25" customHeight="1" x14ac:dyDescent="0.2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 spans="1:23" ht="14.25" customHeight="1" x14ac:dyDescent="0.2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 spans="1:23" ht="14.25" customHeight="1" x14ac:dyDescent="0.2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 spans="1:23" ht="14.25" customHeight="1" x14ac:dyDescent="0.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 spans="1:23" ht="14.25" customHeight="1" x14ac:dyDescent="0.2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 spans="1:23" ht="14.25" customHeight="1" x14ac:dyDescent="0.2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 spans="1:23" ht="14.25" customHeight="1" x14ac:dyDescent="0.2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 spans="1:23" ht="14.25" customHeight="1" x14ac:dyDescent="0.2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 spans="1:23" ht="14.25" customHeight="1" x14ac:dyDescent="0.2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 spans="1:23" ht="14.25" customHeight="1" x14ac:dyDescent="0.2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 spans="1:23" ht="14.25" customHeight="1" x14ac:dyDescent="0.2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 spans="1:23" ht="14.25" customHeight="1" x14ac:dyDescent="0.2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 spans="1:23" ht="14.25" customHeight="1" x14ac:dyDescent="0.2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 spans="1:23" ht="14.25" customHeight="1" x14ac:dyDescent="0.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 spans="1:23" ht="14.25" customHeight="1" x14ac:dyDescent="0.2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 spans="1:23" ht="14.25" customHeight="1" x14ac:dyDescent="0.2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 spans="1:23" ht="14.25" customHeight="1" x14ac:dyDescent="0.2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 spans="1:23" ht="14.25" customHeight="1" x14ac:dyDescent="0.2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 spans="1:23" ht="14.25" customHeight="1" x14ac:dyDescent="0.2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 spans="1:23" ht="14.25" customHeight="1" x14ac:dyDescent="0.2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 spans="1:23" ht="14.25" customHeight="1" x14ac:dyDescent="0.2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 spans="1:23" ht="14.25" customHeight="1" x14ac:dyDescent="0.2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 spans="1:23" ht="14.25" customHeight="1" x14ac:dyDescent="0.2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 spans="1:23" ht="14.25" customHeight="1" x14ac:dyDescent="0.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 spans="1:23" ht="14.25" customHeight="1" x14ac:dyDescent="0.2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 spans="1:23" ht="14.25" customHeight="1" x14ac:dyDescent="0.2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 spans="1:23" ht="14.25" customHeight="1" x14ac:dyDescent="0.2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 spans="1:23" ht="14.25" customHeight="1" x14ac:dyDescent="0.2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 spans="1:23" ht="14.25" customHeight="1" x14ac:dyDescent="0.2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 spans="1:23" ht="14.25" customHeight="1" x14ac:dyDescent="0.2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 spans="1:23" ht="14.25" customHeight="1" x14ac:dyDescent="0.2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 spans="1:23" ht="14.25" customHeight="1" x14ac:dyDescent="0.2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 spans="1:23" ht="14.25" customHeight="1" x14ac:dyDescent="0.2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 spans="1:23" ht="14.25" customHeight="1" x14ac:dyDescent="0.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 spans="1:23" ht="14.25" customHeight="1" x14ac:dyDescent="0.2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 spans="1:23" ht="14.25" customHeight="1" x14ac:dyDescent="0.2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 spans="1:23" ht="14.25" customHeight="1" x14ac:dyDescent="0.2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 spans="1:23" ht="14.25" customHeight="1" x14ac:dyDescent="0.2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 spans="1:23" ht="14.25" customHeight="1" x14ac:dyDescent="0.2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 spans="1:23" ht="14.25" customHeight="1" x14ac:dyDescent="0.2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 spans="1:23" ht="14.25" customHeight="1" x14ac:dyDescent="0.2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 spans="1:23" ht="14.25" customHeight="1" x14ac:dyDescent="0.2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 spans="1:23" ht="14.25" customHeight="1" x14ac:dyDescent="0.2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 spans="1:23" ht="14.25" customHeight="1" x14ac:dyDescent="0.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 spans="1:23" ht="14.25" customHeight="1" x14ac:dyDescent="0.2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 spans="1:23" ht="14.25" customHeight="1" x14ac:dyDescent="0.2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 spans="1:23" ht="14.25" customHeight="1" x14ac:dyDescent="0.2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</row>
    <row r="236" spans="1:23" ht="14.25" customHeight="1" x14ac:dyDescent="0.2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</row>
    <row r="237" spans="1:23" ht="14.25" customHeight="1" x14ac:dyDescent="0.2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</row>
    <row r="238" spans="1:23" ht="14.25" customHeight="1" x14ac:dyDescent="0.2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</row>
    <row r="239" spans="1:23" ht="14.25" customHeight="1" x14ac:dyDescent="0.2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</row>
    <row r="240" spans="1:23" ht="14.25" customHeight="1" x14ac:dyDescent="0.2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</row>
    <row r="241" spans="1:23" ht="14.25" customHeight="1" x14ac:dyDescent="0.2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</row>
    <row r="242" spans="1:23" ht="14.25" customHeight="1" x14ac:dyDescent="0.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</row>
    <row r="243" spans="1:23" ht="14.25" customHeight="1" x14ac:dyDescent="0.2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</row>
    <row r="244" spans="1:23" ht="14.25" customHeight="1" x14ac:dyDescent="0.2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</row>
    <row r="245" spans="1:23" ht="14.25" customHeight="1" x14ac:dyDescent="0.2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</row>
    <row r="246" spans="1:23" ht="14.25" customHeight="1" x14ac:dyDescent="0.2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</row>
    <row r="247" spans="1:23" ht="14.25" customHeight="1" x14ac:dyDescent="0.2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</row>
    <row r="248" spans="1:23" ht="14.25" customHeight="1" x14ac:dyDescent="0.2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</row>
    <row r="249" spans="1:23" ht="14.25" customHeight="1" x14ac:dyDescent="0.2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</row>
    <row r="250" spans="1:23" ht="14.25" customHeight="1" x14ac:dyDescent="0.2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</row>
    <row r="251" spans="1:23" ht="14.25" customHeight="1" x14ac:dyDescent="0.2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</row>
    <row r="252" spans="1:23" ht="14.25" customHeight="1" x14ac:dyDescent="0.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</row>
    <row r="253" spans="1:23" ht="14.25" customHeight="1" x14ac:dyDescent="0.2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</row>
    <row r="254" spans="1:23" ht="14.25" customHeight="1" x14ac:dyDescent="0.2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</row>
    <row r="255" spans="1:23" ht="14.25" customHeight="1" x14ac:dyDescent="0.2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</row>
    <row r="256" spans="1:23" ht="14.25" customHeight="1" x14ac:dyDescent="0.2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</row>
    <row r="257" spans="1:23" ht="14.25" customHeight="1" x14ac:dyDescent="0.2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</row>
    <row r="258" spans="1:23" ht="14.25" customHeight="1" x14ac:dyDescent="0.2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</row>
    <row r="259" spans="1:23" ht="14.25" customHeight="1" x14ac:dyDescent="0.2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</row>
    <row r="260" spans="1:23" ht="14.25" customHeight="1" x14ac:dyDescent="0.2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</row>
    <row r="261" spans="1:23" ht="14.25" customHeight="1" x14ac:dyDescent="0.2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</row>
    <row r="262" spans="1:23" ht="14.25" customHeight="1" x14ac:dyDescent="0.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</row>
    <row r="263" spans="1:23" ht="14.25" customHeight="1" x14ac:dyDescent="0.2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</row>
    <row r="264" spans="1:23" ht="14.25" customHeight="1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</row>
    <row r="265" spans="1:23" ht="14.25" customHeight="1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</row>
    <row r="266" spans="1:23" ht="14.25" customHeight="1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</row>
    <row r="267" spans="1:23" ht="14.25" customHeight="1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</row>
    <row r="268" spans="1:23" ht="14.25" customHeight="1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</row>
    <row r="269" spans="1:23" ht="14.25" customHeight="1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</row>
    <row r="270" spans="1:23" ht="14.25" customHeight="1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</row>
    <row r="271" spans="1:23" ht="14.25" customHeight="1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</row>
    <row r="272" spans="1:23" ht="14.25" customHeight="1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</row>
    <row r="273" spans="1:23" ht="14.25" customHeight="1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</row>
    <row r="274" spans="1:23" ht="14.25" customHeight="1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</row>
    <row r="275" spans="1:23" ht="14.25" customHeight="1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</row>
    <row r="276" spans="1:23" ht="14.25" customHeight="1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</row>
    <row r="277" spans="1:23" ht="14.25" customHeight="1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</row>
    <row r="278" spans="1:23" ht="14.25" customHeight="1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</row>
    <row r="279" spans="1:23" ht="14.25" customHeight="1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</row>
    <row r="280" spans="1:23" ht="14.25" customHeight="1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</row>
    <row r="281" spans="1:23" ht="14.25" customHeight="1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</row>
    <row r="282" spans="1:23" ht="14.25" customHeight="1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</row>
    <row r="283" spans="1:23" ht="14.25" customHeight="1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</row>
    <row r="284" spans="1:23" ht="14.25" customHeight="1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</row>
    <row r="285" spans="1:23" ht="14.25" customHeight="1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</row>
    <row r="286" spans="1:23" ht="14.25" customHeight="1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</row>
    <row r="287" spans="1:23" ht="14.25" customHeight="1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</row>
    <row r="288" spans="1:23" ht="14.25" customHeight="1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</row>
    <row r="289" spans="1:23" ht="14.25" customHeight="1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</row>
    <row r="290" spans="1:23" ht="14.25" customHeight="1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</row>
    <row r="291" spans="1:23" ht="14.25" customHeight="1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</row>
    <row r="292" spans="1:23" ht="14.25" customHeight="1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</row>
    <row r="293" spans="1:23" ht="14.25" customHeight="1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</row>
    <row r="294" spans="1:23" ht="14.25" customHeight="1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</row>
    <row r="295" spans="1:23" ht="14.25" customHeight="1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</row>
    <row r="296" spans="1:23" ht="14.25" customHeight="1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</row>
    <row r="297" spans="1:23" ht="14.25" customHeight="1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</row>
    <row r="298" spans="1:23" ht="14.25" customHeight="1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</row>
    <row r="299" spans="1:23" ht="14.25" customHeight="1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</row>
    <row r="300" spans="1:23" ht="14.25" customHeight="1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</row>
    <row r="301" spans="1:23" ht="14.25" customHeight="1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</row>
    <row r="302" spans="1:23" ht="14.25" customHeight="1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</row>
    <row r="303" spans="1:23" ht="14.25" customHeight="1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</row>
    <row r="304" spans="1:23" ht="14.25" customHeight="1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</row>
    <row r="305" spans="1:23" ht="14.25" customHeight="1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</row>
    <row r="306" spans="1:23" ht="14.25" customHeight="1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</row>
    <row r="307" spans="1:23" ht="14.25" customHeight="1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</row>
    <row r="308" spans="1:23" ht="14.25" customHeight="1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</row>
    <row r="309" spans="1:23" ht="14.25" customHeight="1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</row>
    <row r="310" spans="1:23" ht="14.25" customHeight="1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</row>
    <row r="311" spans="1:23" ht="14.25" customHeight="1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</row>
    <row r="312" spans="1:23" ht="14.25" customHeight="1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</row>
    <row r="313" spans="1:23" ht="14.25" customHeight="1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</row>
    <row r="314" spans="1:23" ht="14.25" customHeight="1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</row>
    <row r="315" spans="1:23" ht="14.25" customHeight="1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</row>
    <row r="316" spans="1:23" ht="14.25" customHeight="1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</row>
    <row r="317" spans="1:23" ht="14.25" customHeight="1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</row>
    <row r="318" spans="1:23" ht="14.25" customHeight="1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</row>
    <row r="319" spans="1:23" ht="14.25" customHeight="1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</row>
    <row r="320" spans="1:23" ht="14.25" customHeight="1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</row>
    <row r="321" spans="1:23" ht="14.25" customHeight="1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</row>
    <row r="322" spans="1:23" ht="14.25" customHeight="1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</row>
    <row r="323" spans="1:23" ht="14.25" customHeight="1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</row>
    <row r="324" spans="1:23" ht="14.25" customHeight="1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</row>
    <row r="325" spans="1:23" ht="14.25" customHeight="1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</row>
    <row r="326" spans="1:23" ht="14.25" customHeight="1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</row>
    <row r="327" spans="1:23" ht="14.25" customHeight="1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</row>
    <row r="328" spans="1:23" ht="14.25" customHeight="1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</row>
    <row r="329" spans="1:23" ht="14.25" customHeight="1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</row>
    <row r="330" spans="1:23" ht="14.25" customHeight="1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</row>
    <row r="331" spans="1:23" ht="14.25" customHeight="1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</row>
    <row r="332" spans="1:23" ht="14.25" customHeight="1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</row>
    <row r="333" spans="1:23" ht="14.25" customHeight="1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</row>
    <row r="334" spans="1:23" ht="14.25" customHeight="1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</row>
    <row r="335" spans="1:23" ht="14.25" customHeight="1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</row>
    <row r="336" spans="1:23" ht="14.25" customHeight="1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</row>
    <row r="337" spans="1:23" ht="14.25" customHeight="1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</row>
    <row r="338" spans="1:23" ht="14.25" customHeight="1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</row>
    <row r="339" spans="1:23" ht="14.25" customHeight="1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</row>
    <row r="340" spans="1:23" ht="14.25" customHeight="1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</row>
    <row r="341" spans="1:23" ht="14.25" customHeight="1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</row>
    <row r="342" spans="1:23" ht="14.25" customHeight="1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</row>
    <row r="343" spans="1:23" ht="14.25" customHeight="1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</row>
    <row r="344" spans="1:23" ht="14.25" customHeight="1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</row>
    <row r="345" spans="1:23" ht="14.25" customHeight="1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</row>
    <row r="346" spans="1:23" ht="14.25" customHeight="1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</row>
    <row r="347" spans="1:23" ht="14.25" customHeight="1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</row>
    <row r="348" spans="1:23" ht="14.25" customHeight="1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</row>
    <row r="349" spans="1:23" ht="14.25" customHeight="1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</row>
    <row r="350" spans="1:23" ht="14.25" customHeight="1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</row>
    <row r="351" spans="1:23" ht="14.25" customHeight="1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</row>
    <row r="352" spans="1:23" ht="14.25" customHeight="1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</row>
    <row r="353" spans="1:23" ht="14.25" customHeight="1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</row>
    <row r="354" spans="1:23" ht="14.25" customHeight="1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</row>
    <row r="355" spans="1:23" ht="14.25" customHeight="1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</row>
    <row r="356" spans="1:23" ht="14.25" customHeight="1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</row>
    <row r="357" spans="1:23" ht="14.25" customHeight="1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</row>
    <row r="358" spans="1:23" ht="14.25" customHeight="1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 spans="1:23" ht="14.25" customHeight="1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 spans="1:23" ht="14.25" customHeight="1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 spans="1:23" ht="14.25" customHeight="1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 spans="1:23" ht="14.25" customHeight="1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 spans="1:23" ht="14.25" customHeight="1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 spans="1:23" ht="14.25" customHeight="1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 spans="1:23" ht="14.25" customHeight="1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 spans="1:23" ht="14.25" customHeight="1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 spans="1:23" ht="14.25" customHeight="1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 spans="1:23" ht="14.25" customHeight="1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 spans="1:23" ht="14.25" customHeight="1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 spans="1:23" ht="14.25" customHeight="1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 spans="1:23" ht="14.25" customHeight="1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 spans="1:23" ht="14.25" customHeight="1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 spans="1:23" ht="14.25" customHeight="1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 spans="1:23" ht="14.25" customHeight="1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 spans="1:23" ht="14.25" customHeight="1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 spans="1:23" ht="14.25" customHeight="1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 spans="1:23" ht="14.25" customHeight="1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 spans="1:23" ht="14.25" customHeight="1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 spans="1:23" ht="14.25" customHeight="1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 spans="1:23" ht="14.25" customHeight="1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 spans="1:23" ht="14.25" customHeight="1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 spans="1:23" ht="14.25" customHeight="1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 spans="1:23" ht="14.25" customHeight="1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 spans="1:23" ht="14.25" customHeight="1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 spans="1:23" ht="14.25" customHeight="1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 spans="1:23" ht="14.25" customHeight="1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 spans="1:23" ht="14.25" customHeight="1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 spans="1:23" ht="14.25" customHeight="1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 spans="1:23" ht="14.25" customHeight="1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 spans="1:23" ht="14.25" customHeight="1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 spans="1:23" ht="14.25" customHeight="1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 spans="1:23" ht="14.25" customHeight="1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 spans="1:23" ht="14.25" customHeight="1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 spans="1:23" ht="14.25" customHeight="1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 spans="1:23" ht="14.25" customHeight="1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 spans="1:23" ht="14.25" customHeight="1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 spans="1:23" ht="14.25" customHeight="1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 spans="1:23" ht="14.25" customHeight="1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 spans="1:23" ht="14.25" customHeight="1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 spans="1:23" ht="14.25" customHeight="1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 spans="1:23" ht="14.25" customHeight="1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 spans="1:23" ht="14.25" customHeight="1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 spans="1:23" ht="14.25" customHeight="1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 spans="1:23" ht="14.25" customHeight="1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 spans="1:23" ht="14.25" customHeight="1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 spans="1:23" ht="14.25" customHeight="1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 spans="1:23" ht="14.25" customHeight="1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 spans="1:23" ht="14.25" customHeight="1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 spans="1:23" ht="14.25" customHeight="1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 spans="1:23" ht="14.25" customHeight="1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 spans="1:23" ht="14.25" customHeight="1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 spans="1:23" ht="14.25" customHeight="1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 spans="1:23" ht="14.25" customHeight="1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 spans="1:23" ht="14.25" customHeight="1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 spans="1:23" ht="14.25" customHeight="1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 spans="1:23" ht="14.25" customHeight="1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 spans="1:23" ht="14.25" customHeight="1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 spans="1:23" ht="14.25" customHeight="1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 spans="1:23" ht="14.25" customHeight="1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 spans="1:23" ht="14.25" customHeight="1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 spans="1:23" ht="14.25" customHeight="1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 spans="1:23" ht="14.25" customHeight="1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 spans="1:23" ht="14.25" customHeight="1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 spans="1:23" ht="14.25" customHeight="1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 spans="1:23" ht="14.25" customHeight="1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 spans="1:23" ht="14.25" customHeight="1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 spans="1:23" ht="14.25" customHeight="1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 spans="1:23" ht="14.25" customHeight="1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 spans="1:23" ht="14.25" customHeight="1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 spans="1:23" ht="14.25" customHeight="1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 spans="1:23" ht="14.25" customHeight="1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 spans="1:23" ht="14.25" customHeight="1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 spans="1:23" ht="14.25" customHeight="1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 spans="1:23" ht="14.25" customHeight="1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 spans="1:23" ht="14.25" customHeight="1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 spans="1:23" ht="14.25" customHeight="1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 spans="1:23" ht="14.25" customHeight="1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 spans="1:23" ht="14.25" customHeight="1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 spans="1:23" ht="14.25" customHeight="1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 spans="1:23" ht="14.25" customHeight="1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 spans="1:23" ht="14.25" customHeight="1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 spans="1:23" ht="14.25" customHeight="1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 spans="1:23" ht="14.25" customHeight="1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 spans="1:23" ht="14.25" customHeight="1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 spans="1:23" ht="14.25" customHeight="1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 spans="1:23" ht="14.25" customHeight="1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 spans="1:23" ht="14.25" customHeight="1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 spans="1:23" ht="14.25" customHeight="1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 spans="1:23" ht="14.25" customHeight="1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 spans="1:23" ht="14.25" customHeight="1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 spans="1:23" ht="14.25" customHeight="1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 spans="1:23" ht="14.25" customHeight="1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 spans="1:23" ht="14.25" customHeight="1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 spans="1:23" ht="14.25" customHeight="1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 spans="1:23" ht="14.25" customHeight="1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 spans="1:23" ht="14.25" customHeight="1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 spans="1:23" ht="14.25" customHeight="1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 spans="1:23" ht="14.25" customHeight="1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 spans="1:23" ht="14.25" customHeight="1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 spans="1:23" ht="14.25" customHeight="1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 spans="1:23" ht="14.25" customHeight="1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 spans="1:23" ht="14.25" customHeight="1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 spans="1:23" ht="14.25" customHeight="1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 spans="1:23" ht="14.25" customHeight="1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 spans="1:23" ht="14.25" customHeight="1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 spans="1:23" ht="14.25" customHeight="1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 spans="1:23" ht="14.25" customHeight="1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 spans="1:23" ht="14.25" customHeight="1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 spans="1:23" ht="14.25" customHeight="1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 spans="1:23" ht="14.25" customHeight="1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 spans="1:23" ht="14.25" customHeight="1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 spans="1:23" ht="14.25" customHeight="1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 spans="1:23" ht="14.25" customHeight="1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 spans="1:23" ht="14.25" customHeight="1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 spans="1:23" ht="14.25" customHeight="1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 spans="1:23" ht="14.25" customHeight="1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 spans="1:23" ht="14.25" customHeight="1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 spans="1:23" ht="14.25" customHeight="1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 spans="1:23" ht="14.25" customHeight="1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 spans="1:23" ht="14.25" customHeight="1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 spans="1:23" ht="14.25" customHeight="1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 spans="1:23" ht="14.25" customHeight="1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 spans="1:23" ht="14.25" customHeight="1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 spans="1:23" ht="14.25" customHeight="1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 spans="1:23" ht="14.25" customHeight="1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 spans="1:23" ht="14.25" customHeight="1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 spans="1:23" ht="14.25" customHeight="1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 spans="1:23" ht="14.25" customHeight="1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 spans="1:23" ht="14.25" customHeight="1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 spans="1:23" ht="14.25" customHeight="1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 spans="1:23" ht="14.25" customHeight="1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 spans="1:23" ht="14.25" customHeight="1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 spans="1:23" ht="14.25" customHeight="1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 spans="1:23" ht="14.25" customHeight="1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 spans="1:23" ht="14.25" customHeight="1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 spans="1:23" ht="14.25" customHeight="1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 spans="1:23" ht="14.25" customHeight="1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 spans="1:23" ht="14.25" customHeight="1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 spans="1:23" ht="14.25" customHeight="1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 spans="1:23" ht="14.25" customHeight="1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 spans="1:23" ht="14.25" customHeight="1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 spans="1:23" ht="14.25" customHeight="1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 spans="1:23" ht="14.25" customHeight="1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 spans="1:23" ht="14.25" customHeight="1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 spans="1:23" ht="14.25" customHeight="1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 spans="1:23" ht="14.25" customHeight="1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 spans="1:23" ht="14.25" customHeight="1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 spans="1:23" ht="14.25" customHeight="1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 spans="1:23" ht="14.25" customHeight="1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 spans="1:23" ht="14.25" customHeight="1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 spans="1:23" ht="14.25" customHeight="1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 spans="1:23" ht="14.25" customHeight="1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 spans="1:23" ht="14.25" customHeight="1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 spans="1:23" ht="14.25" customHeight="1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 spans="1:23" ht="14.25" customHeight="1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 spans="1:23" ht="14.25" customHeight="1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 spans="1:23" ht="14.25" customHeight="1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 spans="1:23" ht="14.25" customHeight="1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 spans="1:23" ht="14.25" customHeight="1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 spans="1:23" ht="14.25" customHeight="1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 spans="1:23" ht="14.25" customHeight="1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 spans="1:23" ht="14.25" customHeight="1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 spans="1:23" ht="14.25" customHeight="1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 spans="1:23" ht="14.25" customHeight="1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 spans="1:23" ht="14.25" customHeight="1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 spans="1:23" ht="14.25" customHeight="1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 spans="1:23" ht="14.25" customHeight="1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 spans="1:23" ht="14.25" customHeight="1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 spans="1:23" ht="14.25" customHeight="1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 spans="1:23" ht="14.25" customHeight="1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 spans="1:23" ht="14.25" customHeight="1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 spans="1:23" ht="14.25" customHeight="1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 spans="1:23" ht="14.25" customHeight="1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 spans="1:23" ht="14.25" customHeight="1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 spans="1:23" ht="14.25" customHeight="1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 spans="1:23" ht="14.25" customHeight="1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 spans="1:23" ht="14.25" customHeight="1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 spans="1:23" ht="14.25" customHeight="1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 spans="1:23" ht="14.25" customHeight="1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 spans="1:23" ht="14.25" customHeight="1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 spans="1:23" ht="14.25" customHeight="1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 spans="1:23" ht="14.25" customHeight="1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 spans="1:23" ht="14.25" customHeight="1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 spans="1:23" ht="14.25" customHeight="1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 spans="1:23" ht="14.25" customHeight="1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 spans="1:23" ht="14.25" customHeight="1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 spans="1:23" ht="14.25" customHeight="1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 spans="1:23" ht="14.25" customHeight="1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 spans="1:23" ht="14.25" customHeight="1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 spans="1:23" ht="14.25" customHeight="1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 spans="1:23" ht="14.25" customHeight="1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 spans="1:23" ht="14.25" customHeight="1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 spans="1:23" ht="14.25" customHeight="1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 spans="1:23" ht="14.25" customHeight="1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 spans="1:23" ht="14.25" customHeight="1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 spans="1:23" ht="14.25" customHeight="1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 spans="1:23" ht="14.25" customHeight="1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 spans="1:23" ht="14.25" customHeight="1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 spans="1:23" ht="14.25" customHeight="1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 spans="1:23" ht="14.25" customHeight="1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 spans="1:23" ht="14.25" customHeight="1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 spans="1:23" ht="14.25" customHeight="1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 spans="1:23" ht="14.25" customHeight="1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 spans="1:23" ht="14.25" customHeight="1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 spans="1:23" ht="14.25" customHeight="1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 spans="1:23" ht="14.25" customHeight="1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 spans="1:23" ht="14.25" customHeight="1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 spans="1:23" ht="14.25" customHeight="1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 spans="1:23" ht="14.25" customHeight="1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 spans="1:23" ht="14.25" customHeight="1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 spans="1:23" ht="14.25" customHeight="1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 spans="1:23" ht="14.25" customHeight="1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 spans="1:23" ht="14.25" customHeight="1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 spans="1:23" ht="14.25" customHeight="1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 spans="1:23" ht="14.25" customHeight="1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 spans="1:23" ht="14.25" customHeight="1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 spans="1:23" ht="14.25" customHeight="1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 spans="1:23" ht="14.25" customHeight="1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 spans="1:23" ht="14.25" customHeight="1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 spans="1:23" ht="14.25" customHeight="1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 spans="1:23" ht="14.25" customHeight="1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 spans="1:23" ht="14.25" customHeight="1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 spans="1:23" ht="14.25" customHeight="1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 spans="1:23" ht="14.25" customHeight="1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 spans="1:23" ht="14.25" customHeight="1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 spans="1:23" ht="14.25" customHeight="1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 spans="1:23" ht="14.25" customHeight="1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 spans="1:23" ht="14.25" customHeight="1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 spans="1:23" ht="14.25" customHeight="1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 spans="1:23" ht="14.25" customHeight="1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 spans="1:23" ht="14.25" customHeight="1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 spans="1:23" ht="14.25" customHeight="1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 spans="1:23" ht="14.25" customHeight="1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 spans="1:23" ht="14.25" customHeight="1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 spans="1:23" ht="14.25" customHeight="1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 spans="1:23" ht="14.25" customHeight="1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 spans="1:23" ht="14.25" customHeight="1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 spans="1:23" ht="14.25" customHeight="1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 spans="1:23" ht="14.25" customHeight="1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 spans="1:23" ht="14.25" customHeight="1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 spans="1:23" ht="14.25" customHeight="1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 spans="1:23" ht="14.25" customHeight="1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 spans="1:23" ht="14.25" customHeight="1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 spans="1:23" ht="14.25" customHeight="1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 spans="1:23" ht="14.25" customHeight="1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 spans="1:23" ht="14.25" customHeight="1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 spans="1:23" ht="14.25" customHeight="1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 spans="1:23" ht="14.25" customHeight="1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 spans="1:23" ht="14.25" customHeight="1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 spans="1:23" ht="14.25" customHeight="1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 spans="1:23" ht="14.25" customHeight="1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 spans="1:23" ht="14.25" customHeight="1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 spans="1:23" ht="14.25" customHeight="1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 spans="1:23" ht="14.25" customHeight="1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 spans="1:23" ht="14.25" customHeight="1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 spans="1:23" ht="14.25" customHeight="1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 spans="1:23" ht="14.25" customHeight="1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 spans="1:23" ht="14.25" customHeight="1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 spans="1:23" ht="14.25" customHeight="1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 spans="1:23" ht="14.25" customHeight="1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 spans="1:23" ht="14.25" customHeight="1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 spans="1:23" ht="14.25" customHeight="1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 spans="1:23" ht="14.25" customHeight="1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 spans="1:23" ht="14.25" customHeight="1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 spans="1:23" ht="14.25" customHeight="1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 spans="1:23" ht="14.25" customHeight="1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 spans="1:23" ht="14.25" customHeight="1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 spans="1:23" ht="14.25" customHeight="1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 spans="1:23" ht="14.25" customHeight="1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 spans="1:23" ht="14.25" customHeight="1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 spans="1:23" ht="14.25" customHeight="1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 spans="1:23" ht="14.25" customHeight="1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 spans="1:23" ht="14.25" customHeight="1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 spans="1:23" ht="14.25" customHeight="1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 spans="1:23" ht="14.25" customHeight="1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 spans="1:23" ht="14.25" customHeight="1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 spans="1:23" ht="14.25" customHeight="1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 spans="1:23" ht="14.25" customHeight="1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 spans="1:23" ht="14.25" customHeight="1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 spans="1:23" ht="14.25" customHeight="1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 spans="1:23" ht="14.25" customHeight="1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 spans="1:23" ht="14.25" customHeight="1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 spans="1:23" ht="14.25" customHeight="1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 spans="1:23" ht="14.25" customHeight="1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 spans="1:23" ht="14.25" customHeight="1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 spans="1:23" ht="14.25" customHeight="1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 spans="1:23" ht="14.25" customHeight="1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 spans="1:23" ht="14.25" customHeight="1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 spans="1:23" ht="14.25" customHeight="1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 spans="1:23" ht="14.25" customHeight="1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 spans="1:23" ht="14.25" customHeight="1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 spans="1:23" ht="14.25" customHeight="1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 spans="1:23" ht="14.25" customHeight="1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 spans="1:23" ht="14.25" customHeight="1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 spans="1:23" ht="14.25" customHeight="1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 spans="1:23" ht="14.25" customHeight="1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 spans="1:23" ht="14.25" customHeight="1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 spans="1:23" ht="14.25" customHeight="1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 spans="1:23" ht="14.25" customHeight="1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 spans="1:23" ht="14.25" customHeight="1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 spans="1:23" ht="14.25" customHeight="1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 spans="1:23" ht="14.25" customHeight="1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 spans="1:23" ht="14.25" customHeight="1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 spans="1:23" ht="14.25" customHeight="1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 spans="1:23" ht="14.25" customHeight="1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 spans="1:23" ht="14.25" customHeight="1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 spans="1:23" ht="14.25" customHeight="1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 spans="1:23" ht="14.25" customHeight="1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 spans="1:23" ht="14.25" customHeight="1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 spans="1:23" ht="14.25" customHeight="1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 spans="1:23" ht="14.25" customHeight="1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 spans="1:23" ht="14.25" customHeight="1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 spans="1:23" ht="14.25" customHeight="1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 spans="1:23" ht="14.25" customHeight="1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 spans="1:23" ht="14.25" customHeight="1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 spans="1:23" ht="14.25" customHeight="1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 spans="1:23" ht="14.25" customHeight="1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 spans="1:23" ht="14.25" customHeight="1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 spans="1:23" ht="14.25" customHeight="1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 spans="1:23" ht="14.25" customHeight="1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 spans="1:23" ht="14.25" customHeight="1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 spans="1:23" ht="14.25" customHeight="1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 spans="1:23" ht="14.25" customHeight="1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 spans="1:23" ht="14.25" customHeight="1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 spans="1:23" ht="14.25" customHeight="1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 spans="1:23" ht="14.25" customHeight="1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 spans="1:23" ht="14.25" customHeight="1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 spans="1:23" ht="14.25" customHeight="1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 spans="1:23" ht="14.25" customHeight="1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 spans="1:23" ht="14.25" customHeight="1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 spans="1:23" ht="14.25" customHeight="1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 spans="1:23" ht="14.25" customHeight="1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 spans="1:23" ht="14.25" customHeight="1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 spans="1:23" ht="14.25" customHeight="1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 spans="1:23" ht="14.25" customHeight="1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 spans="1:23" ht="14.25" customHeight="1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 spans="1:23" ht="14.25" customHeight="1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 spans="1:23" ht="14.25" customHeight="1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 spans="1:23" ht="14.25" customHeight="1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 spans="1:23" ht="14.25" customHeight="1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 spans="1:23" ht="14.25" customHeight="1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 spans="1:23" ht="14.25" customHeight="1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 spans="1:23" ht="14.25" customHeight="1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 spans="1:23" ht="14.25" customHeight="1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 spans="1:23" ht="14.25" customHeight="1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 spans="1:23" ht="14.25" customHeight="1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 spans="1:23" ht="14.25" customHeight="1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 spans="1:23" ht="14.25" customHeight="1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 spans="1:23" ht="14.25" customHeight="1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 spans="1:23" ht="14.25" customHeight="1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 spans="1:23" ht="14.25" customHeight="1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 spans="1:23" ht="14.25" customHeight="1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 spans="1:23" ht="14.25" customHeight="1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 spans="1:23" ht="14.25" customHeight="1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 spans="1:23" ht="14.25" customHeight="1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 spans="1:23" ht="14.25" customHeight="1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 spans="1:23" ht="14.25" customHeight="1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 spans="1:23" ht="14.25" customHeight="1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 spans="1:23" ht="14.25" customHeight="1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 spans="1:23" ht="14.25" customHeight="1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 spans="1:23" ht="14.25" customHeight="1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 spans="1:23" ht="14.25" customHeight="1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 spans="1:23" ht="14.25" customHeight="1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 spans="1:23" ht="14.25" customHeight="1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 spans="1:23" ht="14.25" customHeight="1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 spans="1:23" ht="14.25" customHeight="1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 spans="1:23" ht="14.25" customHeight="1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 spans="1:23" ht="14.25" customHeight="1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 spans="1:23" ht="14.25" customHeight="1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 spans="1:23" ht="14.25" customHeight="1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 spans="1:23" ht="14.25" customHeight="1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 spans="1:23" ht="14.25" customHeight="1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 spans="1:23" ht="14.25" customHeight="1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 spans="1:23" ht="14.25" customHeight="1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 spans="1:23" ht="14.25" customHeight="1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 spans="1:23" ht="14.25" customHeight="1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 spans="1:23" ht="14.25" customHeight="1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 spans="1:23" ht="14.25" customHeight="1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 spans="1:23" ht="14.25" customHeight="1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 spans="1:23" ht="14.25" customHeight="1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 spans="1:23" ht="14.25" customHeight="1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 spans="1:23" ht="14.25" customHeight="1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 spans="1:23" ht="14.25" customHeight="1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 spans="1:23" ht="14.25" customHeight="1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 spans="1:23" ht="14.25" customHeight="1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 spans="1:23" ht="14.25" customHeight="1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 spans="1:23" ht="14.25" customHeight="1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 spans="1:23" ht="14.25" customHeight="1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 spans="1:23" ht="14.25" customHeight="1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 spans="1:23" ht="14.25" customHeight="1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 spans="1:23" ht="14.25" customHeight="1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 spans="1:23" ht="14.25" customHeight="1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 spans="1:23" ht="14.25" customHeight="1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 spans="1:23" ht="14.25" customHeight="1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 spans="1:23" ht="14.25" customHeight="1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 spans="1:23" ht="14.25" customHeight="1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 spans="1:23" ht="14.25" customHeight="1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 spans="1:23" ht="14.25" customHeight="1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 spans="1:23" ht="14.25" customHeight="1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 spans="1:23" ht="14.25" customHeight="1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 spans="1:23" ht="14.25" customHeight="1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 spans="1:23" ht="14.25" customHeight="1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 spans="1:23" ht="14.25" customHeight="1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 spans="1:23" ht="14.25" customHeight="1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 spans="1:23" ht="14.25" customHeight="1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 spans="1:23" ht="14.25" customHeight="1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 spans="1:23" ht="14.25" customHeight="1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 spans="1:23" ht="14.25" customHeight="1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 spans="1:23" ht="14.25" customHeight="1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 spans="1:23" ht="14.25" customHeight="1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 spans="1:23" ht="14.25" customHeight="1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 spans="1:23" ht="14.25" customHeight="1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 spans="1:23" ht="14.25" customHeight="1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 spans="1:23" ht="14.25" customHeight="1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 spans="1:23" ht="14.25" customHeight="1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 spans="1:23" ht="14.25" customHeight="1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 spans="1:23" ht="14.25" customHeight="1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 spans="1:23" ht="14.25" customHeight="1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 spans="1:23" ht="14.25" customHeight="1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 spans="1:23" ht="14.25" customHeight="1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 spans="1:23" ht="14.25" customHeight="1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 spans="1:23" ht="14.25" customHeight="1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 spans="1:23" ht="14.25" customHeight="1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 spans="1:23" ht="14.25" customHeight="1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 spans="1:23" ht="14.25" customHeight="1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 spans="1:23" ht="14.25" customHeight="1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 spans="1:23" ht="14.25" customHeight="1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 spans="1:23" ht="14.25" customHeight="1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 spans="1:23" ht="14.25" customHeight="1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 spans="1:23" ht="14.25" customHeight="1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 spans="1:23" ht="14.25" customHeight="1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 spans="1:23" ht="14.25" customHeight="1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 spans="1:23" ht="14.25" customHeight="1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 spans="1:23" ht="14.25" customHeight="1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 spans="1:23" ht="14.25" customHeight="1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 spans="1:23" ht="14.25" customHeight="1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 spans="1:23" ht="14.25" customHeight="1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 spans="1:23" ht="14.25" customHeight="1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 spans="1:23" ht="14.25" customHeight="1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 spans="1:23" ht="14.25" customHeight="1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 spans="1:23" ht="14.25" customHeight="1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 spans="1:23" ht="14.25" customHeight="1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 spans="1:23" ht="14.25" customHeight="1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 spans="1:23" ht="14.25" customHeight="1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 spans="1:23" ht="14.2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 spans="1:23" ht="14.2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 spans="1:23" ht="14.25" customHeight="1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 spans="1:23" ht="14.25" customHeight="1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 spans="1:23" ht="14.25" customHeight="1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 spans="1:23" ht="14.25" customHeight="1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 spans="1:23" ht="14.25" customHeight="1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 spans="1:23" ht="14.25" customHeight="1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 spans="1:23" ht="14.25" customHeight="1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 spans="1:23" ht="14.25" customHeight="1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 spans="1:23" ht="14.25" customHeight="1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 spans="1:23" ht="14.25" customHeight="1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 spans="1:23" ht="14.25" customHeight="1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 spans="1:23" ht="14.25" customHeight="1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 spans="1:23" ht="14.25" customHeight="1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 spans="1:23" ht="14.25" customHeight="1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 spans="1:23" ht="14.25" customHeight="1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 spans="1:23" ht="14.25" customHeight="1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 spans="1:23" ht="14.25" customHeight="1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 spans="1:23" ht="14.25" customHeight="1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 spans="1:23" ht="14.25" customHeight="1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 spans="1:23" ht="14.25" customHeight="1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 spans="1:23" ht="14.25" customHeight="1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 spans="1:23" ht="14.25" customHeight="1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 spans="1:23" ht="14.25" customHeight="1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 spans="1:23" ht="14.25" customHeight="1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 spans="1:23" ht="14.25" customHeight="1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 spans="1:23" ht="14.25" customHeight="1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 spans="1:23" ht="14.25" customHeight="1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 spans="1:23" ht="14.25" customHeight="1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 spans="1:23" ht="14.25" customHeight="1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 spans="1:23" ht="14.25" customHeight="1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 spans="1:23" ht="14.25" customHeight="1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 spans="1:23" ht="14.25" customHeight="1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 spans="1:23" ht="14.25" customHeight="1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 spans="1:23" ht="14.25" customHeight="1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 spans="1:23" ht="14.25" customHeight="1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 spans="1:23" ht="14.25" customHeight="1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 spans="1:23" ht="14.25" customHeight="1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 spans="1:23" ht="14.25" customHeight="1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 spans="1:23" ht="14.25" customHeight="1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 spans="1:23" ht="14.25" customHeight="1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 spans="1:23" ht="14.25" customHeight="1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 spans="1:23" ht="14.25" customHeight="1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 spans="1:23" ht="14.25" customHeight="1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 spans="1:23" ht="14.25" customHeight="1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 spans="1:23" ht="14.25" customHeight="1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 spans="1:23" ht="14.25" customHeight="1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 spans="1:23" ht="14.25" customHeight="1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 spans="1:23" ht="14.25" customHeight="1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 spans="1:23" ht="14.25" customHeight="1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 spans="1:23" ht="14.25" customHeight="1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 spans="1:23" ht="14.25" customHeight="1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 spans="1:23" ht="14.25" customHeight="1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 spans="1:23" ht="14.25" customHeight="1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 spans="1:23" ht="14.25" customHeight="1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 spans="1:23" ht="14.25" customHeight="1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 spans="1:23" ht="14.25" customHeight="1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 spans="1:23" ht="14.25" customHeight="1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 spans="1:23" ht="14.25" customHeight="1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 spans="1:23" ht="14.25" customHeight="1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 spans="1:23" ht="14.25" customHeight="1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 spans="1:23" ht="14.25" customHeight="1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 spans="1:23" ht="14.25" customHeight="1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 spans="1:23" ht="14.25" customHeight="1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 spans="1:23" ht="14.25" customHeight="1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 spans="1:23" ht="14.25" customHeight="1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 spans="1:23" ht="14.25" customHeight="1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 spans="1:23" ht="14.25" customHeight="1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 spans="1:23" ht="14.25" customHeight="1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 spans="1:23" ht="14.25" customHeight="1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 spans="1:23" ht="14.25" customHeight="1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 spans="1:23" ht="14.25" customHeight="1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 spans="1:23" ht="14.25" customHeight="1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 spans="1:23" ht="14.25" customHeight="1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 spans="1:23" ht="14.25" customHeight="1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 spans="1:23" ht="14.25" customHeight="1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 spans="1:23" ht="14.25" customHeight="1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 spans="1:23" ht="14.25" customHeight="1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 spans="1:23" ht="14.25" customHeight="1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 spans="1:23" ht="14.2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 spans="1:23" ht="14.25" customHeight="1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 spans="1:23" ht="14.25" customHeight="1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 spans="1:23" ht="14.25" customHeight="1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 spans="1:23" ht="14.25" customHeight="1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 spans="1:23" ht="14.25" customHeight="1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 spans="1:23" ht="14.25" customHeight="1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 spans="1:23" ht="14.25" customHeight="1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 spans="1:23" ht="14.25" customHeight="1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 spans="1:23" ht="14.25" customHeight="1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 spans="1:23" ht="14.25" customHeight="1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 spans="1:23" ht="14.25" customHeight="1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 spans="1:23" ht="14.25" customHeight="1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 spans="1:23" ht="14.25" customHeight="1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 spans="1:23" ht="14.25" customHeight="1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 spans="1:23" ht="14.25" customHeight="1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 spans="1:23" ht="14.25" customHeight="1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 spans="1:23" ht="14.25" customHeight="1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 spans="1:23" ht="14.25" customHeight="1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 spans="1:23" ht="14.25" customHeight="1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 spans="1:23" ht="14.25" customHeight="1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 spans="1:23" ht="14.25" customHeight="1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 spans="1:23" ht="14.25" customHeight="1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 spans="1:23" ht="14.25" customHeight="1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 spans="1:23" ht="14.25" customHeight="1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  <row r="910" spans="1:23" ht="14.25" customHeight="1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</row>
    <row r="911" spans="1:23" ht="14.25" customHeight="1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</row>
    <row r="912" spans="1:23" ht="14.2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</row>
    <row r="913" spans="1:23" ht="14.25" customHeight="1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</row>
    <row r="914" spans="1:23" ht="14.25" customHeight="1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</row>
    <row r="915" spans="1:23" ht="14.25" customHeight="1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</row>
    <row r="916" spans="1:23" ht="14.25" customHeight="1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</row>
    <row r="917" spans="1:23" ht="14.25" customHeight="1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</row>
    <row r="918" spans="1:23" ht="14.25" customHeight="1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</row>
    <row r="919" spans="1:23" ht="14.25" customHeight="1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</row>
    <row r="920" spans="1:23" ht="14.25" customHeight="1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</row>
    <row r="921" spans="1:23" ht="14.25" customHeight="1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</row>
    <row r="922" spans="1:23" ht="14.25" customHeight="1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</row>
    <row r="923" spans="1:23" ht="14.25" customHeight="1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</row>
    <row r="924" spans="1:23" ht="14.25" customHeight="1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</row>
    <row r="925" spans="1:23" ht="14.25" customHeight="1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</row>
    <row r="926" spans="1:23" ht="14.25" customHeight="1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</row>
    <row r="927" spans="1:23" ht="14.25" customHeight="1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</row>
    <row r="928" spans="1:23" ht="14.25" customHeight="1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</row>
    <row r="929" spans="1:23" ht="14.25" customHeight="1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</row>
    <row r="930" spans="1:23" ht="14.25" customHeight="1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</row>
    <row r="931" spans="1:23" ht="14.25" customHeight="1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</row>
    <row r="932" spans="1:23" ht="14.25" customHeight="1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</row>
    <row r="933" spans="1:23" ht="14.25" customHeight="1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</row>
    <row r="934" spans="1:23" ht="14.25" customHeight="1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</row>
    <row r="935" spans="1:23" ht="14.25" customHeight="1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</row>
    <row r="936" spans="1:23" ht="14.25" customHeight="1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</row>
    <row r="937" spans="1:23" ht="14.25" customHeight="1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</row>
    <row r="938" spans="1:23" ht="14.25" customHeight="1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</row>
    <row r="939" spans="1:23" ht="14.25" customHeight="1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</row>
    <row r="940" spans="1:23" ht="14.25" customHeight="1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</row>
    <row r="941" spans="1:23" ht="14.25" customHeight="1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</row>
    <row r="942" spans="1:23" ht="14.25" customHeight="1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</row>
    <row r="943" spans="1:23" ht="14.25" customHeight="1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</row>
    <row r="944" spans="1:23" ht="14.25" customHeight="1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</row>
    <row r="945" spans="1:23" ht="14.25" customHeight="1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</row>
    <row r="946" spans="1:23" ht="14.25" customHeight="1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</row>
    <row r="947" spans="1:23" ht="14.25" customHeight="1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</row>
    <row r="948" spans="1:23" ht="14.25" customHeight="1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</row>
    <row r="949" spans="1:23" ht="14.25" customHeight="1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</row>
    <row r="950" spans="1:23" ht="14.25" customHeight="1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</row>
    <row r="951" spans="1:23" ht="14.25" customHeight="1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</row>
    <row r="952" spans="1:23" ht="14.25" customHeight="1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</row>
    <row r="953" spans="1:23" ht="14.25" customHeight="1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</row>
    <row r="954" spans="1:23" ht="14.25" customHeight="1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</row>
    <row r="955" spans="1:23" ht="14.25" customHeight="1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</row>
    <row r="956" spans="1:23" ht="14.25" customHeight="1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</row>
    <row r="957" spans="1:23" ht="14.25" customHeight="1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</row>
    <row r="958" spans="1:23" ht="14.25" customHeight="1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</row>
    <row r="959" spans="1:23" ht="14.25" customHeight="1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</row>
    <row r="960" spans="1:23" ht="14.25" customHeight="1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</row>
    <row r="961" spans="1:23" ht="14.25" customHeight="1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</row>
    <row r="962" spans="1:23" ht="14.25" customHeight="1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</row>
    <row r="963" spans="1:23" ht="14.25" customHeight="1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</row>
    <row r="964" spans="1:23" ht="14.25" customHeight="1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</row>
    <row r="965" spans="1:23" ht="14.25" customHeight="1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</row>
    <row r="966" spans="1:23" ht="14.25" customHeight="1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</row>
    <row r="967" spans="1:23" ht="14.25" customHeight="1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</row>
    <row r="968" spans="1:23" ht="14.25" customHeight="1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</row>
    <row r="969" spans="1:23" ht="14.25" customHeight="1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</row>
    <row r="970" spans="1:23" ht="14.25" customHeight="1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</row>
    <row r="971" spans="1:23" ht="14.25" customHeight="1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</row>
    <row r="972" spans="1:23" ht="14.25" customHeight="1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</row>
    <row r="973" spans="1:23" ht="14.25" customHeight="1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</row>
    <row r="974" spans="1:23" ht="14.25" customHeight="1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</row>
    <row r="975" spans="1:23" ht="14.25" customHeight="1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</row>
    <row r="976" spans="1:23" ht="14.25" customHeight="1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</row>
    <row r="977" spans="1:23" ht="14.25" customHeight="1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</row>
    <row r="978" spans="1:23" ht="14.25" customHeight="1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</row>
    <row r="979" spans="1:23" ht="14.25" customHeight="1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</row>
    <row r="980" spans="1:23" ht="14.25" customHeight="1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</row>
    <row r="981" spans="1:23" ht="14.25" customHeight="1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</row>
    <row r="982" spans="1:23" ht="14.25" customHeight="1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</row>
    <row r="983" spans="1:23" ht="14.25" customHeight="1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</row>
    <row r="984" spans="1:23" ht="14.25" customHeight="1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</row>
    <row r="985" spans="1:23" ht="14.25" customHeight="1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</row>
    <row r="986" spans="1:23" ht="14.25" customHeight="1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</row>
    <row r="987" spans="1:23" ht="14.25" customHeight="1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</row>
    <row r="988" spans="1:23" ht="14.25" customHeight="1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</row>
    <row r="989" spans="1:23" ht="14.25" customHeight="1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</row>
    <row r="990" spans="1:23" ht="14.25" customHeight="1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</row>
    <row r="991" spans="1:23" ht="14.25" customHeight="1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</row>
    <row r="992" spans="1:23" ht="14.25" customHeight="1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</row>
    <row r="993" spans="1:23" ht="14.25" customHeight="1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</row>
    <row r="994" spans="1:23" ht="14.25" customHeight="1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</row>
    <row r="995" spans="1:23" ht="14.25" customHeight="1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</row>
    <row r="996" spans="1:23" ht="14.25" customHeight="1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</row>
    <row r="997" spans="1:23" ht="14.25" customHeight="1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</row>
    <row r="998" spans="1:23" ht="14.25" customHeight="1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</row>
    <row r="999" spans="1:23" ht="14.25" customHeight="1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</row>
  </sheetData>
  <mergeCells count="4">
    <mergeCell ref="B33:E33"/>
    <mergeCell ref="A4:G4"/>
    <mergeCell ref="A6:G6"/>
    <mergeCell ref="B28:E28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3"/>
  <sheetViews>
    <sheetView workbookViewId="0">
      <selection activeCell="B33" sqref="B33:F43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6" width="8.5703125" customWidth="1"/>
  </cols>
  <sheetData>
    <row r="1" spans="1:26" ht="18" customHeight="1" x14ac:dyDescent="0.6">
      <c r="A1" s="1" t="s">
        <v>0</v>
      </c>
      <c r="B1" s="148" t="s">
        <v>440</v>
      </c>
      <c r="C1" s="2"/>
      <c r="D1" s="3"/>
      <c r="E1" s="39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49" t="s">
        <v>441</v>
      </c>
      <c r="C2" s="7"/>
      <c r="D2" s="8"/>
      <c r="E2" s="40"/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49" t="str">
        <f>[3]OBRA!B3</f>
        <v>R00</v>
      </c>
      <c r="C3" s="7"/>
      <c r="D3" s="8"/>
      <c r="E3" s="40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63" t="s">
        <v>16</v>
      </c>
      <c r="B4" s="264"/>
      <c r="C4" s="264"/>
      <c r="D4" s="264"/>
      <c r="E4" s="264"/>
      <c r="F4" s="26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41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66" t="s">
        <v>17</v>
      </c>
      <c r="B6" s="264"/>
      <c r="C6" s="264"/>
      <c r="D6" s="264"/>
      <c r="E6" s="264"/>
      <c r="F6" s="26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42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43" t="s">
        <v>18</v>
      </c>
      <c r="B8" s="44"/>
      <c r="C8" s="44"/>
      <c r="D8" s="45"/>
      <c r="E8" s="46"/>
      <c r="F8" s="4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thickBot="1" x14ac:dyDescent="0.65">
      <c r="A9" s="19"/>
      <c r="B9" s="48"/>
      <c r="C9" s="48"/>
      <c r="D9" s="49"/>
      <c r="E9" s="50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442</v>
      </c>
      <c r="C11" s="27" t="s">
        <v>19</v>
      </c>
      <c r="D11" s="28">
        <v>119.84</v>
      </c>
      <c r="E11" s="50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443</v>
      </c>
      <c r="C12" s="27" t="s">
        <v>19</v>
      </c>
      <c r="D12" s="28">
        <v>76.48</v>
      </c>
      <c r="E12" s="50"/>
      <c r="F12" s="1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51" t="s">
        <v>21</v>
      </c>
      <c r="C13" s="52" t="s">
        <v>19</v>
      </c>
      <c r="D13" s="53">
        <f>D11+D12</f>
        <v>196.32</v>
      </c>
      <c r="E13" s="50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19"/>
      <c r="B14" s="51" t="s">
        <v>22</v>
      </c>
      <c r="C14" s="52" t="s">
        <v>19</v>
      </c>
      <c r="D14" s="53">
        <f>D12</f>
        <v>76.48</v>
      </c>
      <c r="E14" s="50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54"/>
      <c r="B15" s="48"/>
      <c r="C15" s="48"/>
      <c r="D15" s="49"/>
      <c r="E15" s="50"/>
      <c r="F15" s="1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43" t="s">
        <v>23</v>
      </c>
      <c r="B16" s="44"/>
      <c r="C16" s="44"/>
      <c r="D16" s="45"/>
      <c r="E16" s="46"/>
      <c r="F16" s="4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54"/>
      <c r="B17" s="48"/>
      <c r="C17" s="48"/>
      <c r="D17" s="49"/>
      <c r="E17" s="50"/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54"/>
      <c r="B18" s="20" t="s">
        <v>5</v>
      </c>
      <c r="C18" s="21" t="s">
        <v>6</v>
      </c>
      <c r="D18" s="22" t="s">
        <v>7</v>
      </c>
      <c r="E18" s="50"/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54"/>
      <c r="B19" s="23" t="s">
        <v>24</v>
      </c>
      <c r="C19" s="24" t="s">
        <v>19</v>
      </c>
      <c r="D19" s="25">
        <f>D12</f>
        <v>76.48</v>
      </c>
      <c r="E19" s="50"/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54"/>
      <c r="B20" s="55" t="s">
        <v>25</v>
      </c>
      <c r="C20" s="56" t="s">
        <v>20</v>
      </c>
      <c r="D20" s="57">
        <v>4</v>
      </c>
      <c r="E20" s="50"/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54"/>
      <c r="B21" s="58" t="s">
        <v>26</v>
      </c>
      <c r="C21" s="59" t="s">
        <v>19</v>
      </c>
      <c r="D21" s="60">
        <f>(D19*D20)</f>
        <v>305.92</v>
      </c>
      <c r="E21" s="50"/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45">
      <c r="A22" s="19"/>
      <c r="B22" s="50"/>
      <c r="C22" s="50"/>
      <c r="D22" s="61"/>
      <c r="E22" s="50"/>
      <c r="F22" s="62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21.75" customHeight="1" x14ac:dyDescent="0.6">
      <c r="A23" s="43" t="s">
        <v>27</v>
      </c>
      <c r="B23" s="44"/>
      <c r="C23" s="44"/>
      <c r="D23" s="45"/>
      <c r="E23" s="46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54"/>
      <c r="B24" s="48"/>
      <c r="C24" s="48"/>
      <c r="D24" s="49"/>
      <c r="E24" s="50"/>
      <c r="F24" s="1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54"/>
      <c r="B25" s="20" t="s">
        <v>5</v>
      </c>
      <c r="C25" s="21" t="s">
        <v>6</v>
      </c>
      <c r="D25" s="22" t="s">
        <v>7</v>
      </c>
      <c r="E25" s="50"/>
      <c r="F25" s="1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54"/>
      <c r="B26" s="23" t="s">
        <v>444</v>
      </c>
      <c r="C26" s="24" t="s">
        <v>19</v>
      </c>
      <c r="D26" s="25">
        <f>D12</f>
        <v>76.48</v>
      </c>
      <c r="E26" s="50"/>
      <c r="F26" s="1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154"/>
      <c r="B27" s="55" t="s">
        <v>445</v>
      </c>
      <c r="C27" s="56" t="s">
        <v>19</v>
      </c>
      <c r="D27" s="57">
        <f>3.2*24</f>
        <v>76.800000000000011</v>
      </c>
      <c r="E27" s="155"/>
      <c r="F27" s="15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54"/>
      <c r="B28" s="58" t="s">
        <v>27</v>
      </c>
      <c r="C28" s="59" t="s">
        <v>29</v>
      </c>
      <c r="D28" s="60">
        <f>D26*D27</f>
        <v>5873.6640000000016</v>
      </c>
      <c r="E28" s="50"/>
      <c r="F28" s="1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54"/>
      <c r="B29" s="48"/>
      <c r="C29" s="48"/>
      <c r="D29" s="49"/>
      <c r="E29" s="50"/>
      <c r="F29" s="1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43" t="s">
        <v>446</v>
      </c>
      <c r="B30" s="44"/>
      <c r="C30" s="44"/>
      <c r="D30" s="45"/>
      <c r="E30" s="46"/>
      <c r="F30" s="4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thickBot="1" x14ac:dyDescent="0.65">
      <c r="A31" s="54"/>
      <c r="B31" s="48"/>
      <c r="C31" s="48"/>
      <c r="D31" s="49"/>
      <c r="E31" s="50"/>
      <c r="F31" s="1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54"/>
      <c r="B32" s="20" t="s">
        <v>5</v>
      </c>
      <c r="C32" s="21" t="s">
        <v>6</v>
      </c>
      <c r="D32" s="22" t="s">
        <v>7</v>
      </c>
      <c r="E32" s="50"/>
      <c r="F32" s="1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54"/>
      <c r="B33" s="23" t="s">
        <v>444</v>
      </c>
      <c r="C33" s="24" t="s">
        <v>19</v>
      </c>
      <c r="D33" s="25">
        <f>D19</f>
        <v>76.48</v>
      </c>
      <c r="E33" s="50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154"/>
      <c r="B34" s="58" t="s">
        <v>446</v>
      </c>
      <c r="C34" s="59" t="s">
        <v>19</v>
      </c>
      <c r="D34" s="60">
        <f>D33</f>
        <v>76.48</v>
      </c>
      <c r="E34" s="155"/>
      <c r="F34" s="15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154"/>
      <c r="B35" s="157"/>
      <c r="C35" s="157"/>
      <c r="D35" s="158"/>
      <c r="E35" s="155"/>
      <c r="F35" s="15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43" t="s">
        <v>30</v>
      </c>
      <c r="B36" s="44"/>
      <c r="C36" s="44"/>
      <c r="D36" s="45"/>
      <c r="E36" s="46"/>
      <c r="F36" s="4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54"/>
      <c r="B37" s="48"/>
      <c r="C37" s="48"/>
      <c r="D37" s="49"/>
      <c r="E37" s="50"/>
      <c r="F37" s="1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54"/>
      <c r="B38" s="64" t="s">
        <v>5</v>
      </c>
      <c r="C38" s="65" t="s">
        <v>6</v>
      </c>
      <c r="D38" s="66" t="s">
        <v>7</v>
      </c>
      <c r="E38" s="50"/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54"/>
      <c r="B39" s="26" t="s">
        <v>31</v>
      </c>
      <c r="C39" s="27" t="s">
        <v>29</v>
      </c>
      <c r="D39" s="147">
        <f>0.9*2.4</f>
        <v>2.16</v>
      </c>
      <c r="E39" s="50"/>
      <c r="F39" s="1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54"/>
      <c r="B40" s="26" t="s">
        <v>32</v>
      </c>
      <c r="C40" s="27" t="s">
        <v>20</v>
      </c>
      <c r="D40" s="147">
        <v>2</v>
      </c>
      <c r="E40" s="50"/>
      <c r="F40" s="1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54"/>
      <c r="B41" s="26" t="s">
        <v>33</v>
      </c>
      <c r="C41" s="27" t="s">
        <v>20</v>
      </c>
      <c r="D41" s="147">
        <f>D40*[3]OBRA!D13</f>
        <v>56</v>
      </c>
      <c r="E41" s="50"/>
      <c r="F41" s="1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54"/>
      <c r="B42" s="67" t="s">
        <v>30</v>
      </c>
      <c r="C42" s="68" t="s">
        <v>29</v>
      </c>
      <c r="D42" s="69">
        <f>D39*D41</f>
        <v>120.96000000000001</v>
      </c>
      <c r="E42" s="50"/>
      <c r="F42" s="1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54"/>
      <c r="B43" s="48"/>
      <c r="C43" s="48"/>
      <c r="D43" s="49"/>
      <c r="E43" s="50"/>
      <c r="F43" s="1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43" t="s">
        <v>34</v>
      </c>
      <c r="B44" s="44"/>
      <c r="C44" s="44"/>
      <c r="D44" s="45"/>
      <c r="E44" s="46"/>
      <c r="F44" s="4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54"/>
      <c r="B45" s="48"/>
      <c r="C45" s="48"/>
      <c r="D45" s="49"/>
      <c r="E45" s="50"/>
      <c r="F45" s="1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54"/>
      <c r="B46" s="20" t="s">
        <v>5</v>
      </c>
      <c r="C46" s="21" t="s">
        <v>6</v>
      </c>
      <c r="D46" s="22" t="s">
        <v>7</v>
      </c>
      <c r="E46" s="50"/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54"/>
      <c r="B47" s="23" t="s">
        <v>35</v>
      </c>
      <c r="C47" s="24" t="s">
        <v>19</v>
      </c>
      <c r="D47" s="25">
        <v>31.17</v>
      </c>
      <c r="E47" s="50"/>
      <c r="F47" s="1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54"/>
      <c r="B48" s="55" t="s">
        <v>36</v>
      </c>
      <c r="C48" s="56" t="s">
        <v>19</v>
      </c>
      <c r="D48" s="57">
        <v>2.4</v>
      </c>
      <c r="E48" s="50"/>
      <c r="F48" s="1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54"/>
      <c r="B49" s="58" t="s">
        <v>37</v>
      </c>
      <c r="C49" s="59" t="s">
        <v>29</v>
      </c>
      <c r="D49" s="60">
        <f>D48*D47</f>
        <v>74.808000000000007</v>
      </c>
      <c r="E49" s="50"/>
      <c r="F49" s="1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54"/>
      <c r="B50" s="48"/>
      <c r="C50" s="48"/>
      <c r="D50" s="49"/>
      <c r="E50" s="50"/>
      <c r="F50" s="1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2"/>
      <c r="B51" s="33"/>
      <c r="C51" s="33"/>
      <c r="D51" s="34"/>
      <c r="E51" s="70"/>
      <c r="F51" s="3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71"/>
      <c r="B52" s="72"/>
      <c r="C52" s="72"/>
      <c r="D52" s="73"/>
      <c r="E52" s="74"/>
      <c r="F52" s="7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71"/>
      <c r="B53" s="72"/>
      <c r="C53" s="72"/>
      <c r="D53" s="73"/>
      <c r="E53" s="74"/>
      <c r="F53" s="7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75"/>
      <c r="F54" s="3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75"/>
      <c r="F55" s="3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75"/>
      <c r="F56" s="3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75"/>
      <c r="F57" s="3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75"/>
      <c r="F58" s="3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75"/>
      <c r="F59" s="3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75"/>
      <c r="F60" s="3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75"/>
      <c r="F61" s="3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75"/>
      <c r="F62" s="3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75"/>
      <c r="F63" s="3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75"/>
      <c r="F64" s="3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75"/>
      <c r="F65" s="3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75"/>
      <c r="F66" s="3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75"/>
      <c r="F67" s="3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75"/>
      <c r="F68" s="3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75"/>
      <c r="F69" s="3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75"/>
      <c r="F70" s="3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75"/>
      <c r="F71" s="3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75"/>
      <c r="F72" s="3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75"/>
      <c r="F73" s="3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75"/>
      <c r="F74" s="3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75"/>
      <c r="F75" s="3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75"/>
      <c r="F76" s="3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75"/>
      <c r="F77" s="3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75"/>
      <c r="F78" s="3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75"/>
      <c r="F79" s="3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75"/>
      <c r="F80" s="3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75"/>
      <c r="F81" s="3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75"/>
      <c r="F82" s="3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75"/>
      <c r="F83" s="3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75"/>
      <c r="F84" s="3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75"/>
      <c r="F85" s="3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75"/>
      <c r="F86" s="3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75"/>
      <c r="F87" s="3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75"/>
      <c r="F88" s="3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75"/>
      <c r="F89" s="3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75"/>
      <c r="F90" s="3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75"/>
      <c r="F91" s="3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75"/>
      <c r="F92" s="3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75"/>
      <c r="F93" s="3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75"/>
      <c r="F94" s="3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75"/>
      <c r="F95" s="3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75"/>
      <c r="F96" s="3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75"/>
      <c r="F97" s="3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75"/>
      <c r="F98" s="3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75"/>
      <c r="F99" s="3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75"/>
      <c r="F100" s="3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75"/>
      <c r="F101" s="3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75"/>
      <c r="F102" s="3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75"/>
      <c r="F103" s="3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75"/>
      <c r="F104" s="3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75"/>
      <c r="F105" s="3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75"/>
      <c r="F106" s="3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75"/>
      <c r="F107" s="3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75"/>
      <c r="F108" s="3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75"/>
      <c r="F109" s="3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75"/>
      <c r="F110" s="3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75"/>
      <c r="F111" s="3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75"/>
      <c r="F112" s="3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75"/>
      <c r="F113" s="3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75"/>
      <c r="F114" s="3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75"/>
      <c r="F115" s="3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75"/>
      <c r="F116" s="3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75"/>
      <c r="F117" s="3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75"/>
      <c r="F118" s="3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75"/>
      <c r="F119" s="3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75"/>
      <c r="F120" s="3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75"/>
      <c r="F121" s="3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75"/>
      <c r="F122" s="3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75"/>
      <c r="F123" s="3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75"/>
      <c r="F124" s="3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75"/>
      <c r="F125" s="3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75"/>
      <c r="F126" s="3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75"/>
      <c r="F127" s="3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75"/>
      <c r="F128" s="3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75"/>
      <c r="F129" s="3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75"/>
      <c r="F130" s="3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75"/>
      <c r="F131" s="3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75"/>
      <c r="F132" s="3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75"/>
      <c r="F133" s="3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75"/>
      <c r="F134" s="3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75"/>
      <c r="F135" s="3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75"/>
      <c r="F136" s="3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75"/>
      <c r="F137" s="3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75"/>
      <c r="F138" s="3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75"/>
      <c r="F139" s="3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75"/>
      <c r="F140" s="3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75"/>
      <c r="F141" s="3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75"/>
      <c r="F142" s="3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75"/>
      <c r="F143" s="3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75"/>
      <c r="F144" s="3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75"/>
      <c r="F145" s="3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75"/>
      <c r="F146" s="3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75"/>
      <c r="F147" s="3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75"/>
      <c r="F148" s="3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75"/>
      <c r="F149" s="3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75"/>
      <c r="F150" s="3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75"/>
      <c r="F151" s="3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75"/>
      <c r="F152" s="3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75"/>
      <c r="F153" s="3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75"/>
      <c r="F154" s="3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75"/>
      <c r="F155" s="3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75"/>
      <c r="F156" s="3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75"/>
      <c r="F157" s="3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75"/>
      <c r="F158" s="3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75"/>
      <c r="F159" s="3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75"/>
      <c r="F160" s="3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75"/>
      <c r="F161" s="3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75"/>
      <c r="F162" s="3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75"/>
      <c r="F163" s="3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75"/>
      <c r="F164" s="3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75"/>
      <c r="F165" s="3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75"/>
      <c r="F166" s="3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75"/>
      <c r="F167" s="3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75"/>
      <c r="F168" s="3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75"/>
      <c r="F169" s="3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75"/>
      <c r="F170" s="3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75"/>
      <c r="F171" s="3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75"/>
      <c r="F172" s="3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75"/>
      <c r="F173" s="3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75"/>
      <c r="F174" s="3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75"/>
      <c r="F175" s="3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75"/>
      <c r="F176" s="3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75"/>
      <c r="F177" s="3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75"/>
      <c r="F178" s="3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75"/>
      <c r="F179" s="3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75"/>
      <c r="F180" s="3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75"/>
      <c r="F181" s="3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75"/>
      <c r="F182" s="3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75"/>
      <c r="F183" s="3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75"/>
      <c r="F184" s="3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75"/>
      <c r="F185" s="3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75"/>
      <c r="F186" s="3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75"/>
      <c r="F187" s="3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75"/>
      <c r="F188" s="3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75"/>
      <c r="F189" s="3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75"/>
      <c r="F190" s="3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75"/>
      <c r="F191" s="3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75"/>
      <c r="F192" s="3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75"/>
      <c r="F193" s="3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75"/>
      <c r="F194" s="3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75"/>
      <c r="F195" s="3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75"/>
      <c r="F196" s="3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75"/>
      <c r="F197" s="3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75"/>
      <c r="F198" s="3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75"/>
      <c r="F199" s="3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75"/>
      <c r="F200" s="3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75"/>
      <c r="F201" s="3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75"/>
      <c r="F202" s="3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75"/>
      <c r="F203" s="3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75"/>
      <c r="F204" s="3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75"/>
      <c r="F205" s="3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75"/>
      <c r="F206" s="3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75"/>
      <c r="F207" s="3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75"/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75"/>
      <c r="F209" s="3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75"/>
      <c r="F210" s="3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75"/>
      <c r="F211" s="3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75"/>
      <c r="F212" s="3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75"/>
      <c r="F213" s="3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75"/>
      <c r="F214" s="3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75"/>
      <c r="F215" s="3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75"/>
      <c r="F216" s="3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75"/>
      <c r="F217" s="3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75"/>
      <c r="F218" s="3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75"/>
      <c r="F219" s="3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75"/>
      <c r="F220" s="3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75"/>
      <c r="F221" s="3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75"/>
      <c r="F222" s="3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75"/>
      <c r="F223" s="3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75"/>
      <c r="F224" s="3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75"/>
      <c r="F225" s="3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75"/>
      <c r="F226" s="3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75"/>
      <c r="F227" s="3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75"/>
      <c r="F228" s="3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75"/>
      <c r="F229" s="3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75"/>
      <c r="F230" s="3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75"/>
      <c r="F231" s="3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75"/>
      <c r="F232" s="3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75"/>
      <c r="F233" s="3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75"/>
      <c r="F234" s="3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75"/>
      <c r="F235" s="3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75"/>
      <c r="F236" s="3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75"/>
      <c r="F237" s="3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75"/>
      <c r="F238" s="3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75"/>
      <c r="F239" s="3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75"/>
      <c r="F240" s="3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75"/>
      <c r="F241" s="3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75"/>
      <c r="F242" s="3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75"/>
      <c r="F243" s="3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75"/>
      <c r="F244" s="3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75"/>
      <c r="F245" s="3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75"/>
      <c r="F246" s="3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75"/>
      <c r="F247" s="3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75"/>
      <c r="F248" s="3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75"/>
      <c r="F249" s="3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75"/>
      <c r="F250" s="3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75"/>
      <c r="F251" s="3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75"/>
      <c r="F252" s="3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75"/>
      <c r="F253" s="3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75"/>
      <c r="F254" s="3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75"/>
      <c r="F255" s="3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75"/>
      <c r="F256" s="3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75"/>
      <c r="F257" s="3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75"/>
      <c r="F258" s="3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75"/>
      <c r="F259" s="3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75"/>
      <c r="F260" s="3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75"/>
      <c r="F261" s="3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75"/>
      <c r="F262" s="3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75"/>
      <c r="F263" s="3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75"/>
      <c r="F264" s="3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75"/>
      <c r="F265" s="3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75"/>
      <c r="F266" s="3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75"/>
      <c r="F267" s="3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75"/>
      <c r="F268" s="3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75"/>
      <c r="F269" s="3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75"/>
      <c r="F270" s="3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75"/>
      <c r="F271" s="3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75"/>
      <c r="F272" s="3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75"/>
      <c r="F273" s="3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75"/>
      <c r="F274" s="3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75"/>
      <c r="F275" s="3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75"/>
      <c r="F276" s="3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75"/>
      <c r="F277" s="3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75"/>
      <c r="F278" s="3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75"/>
      <c r="F279" s="3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75"/>
      <c r="F280" s="3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75"/>
      <c r="F281" s="3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75"/>
      <c r="F282" s="3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75"/>
      <c r="F283" s="3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75"/>
      <c r="F284" s="3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75"/>
      <c r="F285" s="3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75"/>
      <c r="F286" s="3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75"/>
      <c r="F287" s="3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75"/>
      <c r="F288" s="3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75"/>
      <c r="F289" s="3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75"/>
      <c r="F290" s="3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75"/>
      <c r="F291" s="3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75"/>
      <c r="F292" s="3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75"/>
      <c r="F293" s="3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75"/>
      <c r="F294" s="3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75"/>
      <c r="F295" s="3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75"/>
      <c r="F296" s="3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75"/>
      <c r="F297" s="3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75"/>
      <c r="F298" s="3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75"/>
      <c r="F299" s="3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75"/>
      <c r="F300" s="3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75"/>
      <c r="F301" s="3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75"/>
      <c r="F302" s="3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75"/>
      <c r="F303" s="3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75"/>
      <c r="F304" s="3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75"/>
      <c r="F305" s="3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75"/>
      <c r="F306" s="3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75"/>
      <c r="F307" s="3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75"/>
      <c r="F308" s="3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75"/>
      <c r="F309" s="3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75"/>
      <c r="F310" s="3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75"/>
      <c r="F311" s="3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75"/>
      <c r="F312" s="3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75"/>
      <c r="F313" s="3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75"/>
      <c r="F314" s="3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75"/>
      <c r="F315" s="3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75"/>
      <c r="F316" s="3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75"/>
      <c r="F317" s="3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75"/>
      <c r="F318" s="3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75"/>
      <c r="F319" s="3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75"/>
      <c r="F320" s="3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75"/>
      <c r="F321" s="3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75"/>
      <c r="F322" s="3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75"/>
      <c r="F323" s="3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75"/>
      <c r="F324" s="3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75"/>
      <c r="F325" s="3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75"/>
      <c r="F326" s="3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75"/>
      <c r="F327" s="3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75"/>
      <c r="F328" s="3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75"/>
      <c r="F329" s="3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75"/>
      <c r="F330" s="3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75"/>
      <c r="F331" s="3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75"/>
      <c r="F332" s="3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75"/>
      <c r="F333" s="3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75"/>
      <c r="F334" s="3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75"/>
      <c r="F335" s="3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75"/>
      <c r="F336" s="3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75"/>
      <c r="F337" s="3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75"/>
      <c r="F338" s="3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75"/>
      <c r="F339" s="3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75"/>
      <c r="F340" s="3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75"/>
      <c r="F341" s="3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75"/>
      <c r="F342" s="3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75"/>
      <c r="F343" s="3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75"/>
      <c r="F344" s="3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75"/>
      <c r="F345" s="3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75"/>
      <c r="F346" s="3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75"/>
      <c r="F347" s="3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75"/>
      <c r="F348" s="3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75"/>
      <c r="F349" s="3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75"/>
      <c r="F350" s="3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75"/>
      <c r="F351" s="3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75"/>
      <c r="F352" s="3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75"/>
      <c r="F353" s="3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75"/>
      <c r="F354" s="3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75"/>
      <c r="F355" s="3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75"/>
      <c r="F356" s="3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75"/>
      <c r="F357" s="3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75"/>
      <c r="F358" s="3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75"/>
      <c r="F359" s="3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75"/>
      <c r="F360" s="3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75"/>
      <c r="F361" s="3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75"/>
      <c r="F362" s="3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75"/>
      <c r="F363" s="3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75"/>
      <c r="F364" s="3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75"/>
      <c r="F365" s="3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75"/>
      <c r="F366" s="3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75"/>
      <c r="F367" s="3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75"/>
      <c r="F368" s="3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75"/>
      <c r="F369" s="3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75"/>
      <c r="F370" s="3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75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75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75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75"/>
      <c r="F374" s="3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75"/>
      <c r="F375" s="3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75"/>
      <c r="F376" s="3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75"/>
      <c r="F377" s="3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75"/>
      <c r="F378" s="3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75"/>
      <c r="F379" s="3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75"/>
      <c r="F380" s="3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75"/>
      <c r="F381" s="3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75"/>
      <c r="F382" s="3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75"/>
      <c r="F383" s="3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75"/>
      <c r="F384" s="3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75"/>
      <c r="F385" s="3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75"/>
      <c r="F386" s="3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75"/>
      <c r="F387" s="3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75"/>
      <c r="F388" s="3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75"/>
      <c r="F389" s="3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75"/>
      <c r="F390" s="3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75"/>
      <c r="F391" s="3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75"/>
      <c r="F392" s="3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75"/>
      <c r="F393" s="3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75"/>
      <c r="F394" s="3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75"/>
      <c r="F395" s="3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75"/>
      <c r="F396" s="3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75"/>
      <c r="F397" s="3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75"/>
      <c r="F398" s="3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75"/>
      <c r="F399" s="3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75"/>
      <c r="F400" s="3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75"/>
      <c r="F401" s="3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75"/>
      <c r="F402" s="3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75"/>
      <c r="F403" s="3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75"/>
      <c r="F404" s="3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75"/>
      <c r="F405" s="3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75"/>
      <c r="F406" s="3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75"/>
      <c r="F407" s="3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75"/>
      <c r="F408" s="3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75"/>
      <c r="F409" s="3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75"/>
      <c r="F410" s="3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75"/>
      <c r="F411" s="3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75"/>
      <c r="F412" s="3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75"/>
      <c r="F413" s="3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75"/>
      <c r="F414" s="3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75"/>
      <c r="F415" s="3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75"/>
      <c r="F416" s="3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75"/>
      <c r="F417" s="3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75"/>
      <c r="F418" s="3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75"/>
      <c r="F419" s="3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75"/>
      <c r="F420" s="3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75"/>
      <c r="F421" s="3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75"/>
      <c r="F422" s="3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75"/>
      <c r="F423" s="3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75"/>
      <c r="F424" s="3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75"/>
      <c r="F425" s="3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75"/>
      <c r="F426" s="3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75"/>
      <c r="F427" s="3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75"/>
      <c r="F428" s="3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75"/>
      <c r="F429" s="3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75"/>
      <c r="F430" s="3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75"/>
      <c r="F431" s="3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75"/>
      <c r="F432" s="3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75"/>
      <c r="F433" s="3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75"/>
      <c r="F434" s="3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75"/>
      <c r="F435" s="3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75"/>
      <c r="F436" s="3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75"/>
      <c r="F437" s="3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75"/>
      <c r="F438" s="3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75"/>
      <c r="F439" s="3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75"/>
      <c r="F440" s="3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75"/>
      <c r="F441" s="3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75"/>
      <c r="F442" s="3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75"/>
      <c r="F443" s="3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75"/>
      <c r="F444" s="3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75"/>
      <c r="F445" s="3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75"/>
      <c r="F446" s="3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75"/>
      <c r="F447" s="3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75"/>
      <c r="F448" s="3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75"/>
      <c r="F449" s="3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75"/>
      <c r="F450" s="3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75"/>
      <c r="F451" s="3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75"/>
      <c r="F452" s="3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75"/>
      <c r="F453" s="3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75"/>
      <c r="F454" s="3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75"/>
      <c r="F455" s="3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75"/>
      <c r="F456" s="3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75"/>
      <c r="F457" s="3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75"/>
      <c r="F458" s="3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75"/>
      <c r="F459" s="3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75"/>
      <c r="F460" s="3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75"/>
      <c r="F461" s="3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75"/>
      <c r="F462" s="3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75"/>
      <c r="F463" s="3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75"/>
      <c r="F464" s="3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75"/>
      <c r="F465" s="3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75"/>
      <c r="F466" s="3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75"/>
      <c r="F467" s="3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75"/>
      <c r="F468" s="3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75"/>
      <c r="F469" s="3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75"/>
      <c r="F470" s="3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75"/>
      <c r="F471" s="3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75"/>
      <c r="F472" s="3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75"/>
      <c r="F473" s="3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75"/>
      <c r="F474" s="3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75"/>
      <c r="F475" s="3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75"/>
      <c r="F476" s="3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75"/>
      <c r="F477" s="3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75"/>
      <c r="F478" s="3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75"/>
      <c r="F479" s="3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75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75"/>
      <c r="F481" s="3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75"/>
      <c r="F482" s="3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75"/>
      <c r="F483" s="3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75"/>
      <c r="F484" s="3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75"/>
      <c r="F485" s="3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75"/>
      <c r="F486" s="3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75"/>
      <c r="F487" s="3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75"/>
      <c r="F488" s="3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75"/>
      <c r="F489" s="3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75"/>
      <c r="F490" s="3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75"/>
      <c r="F491" s="3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75"/>
      <c r="F492" s="3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75"/>
      <c r="F493" s="3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75"/>
      <c r="F494" s="3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75"/>
      <c r="F495" s="3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75"/>
      <c r="F496" s="3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75"/>
      <c r="F497" s="3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75"/>
      <c r="F498" s="3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75"/>
      <c r="F499" s="3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75"/>
      <c r="F500" s="3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75"/>
      <c r="F501" s="3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75"/>
      <c r="F502" s="3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75"/>
      <c r="F503" s="3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75"/>
      <c r="F504" s="3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75"/>
      <c r="F505" s="3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75"/>
      <c r="F506" s="3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75"/>
      <c r="F507" s="3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75"/>
      <c r="F508" s="3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75"/>
      <c r="F509" s="3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75"/>
      <c r="F510" s="3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75"/>
      <c r="F511" s="3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75"/>
      <c r="F512" s="3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75"/>
      <c r="F513" s="3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75"/>
      <c r="F514" s="3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75"/>
      <c r="F515" s="3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75"/>
      <c r="F516" s="3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75"/>
      <c r="F517" s="3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75"/>
      <c r="F518" s="3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75"/>
      <c r="F519" s="3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75"/>
      <c r="F520" s="3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75"/>
      <c r="F521" s="3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75"/>
      <c r="F522" s="3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75"/>
      <c r="F523" s="3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75"/>
      <c r="F524" s="3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75"/>
      <c r="F525" s="3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75"/>
      <c r="F526" s="3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75"/>
      <c r="F527" s="3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75"/>
      <c r="F528" s="3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75"/>
      <c r="F529" s="3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75"/>
      <c r="F530" s="3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75"/>
      <c r="F531" s="3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75"/>
      <c r="F532" s="3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75"/>
      <c r="F533" s="3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75"/>
      <c r="F534" s="3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75"/>
      <c r="F535" s="3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75"/>
      <c r="F536" s="3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75"/>
      <c r="F537" s="3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75"/>
      <c r="F538" s="3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75"/>
      <c r="F539" s="3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75"/>
      <c r="F540" s="3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75"/>
      <c r="F541" s="3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75"/>
      <c r="F542" s="3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75"/>
      <c r="F543" s="3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75"/>
      <c r="F544" s="3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75"/>
      <c r="F545" s="3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75"/>
      <c r="F546" s="3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75"/>
      <c r="F547" s="3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75"/>
      <c r="F548" s="3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75"/>
      <c r="F549" s="3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75"/>
      <c r="F550" s="3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75"/>
      <c r="F551" s="3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75"/>
      <c r="F552" s="3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75"/>
      <c r="F553" s="3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75"/>
      <c r="F554" s="3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75"/>
      <c r="F555" s="3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75"/>
      <c r="F556" s="3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75"/>
      <c r="F557" s="3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75"/>
      <c r="F558" s="3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75"/>
      <c r="F559" s="3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75"/>
      <c r="F560" s="3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75"/>
      <c r="F561" s="3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75"/>
      <c r="F562" s="3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75"/>
      <c r="F563" s="3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75"/>
      <c r="F564" s="3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75"/>
      <c r="F565" s="3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75"/>
      <c r="F566" s="3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75"/>
      <c r="F567" s="3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75"/>
      <c r="F568" s="3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75"/>
      <c r="F569" s="3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75"/>
      <c r="F570" s="3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75"/>
      <c r="F571" s="3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75"/>
      <c r="F572" s="3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75"/>
      <c r="F573" s="3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75"/>
      <c r="F574" s="3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75"/>
      <c r="F575" s="3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75"/>
      <c r="F576" s="3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75"/>
      <c r="F577" s="3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75"/>
      <c r="F578" s="3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75"/>
      <c r="F579" s="3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75"/>
      <c r="F580" s="3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75"/>
      <c r="F581" s="3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75"/>
      <c r="F582" s="3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75"/>
      <c r="F583" s="3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75"/>
      <c r="F584" s="3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75"/>
      <c r="F585" s="3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75"/>
      <c r="F586" s="3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75"/>
      <c r="F587" s="3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75"/>
      <c r="F588" s="3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75"/>
      <c r="F589" s="3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75"/>
      <c r="F590" s="3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75"/>
      <c r="F591" s="3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75"/>
      <c r="F592" s="3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75"/>
      <c r="F593" s="3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75"/>
      <c r="F594" s="3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75"/>
      <c r="F595" s="3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75"/>
      <c r="F596" s="3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75"/>
      <c r="F597" s="3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75"/>
      <c r="F598" s="3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75"/>
      <c r="F599" s="3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75"/>
      <c r="F600" s="3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75"/>
      <c r="F601" s="3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75"/>
      <c r="F602" s="3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75"/>
      <c r="F603" s="3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75"/>
      <c r="F604" s="3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75"/>
      <c r="F605" s="3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75"/>
      <c r="F606" s="3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75"/>
      <c r="F607" s="3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75"/>
      <c r="F608" s="3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75"/>
      <c r="F609" s="3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75"/>
      <c r="F610" s="3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75"/>
      <c r="F611" s="3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75"/>
      <c r="F612" s="3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75"/>
      <c r="F613" s="3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75"/>
      <c r="F614" s="3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75"/>
      <c r="F615" s="3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75"/>
      <c r="F616" s="3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75"/>
      <c r="F617" s="3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75"/>
      <c r="F618" s="3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75"/>
      <c r="F619" s="3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75"/>
      <c r="F620" s="3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75"/>
      <c r="F621" s="3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75"/>
      <c r="F622" s="3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75"/>
      <c r="F623" s="3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75"/>
      <c r="F624" s="3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75"/>
      <c r="F625" s="3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75"/>
      <c r="F626" s="3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75"/>
      <c r="F627" s="3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75"/>
      <c r="F628" s="3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75"/>
      <c r="F629" s="3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75"/>
      <c r="F630" s="3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75"/>
      <c r="F631" s="3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75"/>
      <c r="F632" s="3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75"/>
      <c r="F633" s="3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75"/>
      <c r="F634" s="3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75"/>
      <c r="F635" s="3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75"/>
      <c r="F636" s="3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75"/>
      <c r="F637" s="3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75"/>
      <c r="F638" s="3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75"/>
      <c r="F639" s="3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75"/>
      <c r="F640" s="3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75"/>
      <c r="F641" s="3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75"/>
      <c r="F642" s="3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75"/>
      <c r="F643" s="3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75"/>
      <c r="F644" s="3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75"/>
      <c r="F645" s="3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75"/>
      <c r="F646" s="3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75"/>
      <c r="F647" s="3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75"/>
      <c r="F648" s="3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75"/>
      <c r="F649" s="3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75"/>
      <c r="F650" s="3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75"/>
      <c r="F651" s="3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75"/>
      <c r="F652" s="3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75"/>
      <c r="F653" s="3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75"/>
      <c r="F654" s="3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75"/>
      <c r="F655" s="3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75"/>
      <c r="F656" s="3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75"/>
      <c r="F657" s="3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75"/>
      <c r="F658" s="3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75"/>
      <c r="F659" s="3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75"/>
      <c r="F660" s="3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75"/>
      <c r="F661" s="3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75"/>
      <c r="F662" s="3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75"/>
      <c r="F663" s="3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75"/>
      <c r="F664" s="3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75"/>
      <c r="F665" s="3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75"/>
      <c r="F666" s="3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75"/>
      <c r="F667" s="3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75"/>
      <c r="F668" s="3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75"/>
      <c r="F669" s="3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75"/>
      <c r="F670" s="3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75"/>
      <c r="F671" s="3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75"/>
      <c r="F672" s="3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75"/>
      <c r="F673" s="3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75"/>
      <c r="F674" s="3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75"/>
      <c r="F675" s="3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75"/>
      <c r="F676" s="3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75"/>
      <c r="F677" s="3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75"/>
      <c r="F678" s="3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75"/>
      <c r="F679" s="3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75"/>
      <c r="F680" s="3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75"/>
      <c r="F681" s="3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75"/>
      <c r="F682" s="3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75"/>
      <c r="F683" s="3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75"/>
      <c r="F684" s="3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75"/>
      <c r="F685" s="3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75"/>
      <c r="F686" s="3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75"/>
      <c r="F687" s="3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75"/>
      <c r="F688" s="3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75"/>
      <c r="F689" s="3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75"/>
      <c r="F690" s="3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75"/>
      <c r="F691" s="3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75"/>
      <c r="F692" s="3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75"/>
      <c r="F693" s="3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75"/>
      <c r="F694" s="3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75"/>
      <c r="F695" s="3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75"/>
      <c r="F696" s="3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75"/>
      <c r="F697" s="3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75"/>
      <c r="F698" s="3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75"/>
      <c r="F699" s="3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75"/>
      <c r="F700" s="3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75"/>
      <c r="F701" s="3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75"/>
      <c r="F702" s="3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75"/>
      <c r="F703" s="3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75"/>
      <c r="F704" s="3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75"/>
      <c r="F705" s="3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75"/>
      <c r="F706" s="3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75"/>
      <c r="F707" s="3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75"/>
      <c r="F708" s="3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75"/>
      <c r="F709" s="3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75"/>
      <c r="F710" s="3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75"/>
      <c r="F711" s="3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75"/>
      <c r="F712" s="3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75"/>
      <c r="F713" s="3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75"/>
      <c r="F714" s="3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75"/>
      <c r="F715" s="3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75"/>
      <c r="F716" s="3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75"/>
      <c r="F717" s="3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75"/>
      <c r="F718" s="3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75"/>
      <c r="F719" s="3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75"/>
      <c r="F720" s="3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75"/>
      <c r="F721" s="3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75"/>
      <c r="F722" s="3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75"/>
      <c r="F723" s="3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75"/>
      <c r="F724" s="3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75"/>
      <c r="F725" s="3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75"/>
      <c r="F726" s="3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75"/>
      <c r="F727" s="3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75"/>
      <c r="F728" s="3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75"/>
      <c r="F729" s="3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75"/>
      <c r="F730" s="3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75"/>
      <c r="F731" s="3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75"/>
      <c r="F732" s="3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75"/>
      <c r="F733" s="3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75"/>
      <c r="F734" s="3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75"/>
      <c r="F735" s="3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75"/>
      <c r="F736" s="3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75"/>
      <c r="F737" s="3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75"/>
      <c r="F738" s="3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75"/>
      <c r="F739" s="3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75"/>
      <c r="F740" s="3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75"/>
      <c r="F741" s="3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75"/>
      <c r="F742" s="3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75"/>
      <c r="F743" s="3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75"/>
      <c r="F744" s="3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75"/>
      <c r="F745" s="3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75"/>
      <c r="F746" s="3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75"/>
      <c r="F747" s="3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75"/>
      <c r="F748" s="3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75"/>
      <c r="F749" s="3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75"/>
      <c r="F750" s="3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75"/>
      <c r="F751" s="3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75"/>
      <c r="F752" s="3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75"/>
      <c r="F753" s="3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75"/>
      <c r="F754" s="3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75"/>
      <c r="F755" s="3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75"/>
      <c r="F756" s="3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75"/>
      <c r="F757" s="3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75"/>
      <c r="F758" s="3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75"/>
      <c r="F759" s="3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75"/>
      <c r="F760" s="3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75"/>
      <c r="F761" s="3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75"/>
      <c r="F762" s="3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75"/>
      <c r="F763" s="3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75"/>
      <c r="F764" s="3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75"/>
      <c r="F765" s="3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75"/>
      <c r="F766" s="3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75"/>
      <c r="F767" s="3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75"/>
      <c r="F768" s="3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75"/>
      <c r="F769" s="3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75"/>
      <c r="F770" s="3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75"/>
      <c r="F771" s="3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75"/>
      <c r="F772" s="3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75"/>
      <c r="F773" s="3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75"/>
      <c r="F774" s="3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75"/>
      <c r="F775" s="3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75"/>
      <c r="F776" s="3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75"/>
      <c r="F777" s="3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75"/>
      <c r="F778" s="3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75"/>
      <c r="F779" s="3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75"/>
      <c r="F780" s="3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75"/>
      <c r="F781" s="3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75"/>
      <c r="F782" s="3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75"/>
      <c r="F783" s="3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75"/>
      <c r="F784" s="3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75"/>
      <c r="F785" s="3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75"/>
      <c r="F786" s="3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75"/>
      <c r="F787" s="3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75"/>
      <c r="F788" s="3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75"/>
      <c r="F789" s="3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75"/>
      <c r="F790" s="3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75"/>
      <c r="F791" s="3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75"/>
      <c r="F792" s="3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75"/>
      <c r="F793" s="3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75"/>
      <c r="F794" s="3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75"/>
      <c r="F795" s="3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75"/>
      <c r="F796" s="3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75"/>
      <c r="F797" s="3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75"/>
      <c r="F798" s="3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75"/>
      <c r="F799" s="3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75"/>
      <c r="F800" s="3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75"/>
      <c r="F801" s="3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75"/>
      <c r="F802" s="3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75"/>
      <c r="F803" s="3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75"/>
      <c r="F804" s="3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75"/>
      <c r="F805" s="3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75"/>
      <c r="F806" s="3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75"/>
      <c r="F807" s="3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75"/>
      <c r="F808" s="3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75"/>
      <c r="F809" s="3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75"/>
      <c r="F810" s="3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75"/>
      <c r="F811" s="3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75"/>
      <c r="F812" s="3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75"/>
      <c r="F813" s="3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75"/>
      <c r="F814" s="3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75"/>
      <c r="F815" s="3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75"/>
      <c r="F816" s="3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75"/>
      <c r="F817" s="3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75"/>
      <c r="F818" s="3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75"/>
      <c r="F819" s="3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75"/>
      <c r="F820" s="3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75"/>
      <c r="F821" s="3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75"/>
      <c r="F822" s="3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75"/>
      <c r="F823" s="3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75"/>
      <c r="F824" s="3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75"/>
      <c r="F825" s="3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75"/>
      <c r="F826" s="3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75"/>
      <c r="F827" s="3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75"/>
      <c r="F828" s="3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75"/>
      <c r="F829" s="3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75"/>
      <c r="F830" s="3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75"/>
      <c r="F831" s="3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75"/>
      <c r="F832" s="3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75"/>
      <c r="F833" s="3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75"/>
      <c r="F834" s="3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75"/>
      <c r="F835" s="3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75"/>
      <c r="F836" s="3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75"/>
      <c r="F837" s="3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75"/>
      <c r="F838" s="3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75"/>
      <c r="F839" s="3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75"/>
      <c r="F840" s="3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75"/>
      <c r="F841" s="3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75"/>
      <c r="F842" s="3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75"/>
      <c r="F843" s="3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75"/>
      <c r="F844" s="3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75"/>
      <c r="F845" s="3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75"/>
      <c r="F846" s="3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75"/>
      <c r="F847" s="3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75"/>
      <c r="F848" s="3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75"/>
      <c r="F849" s="3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75"/>
      <c r="F850" s="3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75"/>
      <c r="F851" s="3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75"/>
      <c r="F852" s="3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75"/>
      <c r="F853" s="3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75"/>
      <c r="F854" s="3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75"/>
      <c r="F855" s="3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75"/>
      <c r="F856" s="3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75"/>
      <c r="F857" s="3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75"/>
      <c r="F858" s="3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75"/>
      <c r="F859" s="3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75"/>
      <c r="F860" s="3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75"/>
      <c r="F861" s="3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75"/>
      <c r="F862" s="3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75"/>
      <c r="F863" s="3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75"/>
      <c r="F864" s="3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75"/>
      <c r="F865" s="3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75"/>
      <c r="F866" s="3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75"/>
      <c r="F867" s="3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75"/>
      <c r="F868" s="3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75"/>
      <c r="F869" s="3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75"/>
      <c r="F870" s="3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75"/>
      <c r="F871" s="3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75"/>
      <c r="F872" s="3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75"/>
      <c r="F873" s="3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75"/>
      <c r="F874" s="3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75"/>
      <c r="F875" s="3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75"/>
      <c r="F876" s="3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75"/>
      <c r="F877" s="3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75"/>
      <c r="F878" s="3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75"/>
      <c r="F879" s="3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75"/>
      <c r="F880" s="3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75"/>
      <c r="F881" s="3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75"/>
      <c r="F882" s="3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75"/>
      <c r="F883" s="3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75"/>
      <c r="F884" s="3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75"/>
      <c r="F885" s="3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75"/>
      <c r="F886" s="3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75"/>
      <c r="F887" s="3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75"/>
      <c r="F888" s="3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75"/>
      <c r="F889" s="3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75"/>
      <c r="F890" s="3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75"/>
      <c r="F891" s="3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75"/>
      <c r="F892" s="3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75"/>
      <c r="F893" s="3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75"/>
      <c r="F894" s="3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75"/>
      <c r="F895" s="3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75"/>
      <c r="F896" s="3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75"/>
      <c r="F897" s="3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75"/>
      <c r="F898" s="3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75"/>
      <c r="F899" s="3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75"/>
      <c r="F900" s="3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75"/>
      <c r="F901" s="3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75"/>
      <c r="F902" s="3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75"/>
      <c r="F903" s="3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75"/>
      <c r="F904" s="3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75"/>
      <c r="F905" s="3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75"/>
      <c r="F906" s="3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75"/>
      <c r="F907" s="3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75"/>
      <c r="F908" s="3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75"/>
      <c r="F909" s="3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75"/>
      <c r="F910" s="3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75"/>
      <c r="F911" s="3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75"/>
      <c r="F912" s="3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75"/>
      <c r="F913" s="3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75"/>
      <c r="F914" s="3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75"/>
      <c r="F915" s="3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75"/>
      <c r="F916" s="3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75"/>
      <c r="F917" s="3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75"/>
      <c r="F918" s="3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75"/>
      <c r="F919" s="3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75"/>
      <c r="F920" s="3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75"/>
      <c r="F921" s="3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75"/>
      <c r="F922" s="3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75"/>
      <c r="F923" s="3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75"/>
      <c r="F924" s="3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75"/>
      <c r="F925" s="3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75"/>
      <c r="F926" s="3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75"/>
      <c r="F927" s="3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75"/>
      <c r="F928" s="3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75"/>
      <c r="F929" s="3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75"/>
      <c r="F930" s="3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75"/>
      <c r="F931" s="3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75"/>
      <c r="F932" s="3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75"/>
      <c r="F933" s="3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75"/>
      <c r="F934" s="3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75"/>
      <c r="F935" s="3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75"/>
      <c r="F936" s="3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75"/>
      <c r="F937" s="3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75"/>
      <c r="F938" s="3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75"/>
      <c r="F939" s="3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75"/>
      <c r="F940" s="3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75"/>
      <c r="F941" s="3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75"/>
      <c r="F942" s="3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75"/>
      <c r="F943" s="3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75"/>
      <c r="F944" s="3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75"/>
      <c r="F945" s="3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75"/>
      <c r="F946" s="3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75"/>
      <c r="F947" s="3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75"/>
      <c r="F948" s="3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75"/>
      <c r="F949" s="3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75"/>
      <c r="F950" s="3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75"/>
      <c r="F951" s="3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75"/>
      <c r="F952" s="3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75"/>
      <c r="F953" s="3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75"/>
      <c r="F954" s="3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75"/>
      <c r="F955" s="3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75"/>
      <c r="F956" s="3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75"/>
      <c r="F957" s="3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75"/>
      <c r="F958" s="3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75"/>
      <c r="F959" s="3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75"/>
      <c r="F960" s="3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75"/>
      <c r="F961" s="3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75"/>
      <c r="F962" s="3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75"/>
      <c r="F963" s="3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75"/>
      <c r="F964" s="3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75"/>
      <c r="F965" s="3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75"/>
      <c r="F966" s="3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75"/>
      <c r="F967" s="3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75"/>
      <c r="F968" s="3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75"/>
      <c r="F969" s="3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75"/>
      <c r="F970" s="3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75"/>
      <c r="F971" s="3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75"/>
      <c r="F972" s="3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75"/>
      <c r="F973" s="3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75"/>
      <c r="F974" s="3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75"/>
      <c r="F975" s="3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75"/>
      <c r="F976" s="3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75"/>
      <c r="F977" s="3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75"/>
      <c r="F978" s="3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75"/>
      <c r="F979" s="3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75"/>
      <c r="F980" s="3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75"/>
      <c r="F981" s="3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75"/>
      <c r="F982" s="3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75"/>
      <c r="F983" s="3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75"/>
      <c r="F984" s="3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75"/>
      <c r="F985" s="3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75"/>
      <c r="F986" s="3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75"/>
      <c r="F987" s="3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75"/>
      <c r="F988" s="3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75"/>
      <c r="F989" s="3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75"/>
      <c r="F990" s="3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75"/>
      <c r="F991" s="3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75"/>
      <c r="F992" s="3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75"/>
      <c r="F993" s="3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75"/>
      <c r="F994" s="3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75"/>
      <c r="F995" s="3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75"/>
      <c r="F996" s="3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75"/>
      <c r="F997" s="3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75"/>
      <c r="F998" s="3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75"/>
      <c r="F999" s="3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75"/>
      <c r="F1000" s="3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1.75" customHeight="1" x14ac:dyDescent="0.6">
      <c r="A1001" s="36"/>
      <c r="B1001" s="37"/>
      <c r="C1001" s="37"/>
      <c r="D1001" s="38"/>
      <c r="E1001" s="75"/>
      <c r="F1001" s="3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1.75" customHeight="1" x14ac:dyDescent="0.6">
      <c r="A1002" s="36"/>
      <c r="B1002" s="37"/>
      <c r="C1002" s="37"/>
      <c r="D1002" s="38"/>
      <c r="E1002" s="75"/>
      <c r="F1002" s="3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1.75" customHeight="1" x14ac:dyDescent="0.6">
      <c r="A1003" s="36"/>
      <c r="B1003" s="37"/>
      <c r="C1003" s="37"/>
      <c r="D1003" s="38"/>
      <c r="E1003" s="75"/>
      <c r="F1003" s="3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33"/>
  <sheetViews>
    <sheetView showGridLines="0" workbookViewId="0">
      <selection activeCell="B10" sqref="B10:F10"/>
    </sheetView>
  </sheetViews>
  <sheetFormatPr defaultColWidth="12.5703125" defaultRowHeight="15" customHeight="1" x14ac:dyDescent="0.2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23" width="9.140625" customWidth="1"/>
  </cols>
  <sheetData>
    <row r="1" spans="1:23" ht="12.75" customHeight="1" x14ac:dyDescent="0.2">
      <c r="A1" s="277" t="s">
        <v>67</v>
      </c>
      <c r="B1" s="278"/>
      <c r="C1" s="278"/>
      <c r="D1" s="278"/>
      <c r="E1" s="278"/>
      <c r="F1" s="279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2.75" customHeight="1" x14ac:dyDescent="0.2">
      <c r="A2" s="280"/>
      <c r="B2" s="281"/>
      <c r="C2" s="281"/>
      <c r="D2" s="281"/>
      <c r="E2" s="281"/>
      <c r="F2" s="282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</row>
    <row r="3" spans="1:23" ht="12.75" customHeight="1" x14ac:dyDescent="0.2">
      <c r="A3" s="280"/>
      <c r="B3" s="281"/>
      <c r="C3" s="281"/>
      <c r="D3" s="281"/>
      <c r="E3" s="281"/>
      <c r="F3" s="282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</row>
    <row r="4" spans="1:23" ht="12.75" customHeight="1" x14ac:dyDescent="0.2">
      <c r="A4" s="280"/>
      <c r="B4" s="281"/>
      <c r="C4" s="281"/>
      <c r="D4" s="281"/>
      <c r="E4" s="281"/>
      <c r="F4" s="282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</row>
    <row r="5" spans="1:23" ht="13.5" customHeight="1" x14ac:dyDescent="0.2">
      <c r="A5" s="283"/>
      <c r="B5" s="284"/>
      <c r="C5" s="284"/>
      <c r="D5" s="284"/>
      <c r="E5" s="284"/>
      <c r="F5" s="285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</row>
    <row r="6" spans="1:23" ht="19.5" customHeight="1" thickBot="1" x14ac:dyDescent="0.25">
      <c r="A6" s="108"/>
      <c r="B6" s="109"/>
      <c r="C6" s="109"/>
      <c r="D6" s="110"/>
      <c r="E6" s="110"/>
      <c r="F6" s="111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</row>
    <row r="7" spans="1:23" ht="19.5" customHeight="1" x14ac:dyDescent="0.2">
      <c r="A7" s="112" t="s">
        <v>68</v>
      </c>
      <c r="B7" s="286" t="s">
        <v>441</v>
      </c>
      <c r="C7" s="287"/>
      <c r="D7" s="287"/>
      <c r="E7" s="287"/>
      <c r="F7" s="288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ht="19.5" customHeight="1" x14ac:dyDescent="0.2">
      <c r="A8" s="113" t="s">
        <v>0</v>
      </c>
      <c r="B8" s="289" t="s">
        <v>440</v>
      </c>
      <c r="C8" s="264"/>
      <c r="D8" s="264"/>
      <c r="E8" s="264"/>
      <c r="F8" s="265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</row>
    <row r="9" spans="1:23" ht="19.5" customHeight="1" x14ac:dyDescent="0.2">
      <c r="A9" s="113" t="s">
        <v>69</v>
      </c>
      <c r="B9" s="290">
        <v>45509</v>
      </c>
      <c r="C9" s="264"/>
      <c r="D9" s="264"/>
      <c r="E9" s="264"/>
      <c r="F9" s="265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</row>
    <row r="10" spans="1:23" ht="19.5" customHeight="1" thickBot="1" x14ac:dyDescent="0.25">
      <c r="A10" s="114" t="s">
        <v>70</v>
      </c>
      <c r="B10" s="291" t="s">
        <v>461</v>
      </c>
      <c r="C10" s="292"/>
      <c r="D10" s="292"/>
      <c r="E10" s="292"/>
      <c r="F10" s="293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</row>
    <row r="11" spans="1:23" ht="19.5" customHeight="1" thickBot="1" x14ac:dyDescent="0.25">
      <c r="A11" s="115"/>
      <c r="B11" s="115"/>
      <c r="C11" s="115"/>
      <c r="D11" s="116"/>
      <c r="E11" s="116"/>
      <c r="F11" s="116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</row>
    <row r="12" spans="1:23" ht="21" customHeight="1" thickBot="1" x14ac:dyDescent="0.25">
      <c r="A12" s="272" t="s">
        <v>71</v>
      </c>
      <c r="B12" s="268"/>
      <c r="C12" s="268"/>
      <c r="D12" s="268"/>
      <c r="E12" s="268"/>
      <c r="F12" s="273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</row>
    <row r="13" spans="1:23" ht="19.5" customHeight="1" x14ac:dyDescent="0.2">
      <c r="A13" s="117" t="s">
        <v>72</v>
      </c>
      <c r="B13" s="117" t="s">
        <v>5</v>
      </c>
      <c r="C13" s="117" t="s">
        <v>73</v>
      </c>
      <c r="D13" s="118" t="s">
        <v>74</v>
      </c>
      <c r="E13" s="118" t="s">
        <v>75</v>
      </c>
      <c r="F13" s="118" t="s">
        <v>76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</row>
    <row r="14" spans="1:23" ht="15.75" customHeight="1" x14ac:dyDescent="0.2">
      <c r="A14" s="120" t="s">
        <v>77</v>
      </c>
      <c r="B14" s="121" t="s">
        <v>71</v>
      </c>
      <c r="C14" s="121"/>
      <c r="D14" s="122"/>
      <c r="E14" s="122"/>
      <c r="F14" s="123">
        <f>F15+F41</f>
        <v>1362498.6870305706</v>
      </c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</row>
    <row r="15" spans="1:23" ht="15.75" customHeight="1" x14ac:dyDescent="0.2">
      <c r="A15" s="124" t="s">
        <v>78</v>
      </c>
      <c r="B15" s="125" t="s">
        <v>79</v>
      </c>
      <c r="C15" s="125"/>
      <c r="D15" s="126"/>
      <c r="E15" s="126"/>
      <c r="F15" s="127">
        <f>SUM(F16:F36)</f>
        <v>1137556.3097670933</v>
      </c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</row>
    <row r="16" spans="1:23" ht="15.75" customHeight="1" x14ac:dyDescent="0.2">
      <c r="A16" s="128" t="s">
        <v>80</v>
      </c>
      <c r="B16" s="129" t="s">
        <v>81</v>
      </c>
      <c r="C16" s="129"/>
      <c r="D16" s="130"/>
      <c r="E16" s="130"/>
      <c r="F16" s="131">
        <v>18936.713393379687</v>
      </c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</row>
    <row r="17" spans="1:23" s="167" customFormat="1" ht="15.75" customHeight="1" x14ac:dyDescent="0.2">
      <c r="A17" s="161" t="s">
        <v>102</v>
      </c>
      <c r="B17" s="162" t="s">
        <v>462</v>
      </c>
      <c r="C17" s="162"/>
      <c r="D17" s="163"/>
      <c r="E17" s="164"/>
      <c r="F17" s="165"/>
      <c r="G17" s="166"/>
      <c r="I17" s="168"/>
    </row>
    <row r="18" spans="1:23" s="167" customFormat="1" ht="15.75" customHeight="1" x14ac:dyDescent="0.2">
      <c r="A18" s="161" t="s">
        <v>468</v>
      </c>
      <c r="B18" s="162" t="s">
        <v>463</v>
      </c>
      <c r="C18" s="162"/>
      <c r="D18" s="163"/>
      <c r="E18" s="164"/>
      <c r="F18" s="165"/>
      <c r="G18" s="166"/>
      <c r="I18" s="168"/>
    </row>
    <row r="19" spans="1:23" s="167" customFormat="1" ht="15.75" customHeight="1" x14ac:dyDescent="0.2">
      <c r="A19" s="161" t="s">
        <v>469</v>
      </c>
      <c r="B19" s="162" t="s">
        <v>464</v>
      </c>
      <c r="C19" s="162"/>
      <c r="D19" s="163"/>
      <c r="E19" s="164"/>
      <c r="F19" s="165"/>
      <c r="G19" s="166"/>
      <c r="I19" s="168"/>
    </row>
    <row r="20" spans="1:23" s="167" customFormat="1" ht="15.75" customHeight="1" x14ac:dyDescent="0.2">
      <c r="A20" s="161" t="s">
        <v>470</v>
      </c>
      <c r="B20" s="162" t="s">
        <v>465</v>
      </c>
      <c r="C20" s="162"/>
      <c r="D20" s="163"/>
      <c r="E20" s="164"/>
      <c r="F20" s="165"/>
      <c r="G20" s="166"/>
      <c r="I20" s="168"/>
    </row>
    <row r="21" spans="1:23" s="167" customFormat="1" ht="15.75" customHeight="1" x14ac:dyDescent="0.2">
      <c r="A21" s="161" t="s">
        <v>471</v>
      </c>
      <c r="B21" s="162" t="s">
        <v>466</v>
      </c>
      <c r="C21" s="162"/>
      <c r="D21" s="163"/>
      <c r="E21" s="164"/>
      <c r="F21" s="165"/>
      <c r="G21" s="166"/>
      <c r="I21" s="168"/>
    </row>
    <row r="22" spans="1:23" s="167" customFormat="1" ht="15.75" customHeight="1" x14ac:dyDescent="0.2">
      <c r="A22" s="161" t="s">
        <v>472</v>
      </c>
      <c r="B22" s="162" t="s">
        <v>467</v>
      </c>
      <c r="C22" s="162"/>
      <c r="D22" s="163"/>
      <c r="E22" s="164"/>
      <c r="F22" s="165"/>
      <c r="G22" s="166"/>
      <c r="I22" s="168"/>
    </row>
    <row r="23" spans="1:23" ht="15.75" customHeight="1" x14ac:dyDescent="0.2">
      <c r="A23" s="128" t="s">
        <v>82</v>
      </c>
      <c r="B23" s="129" t="s">
        <v>83</v>
      </c>
      <c r="C23" s="129"/>
      <c r="D23" s="130"/>
      <c r="E23" s="130"/>
      <c r="F23" s="318">
        <v>624115.7141463561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</row>
    <row r="24" spans="1:23" s="167" customFormat="1" ht="15.75" customHeight="1" x14ac:dyDescent="0.2">
      <c r="A24" s="161" t="s">
        <v>107</v>
      </c>
      <c r="B24" s="162" t="s">
        <v>473</v>
      </c>
      <c r="C24" s="162"/>
      <c r="D24" s="163"/>
      <c r="E24" s="164"/>
      <c r="F24" s="165">
        <f>240000</f>
        <v>240000</v>
      </c>
      <c r="G24" s="166"/>
      <c r="I24" s="168"/>
    </row>
    <row r="25" spans="1:23" s="167" customFormat="1" ht="15.75" customHeight="1" x14ac:dyDescent="0.2">
      <c r="A25" s="161" t="s">
        <v>108</v>
      </c>
      <c r="B25" s="162" t="s">
        <v>474</v>
      </c>
      <c r="C25" s="162"/>
      <c r="D25" s="163"/>
      <c r="E25" s="164"/>
      <c r="F25" s="165"/>
      <c r="G25" s="166"/>
      <c r="I25" s="168"/>
    </row>
    <row r="26" spans="1:23" s="167" customFormat="1" ht="15.75" customHeight="1" x14ac:dyDescent="0.2">
      <c r="A26" s="161" t="s">
        <v>109</v>
      </c>
      <c r="B26" s="162" t="s">
        <v>475</v>
      </c>
      <c r="C26" s="162"/>
      <c r="D26" s="163"/>
      <c r="E26" s="164"/>
      <c r="F26" s="165"/>
      <c r="G26" s="166"/>
      <c r="I26" s="168"/>
    </row>
    <row r="27" spans="1:23" s="167" customFormat="1" ht="15.75" customHeight="1" x14ac:dyDescent="0.2">
      <c r="A27" s="161" t="s">
        <v>111</v>
      </c>
      <c r="B27" s="162" t="s">
        <v>476</v>
      </c>
      <c r="C27" s="162"/>
      <c r="D27" s="163"/>
      <c r="E27" s="164"/>
      <c r="F27" s="165"/>
      <c r="G27" s="166"/>
      <c r="I27" s="168"/>
    </row>
    <row r="28" spans="1:23" s="167" customFormat="1" ht="15.75" customHeight="1" x14ac:dyDescent="0.2">
      <c r="A28" s="161" t="s">
        <v>113</v>
      </c>
      <c r="B28" s="162" t="s">
        <v>482</v>
      </c>
      <c r="C28" s="162"/>
      <c r="D28" s="163"/>
      <c r="E28" s="164"/>
      <c r="F28" s="165"/>
      <c r="G28" s="166"/>
      <c r="I28" s="168"/>
    </row>
    <row r="29" spans="1:23" s="167" customFormat="1" ht="15.75" customHeight="1" x14ac:dyDescent="0.2">
      <c r="A29" s="161" t="s">
        <v>115</v>
      </c>
      <c r="B29" s="162" t="s">
        <v>477</v>
      </c>
      <c r="C29" s="162"/>
      <c r="D29" s="163"/>
      <c r="E29" s="164"/>
      <c r="F29" s="165"/>
      <c r="G29" s="166"/>
      <c r="I29" s="168"/>
    </row>
    <row r="30" spans="1:23" s="167" customFormat="1" ht="15.75" customHeight="1" x14ac:dyDescent="0.2">
      <c r="A30" s="161" t="s">
        <v>117</v>
      </c>
      <c r="B30" s="162" t="s">
        <v>478</v>
      </c>
      <c r="C30" s="162"/>
      <c r="D30" s="163"/>
      <c r="E30" s="164"/>
      <c r="F30" s="165"/>
      <c r="G30" s="166"/>
      <c r="I30" s="168"/>
    </row>
    <row r="31" spans="1:23" s="167" customFormat="1" ht="15.75" customHeight="1" x14ac:dyDescent="0.2">
      <c r="A31" s="161" t="s">
        <v>120</v>
      </c>
      <c r="B31" s="162" t="s">
        <v>479</v>
      </c>
      <c r="C31" s="162"/>
      <c r="D31" s="163"/>
      <c r="E31" s="164"/>
      <c r="F31" s="165"/>
      <c r="G31" s="166"/>
      <c r="I31" s="168"/>
    </row>
    <row r="32" spans="1:23" s="167" customFormat="1" ht="15.75" customHeight="1" x14ac:dyDescent="0.2">
      <c r="A32" s="161" t="s">
        <v>436</v>
      </c>
      <c r="B32" s="162" t="s">
        <v>480</v>
      </c>
      <c r="C32" s="162"/>
      <c r="D32" s="163"/>
      <c r="E32" s="164"/>
      <c r="F32" s="165"/>
      <c r="G32" s="166"/>
      <c r="I32" s="168"/>
    </row>
    <row r="33" spans="1:23" s="167" customFormat="1" ht="15.75" customHeight="1" x14ac:dyDescent="0.2">
      <c r="A33" s="161" t="s">
        <v>437</v>
      </c>
      <c r="B33" s="162" t="s">
        <v>481</v>
      </c>
      <c r="C33" s="162"/>
      <c r="D33" s="163"/>
      <c r="E33" s="164"/>
      <c r="F33" s="165"/>
      <c r="G33" s="166"/>
      <c r="I33" s="168"/>
    </row>
    <row r="34" spans="1:23" ht="15.75" customHeight="1" x14ac:dyDescent="0.2">
      <c r="A34" s="128" t="s">
        <v>84</v>
      </c>
      <c r="B34" s="129" t="s">
        <v>85</v>
      </c>
      <c r="C34" s="129"/>
      <c r="D34" s="130"/>
      <c r="E34" s="130"/>
      <c r="F34" s="131">
        <v>115455.44411085267</v>
      </c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</row>
    <row r="35" spans="1:23" s="167" customFormat="1" ht="15.75" customHeight="1" x14ac:dyDescent="0.2">
      <c r="A35" s="161" t="s">
        <v>484</v>
      </c>
      <c r="B35" s="162" t="s">
        <v>483</v>
      </c>
      <c r="C35" s="162"/>
      <c r="D35" s="163"/>
      <c r="E35" s="164"/>
      <c r="F35" s="165"/>
      <c r="G35" s="166"/>
      <c r="I35" s="168"/>
    </row>
    <row r="36" spans="1:23" ht="15.75" customHeight="1" x14ac:dyDescent="0.2">
      <c r="A36" s="128" t="s">
        <v>86</v>
      </c>
      <c r="B36" s="129" t="s">
        <v>87</v>
      </c>
      <c r="C36" s="129"/>
      <c r="D36" s="130"/>
      <c r="E36" s="130"/>
      <c r="F36" s="131">
        <v>139048.4381165049</v>
      </c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</row>
    <row r="37" spans="1:23" s="167" customFormat="1" ht="15.75" customHeight="1" x14ac:dyDescent="0.2">
      <c r="A37" s="161" t="s">
        <v>489</v>
      </c>
      <c r="B37" s="162" t="s">
        <v>485</v>
      </c>
      <c r="C37" s="162"/>
      <c r="D37" s="163"/>
      <c r="E37" s="164"/>
      <c r="F37" s="165"/>
      <c r="G37" s="166"/>
      <c r="I37" s="168"/>
    </row>
    <row r="38" spans="1:23" s="167" customFormat="1" ht="15.75" customHeight="1" x14ac:dyDescent="0.2">
      <c r="A38" s="161" t="s">
        <v>490</v>
      </c>
      <c r="B38" s="162" t="s">
        <v>486</v>
      </c>
      <c r="C38" s="162"/>
      <c r="D38" s="163"/>
      <c r="E38" s="164"/>
      <c r="F38" s="165"/>
      <c r="G38" s="166"/>
      <c r="I38" s="168"/>
    </row>
    <row r="39" spans="1:23" s="167" customFormat="1" ht="15.75" customHeight="1" x14ac:dyDescent="0.2">
      <c r="A39" s="161" t="s">
        <v>491</v>
      </c>
      <c r="B39" s="162" t="s">
        <v>487</v>
      </c>
      <c r="C39" s="162"/>
      <c r="D39" s="163"/>
      <c r="E39" s="164"/>
      <c r="F39" s="165"/>
      <c r="G39" s="166"/>
      <c r="I39" s="168"/>
    </row>
    <row r="40" spans="1:23" s="167" customFormat="1" ht="15.75" customHeight="1" x14ac:dyDescent="0.2">
      <c r="A40" s="161" t="s">
        <v>492</v>
      </c>
      <c r="B40" s="162" t="s">
        <v>488</v>
      </c>
      <c r="C40" s="162"/>
      <c r="D40" s="163"/>
      <c r="E40" s="164"/>
      <c r="F40" s="165"/>
      <c r="G40" s="166"/>
      <c r="I40" s="168"/>
    </row>
    <row r="41" spans="1:23" ht="15.75" customHeight="1" x14ac:dyDescent="0.2">
      <c r="A41" s="124" t="s">
        <v>88</v>
      </c>
      <c r="B41" s="125" t="s">
        <v>89</v>
      </c>
      <c r="C41" s="125"/>
      <c r="D41" s="126"/>
      <c r="E41" s="126"/>
      <c r="F41" s="127">
        <f>SUM(F42:F58)</f>
        <v>224942.37726347719</v>
      </c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</row>
    <row r="42" spans="1:23" ht="15.75" customHeight="1" x14ac:dyDescent="0.2">
      <c r="A42" s="132" t="s">
        <v>90</v>
      </c>
      <c r="B42" s="129" t="s">
        <v>91</v>
      </c>
      <c r="C42" s="129"/>
      <c r="D42" s="130"/>
      <c r="E42" s="130"/>
      <c r="F42" s="131">
        <v>22310.882909112737</v>
      </c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</row>
    <row r="43" spans="1:23" s="167" customFormat="1" ht="15.75" customHeight="1" x14ac:dyDescent="0.2">
      <c r="A43" s="161" t="s">
        <v>128</v>
      </c>
      <c r="B43" s="162" t="s">
        <v>493</v>
      </c>
      <c r="C43" s="162"/>
      <c r="D43" s="163"/>
      <c r="E43" s="164"/>
      <c r="F43" s="165"/>
      <c r="G43" s="166"/>
      <c r="I43" s="168"/>
    </row>
    <row r="44" spans="1:23" ht="15.75" customHeight="1" x14ac:dyDescent="0.2">
      <c r="A44" s="132" t="s">
        <v>92</v>
      </c>
      <c r="B44" s="129" t="s">
        <v>93</v>
      </c>
      <c r="C44" s="129"/>
      <c r="D44" s="130"/>
      <c r="E44" s="130"/>
      <c r="F44" s="131">
        <v>141762.5531612722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</row>
    <row r="45" spans="1:23" s="167" customFormat="1" ht="15.75" customHeight="1" x14ac:dyDescent="0.2">
      <c r="A45" s="161" t="s">
        <v>139</v>
      </c>
      <c r="B45" s="162" t="s">
        <v>494</v>
      </c>
      <c r="C45" s="162"/>
      <c r="D45" s="163"/>
      <c r="E45" s="164"/>
      <c r="F45" s="165"/>
      <c r="G45" s="166"/>
      <c r="I45" s="168"/>
    </row>
    <row r="46" spans="1:23" s="167" customFormat="1" ht="15.75" customHeight="1" x14ac:dyDescent="0.2">
      <c r="A46" s="161" t="s">
        <v>141</v>
      </c>
      <c r="B46" s="162" t="s">
        <v>495</v>
      </c>
      <c r="C46" s="162"/>
      <c r="D46" s="163"/>
      <c r="E46" s="164"/>
      <c r="F46" s="165"/>
      <c r="G46" s="166"/>
      <c r="I46" s="168"/>
    </row>
    <row r="47" spans="1:23" s="167" customFormat="1" ht="15.75" customHeight="1" x14ac:dyDescent="0.2">
      <c r="A47" s="161" t="s">
        <v>507</v>
      </c>
      <c r="B47" s="162" t="s">
        <v>496</v>
      </c>
      <c r="C47" s="162"/>
      <c r="D47" s="163"/>
      <c r="E47" s="164"/>
      <c r="F47" s="165"/>
      <c r="G47" s="166"/>
      <c r="I47" s="168"/>
    </row>
    <row r="48" spans="1:23" s="167" customFormat="1" ht="15.75" customHeight="1" x14ac:dyDescent="0.2">
      <c r="A48" s="161" t="s">
        <v>508</v>
      </c>
      <c r="B48" s="162" t="s">
        <v>497</v>
      </c>
      <c r="C48" s="162"/>
      <c r="D48" s="163"/>
      <c r="E48" s="164"/>
      <c r="F48" s="165"/>
      <c r="G48" s="166"/>
      <c r="I48" s="168"/>
    </row>
    <row r="49" spans="1:23" s="167" customFormat="1" ht="15.75" customHeight="1" x14ac:dyDescent="0.2">
      <c r="A49" s="161" t="s">
        <v>509</v>
      </c>
      <c r="B49" s="162" t="s">
        <v>498</v>
      </c>
      <c r="C49" s="162"/>
      <c r="D49" s="163"/>
      <c r="E49" s="164"/>
      <c r="F49" s="165"/>
      <c r="G49" s="166"/>
      <c r="I49" s="168"/>
    </row>
    <row r="50" spans="1:23" s="167" customFormat="1" ht="15.75" customHeight="1" x14ac:dyDescent="0.2">
      <c r="A50" s="161" t="s">
        <v>510</v>
      </c>
      <c r="B50" s="162" t="s">
        <v>499</v>
      </c>
      <c r="C50" s="162"/>
      <c r="D50" s="163"/>
      <c r="E50" s="164"/>
      <c r="F50" s="165"/>
      <c r="G50" s="166"/>
      <c r="I50" s="168"/>
    </row>
    <row r="51" spans="1:23" s="167" customFormat="1" ht="15.75" customHeight="1" x14ac:dyDescent="0.2">
      <c r="A51" s="161" t="s">
        <v>511</v>
      </c>
      <c r="B51" s="162" t="s">
        <v>500</v>
      </c>
      <c r="C51" s="162"/>
      <c r="D51" s="163"/>
      <c r="E51" s="164"/>
      <c r="F51" s="165"/>
      <c r="G51" s="166"/>
      <c r="I51" s="168"/>
    </row>
    <row r="52" spans="1:23" s="167" customFormat="1" ht="15.75" customHeight="1" x14ac:dyDescent="0.2">
      <c r="A52" s="161" t="s">
        <v>512</v>
      </c>
      <c r="B52" s="162" t="s">
        <v>501</v>
      </c>
      <c r="C52" s="162"/>
      <c r="D52" s="163"/>
      <c r="E52" s="164"/>
      <c r="F52" s="165"/>
      <c r="G52" s="166"/>
      <c r="I52" s="168"/>
    </row>
    <row r="53" spans="1:23" s="167" customFormat="1" ht="15.75" customHeight="1" x14ac:dyDescent="0.2">
      <c r="A53" s="161" t="s">
        <v>513</v>
      </c>
      <c r="B53" s="162" t="s">
        <v>502</v>
      </c>
      <c r="C53" s="162"/>
      <c r="D53" s="163"/>
      <c r="E53" s="164"/>
      <c r="F53" s="165"/>
      <c r="G53" s="166"/>
      <c r="I53" s="168"/>
    </row>
    <row r="54" spans="1:23" s="167" customFormat="1" ht="15.75" customHeight="1" x14ac:dyDescent="0.2">
      <c r="A54" s="161" t="s">
        <v>514</v>
      </c>
      <c r="B54" s="162" t="s">
        <v>503</v>
      </c>
      <c r="C54" s="162"/>
      <c r="D54" s="163"/>
      <c r="E54" s="164"/>
      <c r="F54" s="165"/>
      <c r="G54" s="166"/>
      <c r="I54" s="168"/>
    </row>
    <row r="55" spans="1:23" s="167" customFormat="1" ht="15.75" customHeight="1" x14ac:dyDescent="0.2">
      <c r="A55" s="161" t="s">
        <v>515</v>
      </c>
      <c r="B55" s="162" t="s">
        <v>504</v>
      </c>
      <c r="C55" s="162"/>
      <c r="D55" s="163"/>
      <c r="E55" s="164"/>
      <c r="F55" s="165"/>
      <c r="G55" s="166"/>
      <c r="I55" s="168"/>
    </row>
    <row r="56" spans="1:23" s="167" customFormat="1" ht="15.75" customHeight="1" x14ac:dyDescent="0.2">
      <c r="A56" s="161" t="s">
        <v>516</v>
      </c>
      <c r="B56" s="162" t="s">
        <v>505</v>
      </c>
      <c r="C56" s="162"/>
      <c r="D56" s="163"/>
      <c r="E56" s="164"/>
      <c r="F56" s="165"/>
      <c r="G56" s="166"/>
      <c r="I56" s="168"/>
    </row>
    <row r="57" spans="1:23" s="167" customFormat="1" ht="15.75" customHeight="1" x14ac:dyDescent="0.2">
      <c r="A57" s="161" t="s">
        <v>517</v>
      </c>
      <c r="B57" s="162" t="s">
        <v>506</v>
      </c>
      <c r="C57" s="162"/>
      <c r="D57" s="163"/>
      <c r="E57" s="164"/>
      <c r="F57" s="165"/>
      <c r="G57" s="166"/>
      <c r="I57" s="168"/>
    </row>
    <row r="58" spans="1:23" ht="15.75" customHeight="1" x14ac:dyDescent="0.2">
      <c r="A58" s="128" t="s">
        <v>94</v>
      </c>
      <c r="B58" s="129" t="s">
        <v>95</v>
      </c>
      <c r="C58" s="129"/>
      <c r="D58" s="130"/>
      <c r="E58" s="130"/>
      <c r="F58" s="131">
        <v>60868.94119309228</v>
      </c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</row>
    <row r="59" spans="1:23" s="167" customFormat="1" ht="15.75" customHeight="1" x14ac:dyDescent="0.2">
      <c r="A59" s="161" t="s">
        <v>144</v>
      </c>
      <c r="B59" s="162" t="s">
        <v>518</v>
      </c>
      <c r="C59" s="162"/>
      <c r="D59" s="163"/>
      <c r="E59" s="164"/>
      <c r="F59" s="165"/>
      <c r="G59" s="166"/>
      <c r="I59" s="168"/>
    </row>
    <row r="60" spans="1:23" s="167" customFormat="1" ht="15.75" customHeight="1" x14ac:dyDescent="0.2">
      <c r="A60" s="161" t="s">
        <v>146</v>
      </c>
      <c r="B60" s="162" t="s">
        <v>519</v>
      </c>
      <c r="C60" s="162"/>
      <c r="D60" s="163"/>
      <c r="E60" s="164"/>
      <c r="F60" s="165"/>
      <c r="G60" s="166"/>
      <c r="I60" s="168"/>
    </row>
    <row r="61" spans="1:23" s="167" customFormat="1" ht="15.75" customHeight="1" x14ac:dyDescent="0.2">
      <c r="A61" s="161" t="s">
        <v>147</v>
      </c>
      <c r="B61" s="162" t="s">
        <v>520</v>
      </c>
      <c r="C61" s="162"/>
      <c r="D61" s="163"/>
      <c r="E61" s="164"/>
      <c r="F61" s="165"/>
      <c r="G61" s="166"/>
      <c r="I61" s="168"/>
    </row>
    <row r="62" spans="1:23" ht="15.75" customHeight="1" x14ac:dyDescent="0.2">
      <c r="A62" s="133" t="s">
        <v>96</v>
      </c>
      <c r="B62" s="134" t="s">
        <v>97</v>
      </c>
      <c r="C62" s="134"/>
      <c r="D62" s="135"/>
      <c r="E62" s="135"/>
      <c r="F62" s="136">
        <f>F63+F78+F99</f>
        <v>3431505.6458885227</v>
      </c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</row>
    <row r="63" spans="1:23" ht="15.75" customHeight="1" x14ac:dyDescent="0.2">
      <c r="A63" s="137" t="s">
        <v>98</v>
      </c>
      <c r="B63" s="125" t="s">
        <v>99</v>
      </c>
      <c r="C63" s="125"/>
      <c r="D63" s="126"/>
      <c r="E63" s="126"/>
      <c r="F63" s="127">
        <f>F64+F66+F77</f>
        <v>497992.63867147471</v>
      </c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</row>
    <row r="64" spans="1:23" ht="15.75" customHeight="1" x14ac:dyDescent="0.2">
      <c r="A64" s="132" t="s">
        <v>100</v>
      </c>
      <c r="B64" s="129" t="s">
        <v>101</v>
      </c>
      <c r="C64" s="129"/>
      <c r="D64" s="130"/>
      <c r="E64" s="130"/>
      <c r="F64" s="131">
        <f>F65</f>
        <v>120000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</row>
    <row r="65" spans="1:23" ht="15.75" customHeight="1" x14ac:dyDescent="0.2">
      <c r="A65" s="138" t="s">
        <v>102</v>
      </c>
      <c r="B65" s="139" t="s">
        <v>103</v>
      </c>
      <c r="C65" s="139" t="s">
        <v>104</v>
      </c>
      <c r="D65" s="140">
        <f>OBRA!D12</f>
        <v>48</v>
      </c>
      <c r="E65" s="141">
        <f>[3]BASES!H19</f>
        <v>2500</v>
      </c>
      <c r="F65" s="142">
        <f>E65*D65</f>
        <v>120000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</row>
    <row r="66" spans="1:23" ht="15.75" customHeight="1" x14ac:dyDescent="0.2">
      <c r="A66" s="132" t="s">
        <v>105</v>
      </c>
      <c r="B66" s="129" t="s">
        <v>106</v>
      </c>
      <c r="C66" s="129"/>
      <c r="D66" s="130"/>
      <c r="E66" s="130"/>
      <c r="F66" s="131">
        <f>SUM(F67:F76)</f>
        <v>339466.04580701323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spans="1:23" ht="15.75" customHeight="1" x14ac:dyDescent="0.2">
      <c r="A67" s="138" t="s">
        <v>107</v>
      </c>
      <c r="B67" s="139" t="s">
        <v>21</v>
      </c>
      <c r="C67" s="139" t="s">
        <v>19</v>
      </c>
      <c r="D67" s="140">
        <f>EPCs!D13</f>
        <v>196.32</v>
      </c>
      <c r="E67" s="319">
        <v>294.33</v>
      </c>
      <c r="F67" s="142">
        <f t="shared" ref="F67:F76" si="0">E67*D67</f>
        <v>57782.865599999997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</row>
    <row r="68" spans="1:23" ht="15.75" customHeight="1" x14ac:dyDescent="0.2">
      <c r="A68" s="138" t="s">
        <v>108</v>
      </c>
      <c r="B68" s="139" t="s">
        <v>22</v>
      </c>
      <c r="C68" s="139" t="s">
        <v>19</v>
      </c>
      <c r="D68" s="140">
        <f>EPCs!D14</f>
        <v>76.48</v>
      </c>
      <c r="E68" s="319">
        <v>210.06</v>
      </c>
      <c r="F68" s="142">
        <f t="shared" si="0"/>
        <v>16065.388800000001</v>
      </c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</row>
    <row r="69" spans="1:23" ht="19.5" customHeight="1" x14ac:dyDescent="0.2">
      <c r="A69" s="138" t="s">
        <v>109</v>
      </c>
      <c r="B69" s="139" t="s">
        <v>110</v>
      </c>
      <c r="C69" s="139" t="s">
        <v>19</v>
      </c>
      <c r="D69" s="140">
        <f>EPCs!D21</f>
        <v>305.92</v>
      </c>
      <c r="E69" s="140">
        <f>39.19+7.55+0.63+1.63</f>
        <v>49</v>
      </c>
      <c r="F69" s="142">
        <f t="shared" si="0"/>
        <v>14990.08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</row>
    <row r="70" spans="1:23" ht="19.5" customHeight="1" x14ac:dyDescent="0.2">
      <c r="A70" s="138" t="s">
        <v>111</v>
      </c>
      <c r="B70" s="139" t="s">
        <v>112</v>
      </c>
      <c r="C70" s="139" t="s">
        <v>29</v>
      </c>
      <c r="D70" s="140">
        <f>EPCs!D42</f>
        <v>120.96000000000001</v>
      </c>
      <c r="E70" s="140">
        <v>19.89</v>
      </c>
      <c r="F70" s="142">
        <f t="shared" si="0"/>
        <v>2405.8944000000001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</row>
    <row r="71" spans="1:23" ht="17.25" customHeight="1" x14ac:dyDescent="0.2">
      <c r="A71" s="138" t="s">
        <v>113</v>
      </c>
      <c r="B71" s="139" t="s">
        <v>114</v>
      </c>
      <c r="C71" s="139" t="s">
        <v>19</v>
      </c>
      <c r="D71" s="140">
        <f>D69</f>
        <v>305.92</v>
      </c>
      <c r="E71" s="140">
        <v>244</v>
      </c>
      <c r="F71" s="142">
        <f t="shared" si="0"/>
        <v>74644.48000000001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</row>
    <row r="72" spans="1:23" ht="17.25" customHeight="1" x14ac:dyDescent="0.2">
      <c r="A72" s="138" t="s">
        <v>115</v>
      </c>
      <c r="B72" s="139" t="s">
        <v>116</v>
      </c>
      <c r="C72" s="139" t="s">
        <v>29</v>
      </c>
      <c r="D72" s="140">
        <f>EPCs!D28</f>
        <v>5873.6640000000016</v>
      </c>
      <c r="E72" s="140">
        <v>15</v>
      </c>
      <c r="F72" s="142">
        <f t="shared" si="0"/>
        <v>88104.960000000021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</row>
    <row r="73" spans="1:23" ht="15.75" customHeight="1" x14ac:dyDescent="0.2">
      <c r="A73" s="138" t="s">
        <v>117</v>
      </c>
      <c r="B73" s="139" t="s">
        <v>118</v>
      </c>
      <c r="C73" s="139" t="s">
        <v>119</v>
      </c>
      <c r="D73" s="140">
        <v>1</v>
      </c>
      <c r="E73" s="140">
        <v>3270.4385401439999</v>
      </c>
      <c r="F73" s="142">
        <f t="shared" si="0"/>
        <v>3270.4385401439999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</row>
    <row r="74" spans="1:23" ht="15.75" customHeight="1" x14ac:dyDescent="0.2">
      <c r="A74" s="138" t="s">
        <v>120</v>
      </c>
      <c r="B74" s="139" t="s">
        <v>121</v>
      </c>
      <c r="C74" s="139" t="s">
        <v>119</v>
      </c>
      <c r="D74" s="140">
        <v>1</v>
      </c>
      <c r="E74" s="140">
        <f>CANTEIRO!D17</f>
        <v>10000</v>
      </c>
      <c r="F74" s="142">
        <f t="shared" si="0"/>
        <v>10000</v>
      </c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</row>
    <row r="75" spans="1:23" ht="19.5" customHeight="1" x14ac:dyDescent="0.2">
      <c r="A75" s="138" t="s">
        <v>436</v>
      </c>
      <c r="B75" s="139" t="s">
        <v>435</v>
      </c>
      <c r="C75" s="139" t="s">
        <v>19</v>
      </c>
      <c r="D75" s="140">
        <f>314.16+83.49/1.1</f>
        <v>390.06</v>
      </c>
      <c r="E75" s="140">
        <v>13.68</v>
      </c>
      <c r="F75" s="142">
        <f t="shared" si="0"/>
        <v>5336.0208000000002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</row>
    <row r="76" spans="1:23" ht="15.75" customHeight="1" x14ac:dyDescent="0.2">
      <c r="A76" s="138" t="s">
        <v>438</v>
      </c>
      <c r="B76" s="139" t="s">
        <v>446</v>
      </c>
      <c r="C76" s="139" t="s">
        <v>19</v>
      </c>
      <c r="D76" s="140">
        <f>EPCs!D34</f>
        <v>76.48</v>
      </c>
      <c r="E76" s="140">
        <f>100727.28/(460.84/4)</f>
        <v>874.29285652287126</v>
      </c>
      <c r="F76" s="142">
        <f t="shared" si="0"/>
        <v>66865.917666869194</v>
      </c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</row>
    <row r="77" spans="1:23" ht="15.75" customHeight="1" x14ac:dyDescent="0.2">
      <c r="A77" s="132" t="s">
        <v>122</v>
      </c>
      <c r="B77" s="129" t="s">
        <v>123</v>
      </c>
      <c r="C77" s="129"/>
      <c r="D77" s="130"/>
      <c r="E77" s="130"/>
      <c r="F77" s="131">
        <v>38526.592864461498</v>
      </c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</row>
    <row r="78" spans="1:23" ht="15.75" customHeight="1" x14ac:dyDescent="0.2">
      <c r="A78" s="137" t="s">
        <v>124</v>
      </c>
      <c r="B78" s="125" t="s">
        <v>125</v>
      </c>
      <c r="C78" s="125"/>
      <c r="D78" s="126"/>
      <c r="E78" s="126"/>
      <c r="F78" s="127">
        <f>F79+F88+F90+F98</f>
        <v>2632107.0072170482</v>
      </c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</row>
    <row r="79" spans="1:23" ht="15.75" customHeight="1" x14ac:dyDescent="0.2">
      <c r="A79" s="132" t="s">
        <v>126</v>
      </c>
      <c r="B79" s="129" t="s">
        <v>127</v>
      </c>
      <c r="C79" s="129"/>
      <c r="D79" s="130"/>
      <c r="E79" s="130"/>
      <c r="F79" s="131">
        <f>SUM(F80:F87)</f>
        <v>1939200</v>
      </c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</row>
    <row r="80" spans="1:23" ht="15.75" customHeight="1" x14ac:dyDescent="0.2">
      <c r="A80" s="138" t="s">
        <v>128</v>
      </c>
      <c r="B80" s="139" t="s">
        <v>447</v>
      </c>
      <c r="C80" s="139" t="s">
        <v>104</v>
      </c>
      <c r="D80" s="140">
        <f>OBRA!$D$12</f>
        <v>48</v>
      </c>
      <c r="E80" s="141">
        <v>8000</v>
      </c>
      <c r="F80" s="142">
        <f t="shared" ref="F80:F87" si="1">E80*D80</f>
        <v>384000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</row>
    <row r="81" spans="1:23" ht="15.75" customHeight="1" x14ac:dyDescent="0.2">
      <c r="A81" s="138" t="s">
        <v>129</v>
      </c>
      <c r="B81" s="139" t="s">
        <v>448</v>
      </c>
      <c r="C81" s="139" t="s">
        <v>104</v>
      </c>
      <c r="D81" s="140">
        <f>OBRA!$D$12</f>
        <v>48</v>
      </c>
      <c r="E81" s="141">
        <v>6500</v>
      </c>
      <c r="F81" s="142">
        <f t="shared" si="1"/>
        <v>312000</v>
      </c>
      <c r="G81" s="107" t="s">
        <v>568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</row>
    <row r="82" spans="1:23" ht="15.75" customHeight="1" x14ac:dyDescent="0.2">
      <c r="A82" s="138" t="s">
        <v>130</v>
      </c>
      <c r="B82" s="139" t="s">
        <v>132</v>
      </c>
      <c r="C82" s="139" t="s">
        <v>104</v>
      </c>
      <c r="D82" s="140">
        <f>OBRA!$D$12</f>
        <v>48</v>
      </c>
      <c r="E82" s="141">
        <v>5000</v>
      </c>
      <c r="F82" s="142">
        <f t="shared" si="1"/>
        <v>240000</v>
      </c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</row>
    <row r="83" spans="1:23" ht="15.75" customHeight="1" x14ac:dyDescent="0.2">
      <c r="A83" s="138" t="s">
        <v>131</v>
      </c>
      <c r="B83" s="139" t="s">
        <v>449</v>
      </c>
      <c r="C83" s="139" t="s">
        <v>104</v>
      </c>
      <c r="D83" s="140">
        <f>OBRA!$D$12</f>
        <v>48</v>
      </c>
      <c r="E83" s="141">
        <v>3000</v>
      </c>
      <c r="F83" s="142">
        <f t="shared" si="1"/>
        <v>144000</v>
      </c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</row>
    <row r="84" spans="1:23" ht="15.75" customHeight="1" x14ac:dyDescent="0.2">
      <c r="A84" s="138" t="s">
        <v>133</v>
      </c>
      <c r="B84" s="139" t="s">
        <v>450</v>
      </c>
      <c r="C84" s="139" t="s">
        <v>104</v>
      </c>
      <c r="D84" s="140">
        <f>OBRA!$D$12</f>
        <v>48</v>
      </c>
      <c r="E84" s="141">
        <v>1400</v>
      </c>
      <c r="F84" s="142">
        <f t="shared" si="1"/>
        <v>67200</v>
      </c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</row>
    <row r="85" spans="1:23" ht="15.75" customHeight="1" x14ac:dyDescent="0.2">
      <c r="A85" s="138" t="s">
        <v>134</v>
      </c>
      <c r="B85" s="139" t="s">
        <v>451</v>
      </c>
      <c r="C85" s="139" t="s">
        <v>104</v>
      </c>
      <c r="D85" s="140">
        <f>OBRA!$D$12</f>
        <v>48</v>
      </c>
      <c r="E85" s="141">
        <v>3500</v>
      </c>
      <c r="F85" s="142">
        <f t="shared" si="1"/>
        <v>168000</v>
      </c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</row>
    <row r="86" spans="1:23" ht="15.75" customHeight="1" x14ac:dyDescent="0.2">
      <c r="A86" s="138" t="s">
        <v>135</v>
      </c>
      <c r="B86" s="139" t="s">
        <v>567</v>
      </c>
      <c r="C86" s="139" t="s">
        <v>104</v>
      </c>
      <c r="D86" s="140">
        <f>OBRA!$D$12</f>
        <v>48</v>
      </c>
      <c r="E86" s="141">
        <v>10500</v>
      </c>
      <c r="F86" s="142">
        <f t="shared" si="1"/>
        <v>504000</v>
      </c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</row>
    <row r="87" spans="1:23" ht="15.75" customHeight="1" x14ac:dyDescent="0.2">
      <c r="A87" s="138" t="s">
        <v>136</v>
      </c>
      <c r="B87" s="139" t="s">
        <v>452</v>
      </c>
      <c r="C87" s="139" t="s">
        <v>104</v>
      </c>
      <c r="D87" s="140">
        <f>OBRA!$D$12</f>
        <v>48</v>
      </c>
      <c r="E87" s="141">
        <v>2500</v>
      </c>
      <c r="F87" s="142">
        <f t="shared" si="1"/>
        <v>120000</v>
      </c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</row>
    <row r="88" spans="1:23" ht="15.75" customHeight="1" x14ac:dyDescent="0.2">
      <c r="A88" s="132" t="s">
        <v>137</v>
      </c>
      <c r="B88" s="129" t="s">
        <v>138</v>
      </c>
      <c r="C88" s="129"/>
      <c r="D88" s="130"/>
      <c r="E88" s="130"/>
      <c r="F88" s="131">
        <f>SUM(F89:F89)</f>
        <v>3806.25</v>
      </c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</row>
    <row r="89" spans="1:23" ht="15.75" customHeight="1" x14ac:dyDescent="0.2">
      <c r="A89" s="138" t="s">
        <v>139</v>
      </c>
      <c r="B89" s="139" t="s">
        <v>140</v>
      </c>
      <c r="C89" s="139" t="s">
        <v>29</v>
      </c>
      <c r="D89" s="140">
        <f>OBRA!D9</f>
        <v>304.5</v>
      </c>
      <c r="E89" s="141">
        <v>12.5</v>
      </c>
      <c r="F89" s="142">
        <f t="shared" ref="F89" si="2">E89*D89</f>
        <v>3806.25</v>
      </c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</row>
    <row r="90" spans="1:23" ht="15.75" customHeight="1" x14ac:dyDescent="0.2">
      <c r="A90" s="132" t="s">
        <v>142</v>
      </c>
      <c r="B90" s="129" t="s">
        <v>143</v>
      </c>
      <c r="C90" s="129"/>
      <c r="D90" s="130"/>
      <c r="E90" s="130"/>
      <c r="F90" s="131">
        <f>SUM(F91:F97)</f>
        <v>377097.1490556635</v>
      </c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</row>
    <row r="91" spans="1:23" ht="15.75" customHeight="1" x14ac:dyDescent="0.2">
      <c r="A91" s="138" t="s">
        <v>144</v>
      </c>
      <c r="B91" s="139" t="s">
        <v>145</v>
      </c>
      <c r="C91" s="143" t="s">
        <v>104</v>
      </c>
      <c r="D91" s="140">
        <f>OBRA!D12</f>
        <v>48</v>
      </c>
      <c r="E91" s="140">
        <v>2850</v>
      </c>
      <c r="F91" s="142">
        <f t="shared" ref="F91:F97" si="3">E91*D91</f>
        <v>136800</v>
      </c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</row>
    <row r="92" spans="1:23" ht="15.75" customHeight="1" x14ac:dyDescent="0.2">
      <c r="A92" s="138" t="s">
        <v>146</v>
      </c>
      <c r="B92" s="139" t="s">
        <v>40</v>
      </c>
      <c r="C92" s="139" t="s">
        <v>119</v>
      </c>
      <c r="D92" s="141">
        <v>1</v>
      </c>
      <c r="E92" s="141">
        <v>66600.52379998019</v>
      </c>
      <c r="F92" s="144">
        <f t="shared" si="3"/>
        <v>66600.52379998019</v>
      </c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</row>
    <row r="93" spans="1:23" ht="15.75" customHeight="1" x14ac:dyDescent="0.2">
      <c r="A93" s="138" t="s">
        <v>147</v>
      </c>
      <c r="B93" s="139" t="s">
        <v>148</v>
      </c>
      <c r="C93" s="139" t="s">
        <v>119</v>
      </c>
      <c r="D93" s="141">
        <v>1</v>
      </c>
      <c r="E93" s="141">
        <v>14272.146096840315</v>
      </c>
      <c r="F93" s="144">
        <f t="shared" si="3"/>
        <v>14272.146096840315</v>
      </c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</row>
    <row r="94" spans="1:23" ht="15.75" customHeight="1" x14ac:dyDescent="0.2">
      <c r="A94" s="138" t="s">
        <v>149</v>
      </c>
      <c r="B94" s="139" t="s">
        <v>150</v>
      </c>
      <c r="C94" s="139" t="s">
        <v>119</v>
      </c>
      <c r="D94" s="141">
        <v>1</v>
      </c>
      <c r="E94" s="141">
        <v>12491.655878842972</v>
      </c>
      <c r="F94" s="144">
        <f t="shared" si="3"/>
        <v>12491.655878842972</v>
      </c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</row>
    <row r="95" spans="1:23" ht="15.75" customHeight="1" x14ac:dyDescent="0.2">
      <c r="A95" s="138" t="s">
        <v>151</v>
      </c>
      <c r="B95" s="139" t="s">
        <v>152</v>
      </c>
      <c r="C95" s="139" t="s">
        <v>119</v>
      </c>
      <c r="D95" s="141">
        <v>1</v>
      </c>
      <c r="E95" s="141">
        <v>87000</v>
      </c>
      <c r="F95" s="144">
        <f t="shared" si="3"/>
        <v>87000</v>
      </c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</row>
    <row r="96" spans="1:23" ht="15.75" customHeight="1" x14ac:dyDescent="0.2">
      <c r="A96" s="138" t="s">
        <v>153</v>
      </c>
      <c r="B96" s="139" t="s">
        <v>154</v>
      </c>
      <c r="C96" s="143" t="s">
        <v>119</v>
      </c>
      <c r="D96" s="141">
        <v>1</v>
      </c>
      <c r="E96" s="141">
        <v>51000</v>
      </c>
      <c r="F96" s="144">
        <f t="shared" si="3"/>
        <v>51000</v>
      </c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</row>
    <row r="97" spans="1:23" ht="15.75" customHeight="1" x14ac:dyDescent="0.2">
      <c r="A97" s="138" t="s">
        <v>155</v>
      </c>
      <c r="B97" s="139" t="s">
        <v>156</v>
      </c>
      <c r="C97" s="139" t="s">
        <v>29</v>
      </c>
      <c r="D97" s="141">
        <f>EPCs!D49</f>
        <v>74.808000000000007</v>
      </c>
      <c r="E97" s="141">
        <v>119.41</v>
      </c>
      <c r="F97" s="142">
        <f t="shared" si="3"/>
        <v>8932.8232800000005</v>
      </c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</row>
    <row r="98" spans="1:23" ht="15.75" customHeight="1" x14ac:dyDescent="0.2">
      <c r="A98" s="132" t="s">
        <v>157</v>
      </c>
      <c r="B98" s="129" t="s">
        <v>158</v>
      </c>
      <c r="C98" s="129"/>
      <c r="D98" s="130"/>
      <c r="E98" s="130"/>
      <c r="F98" s="131">
        <v>312003.60816138453</v>
      </c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</row>
    <row r="99" spans="1:23" ht="15.75" customHeight="1" x14ac:dyDescent="0.2">
      <c r="A99" s="137" t="s">
        <v>159</v>
      </c>
      <c r="B99" s="125" t="s">
        <v>160</v>
      </c>
      <c r="C99" s="125"/>
      <c r="D99" s="126"/>
      <c r="E99" s="126"/>
      <c r="F99" s="127">
        <f>F100+F109</f>
        <v>301406</v>
      </c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</row>
    <row r="100" spans="1:23" ht="15.75" customHeight="1" x14ac:dyDescent="0.2">
      <c r="A100" s="132" t="s">
        <v>161</v>
      </c>
      <c r="B100" s="129" t="s">
        <v>65</v>
      </c>
      <c r="C100" s="129"/>
      <c r="D100" s="130"/>
      <c r="E100" s="130"/>
      <c r="F100" s="131">
        <f>SUM(F101:F108)</f>
        <v>200606</v>
      </c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</row>
    <row r="101" spans="1:23" ht="15.75" customHeight="1" x14ac:dyDescent="0.2">
      <c r="A101" s="138" t="s">
        <v>162</v>
      </c>
      <c r="B101" s="139" t="s">
        <v>163</v>
      </c>
      <c r="C101" s="139" t="s">
        <v>119</v>
      </c>
      <c r="D101" s="140">
        <v>1</v>
      </c>
      <c r="E101" s="140">
        <f>CANTEIRO!D16</f>
        <v>12000</v>
      </c>
      <c r="F101" s="144">
        <f t="shared" ref="F101:F108" si="4">E101*D101</f>
        <v>12000</v>
      </c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</row>
    <row r="102" spans="1:23" ht="15.75" customHeight="1" x14ac:dyDescent="0.2">
      <c r="A102" s="138" t="s">
        <v>164</v>
      </c>
      <c r="B102" s="139" t="s">
        <v>457</v>
      </c>
      <c r="C102" s="139" t="s">
        <v>73</v>
      </c>
      <c r="D102" s="140">
        <v>1</v>
      </c>
      <c r="E102" s="140">
        <v>70000</v>
      </c>
      <c r="F102" s="144">
        <f t="shared" si="4"/>
        <v>70000</v>
      </c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</row>
    <row r="103" spans="1:23" ht="15.75" customHeight="1" x14ac:dyDescent="0.2">
      <c r="A103" s="138" t="s">
        <v>165</v>
      </c>
      <c r="B103" s="139" t="s">
        <v>458</v>
      </c>
      <c r="C103" s="139" t="s">
        <v>104</v>
      </c>
      <c r="D103" s="140">
        <v>25</v>
      </c>
      <c r="E103" s="140">
        <v>2000</v>
      </c>
      <c r="F103" s="144">
        <f t="shared" si="4"/>
        <v>50000</v>
      </c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</row>
    <row r="104" spans="1:23" ht="15.75" customHeight="1" x14ac:dyDescent="0.2">
      <c r="A104" s="138" t="s">
        <v>166</v>
      </c>
      <c r="B104" s="139" t="s">
        <v>453</v>
      </c>
      <c r="C104" s="139" t="s">
        <v>73</v>
      </c>
      <c r="D104" s="140">
        <v>1</v>
      </c>
      <c r="E104" s="140">
        <v>17600</v>
      </c>
      <c r="F104" s="144">
        <f t="shared" si="4"/>
        <v>17600</v>
      </c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</row>
    <row r="105" spans="1:23" ht="15.75" customHeight="1" x14ac:dyDescent="0.2">
      <c r="A105" s="138" t="s">
        <v>167</v>
      </c>
      <c r="B105" s="139" t="s">
        <v>454</v>
      </c>
      <c r="C105" s="139" t="s">
        <v>73</v>
      </c>
      <c r="D105" s="140">
        <v>1</v>
      </c>
      <c r="E105" s="140">
        <v>13000</v>
      </c>
      <c r="F105" s="144">
        <f t="shared" si="4"/>
        <v>13000</v>
      </c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</row>
    <row r="106" spans="1:23" ht="15.75" customHeight="1" x14ac:dyDescent="0.2">
      <c r="A106" s="138" t="s">
        <v>168</v>
      </c>
      <c r="B106" s="139" t="s">
        <v>459</v>
      </c>
      <c r="C106" s="139" t="s">
        <v>104</v>
      </c>
      <c r="D106" s="140">
        <v>25</v>
      </c>
      <c r="E106" s="140">
        <v>850</v>
      </c>
      <c r="F106" s="144">
        <f t="shared" si="4"/>
        <v>21250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</row>
    <row r="107" spans="1:23" ht="15.75" customHeight="1" x14ac:dyDescent="0.2">
      <c r="A107" s="138" t="s">
        <v>169</v>
      </c>
      <c r="B107" s="139" t="s">
        <v>455</v>
      </c>
      <c r="C107" s="139" t="s">
        <v>73</v>
      </c>
      <c r="D107" s="140">
        <v>1</v>
      </c>
      <c r="E107" s="140">
        <v>7000</v>
      </c>
      <c r="F107" s="144">
        <f t="shared" si="4"/>
        <v>7000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</row>
    <row r="108" spans="1:23" ht="15.75" customHeight="1" x14ac:dyDescent="0.2">
      <c r="A108" s="138" t="s">
        <v>170</v>
      </c>
      <c r="B108" s="139" t="s">
        <v>456</v>
      </c>
      <c r="C108" s="139" t="s">
        <v>104</v>
      </c>
      <c r="D108" s="140">
        <v>1</v>
      </c>
      <c r="E108" s="140">
        <v>9756</v>
      </c>
      <c r="F108" s="144">
        <f t="shared" si="4"/>
        <v>9756</v>
      </c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</row>
    <row r="109" spans="1:23" ht="15.75" customHeight="1" x14ac:dyDescent="0.2">
      <c r="A109" s="132" t="s">
        <v>173</v>
      </c>
      <c r="B109" s="129" t="s">
        <v>174</v>
      </c>
      <c r="C109" s="129"/>
      <c r="D109" s="145"/>
      <c r="E109" s="145"/>
      <c r="F109" s="131">
        <f>SUM(F110:F112)</f>
        <v>100800</v>
      </c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</row>
    <row r="110" spans="1:23" ht="15.75" customHeight="1" x14ac:dyDescent="0.2">
      <c r="A110" s="138" t="s">
        <v>175</v>
      </c>
      <c r="B110" s="139" t="s">
        <v>171</v>
      </c>
      <c r="C110" s="139" t="s">
        <v>104</v>
      </c>
      <c r="D110" s="140">
        <v>13</v>
      </c>
      <c r="E110" s="140">
        <f>1800*2</f>
        <v>3600</v>
      </c>
      <c r="F110" s="142">
        <f t="shared" ref="F110:F112" si="5">E110*D110</f>
        <v>46800</v>
      </c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</row>
    <row r="111" spans="1:23" ht="15.75" customHeight="1" x14ac:dyDescent="0.2">
      <c r="A111" s="138" t="s">
        <v>164</v>
      </c>
      <c r="B111" s="139" t="s">
        <v>172</v>
      </c>
      <c r="C111" s="139" t="s">
        <v>73</v>
      </c>
      <c r="D111" s="140">
        <f>ROUNDUP([3]EPCs!$D$12/4,0)*2+ROUNDUP([3]EPCs!$D$11/4,0)*2</f>
        <v>100</v>
      </c>
      <c r="E111" s="140">
        <v>450</v>
      </c>
      <c r="F111" s="144">
        <f t="shared" si="5"/>
        <v>45000</v>
      </c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</row>
    <row r="112" spans="1:23" ht="15.75" customHeight="1" x14ac:dyDescent="0.2">
      <c r="A112" s="138" t="s">
        <v>165</v>
      </c>
      <c r="B112" s="159" t="s">
        <v>460</v>
      </c>
      <c r="C112" s="139" t="s">
        <v>104</v>
      </c>
      <c r="D112" s="160">
        <v>6</v>
      </c>
      <c r="E112" s="160">
        <v>1500</v>
      </c>
      <c r="F112" s="144">
        <f t="shared" si="5"/>
        <v>9000</v>
      </c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</row>
    <row r="113" spans="1:23" ht="19.5" customHeight="1" thickBot="1" x14ac:dyDescent="0.25">
      <c r="A113" s="274" t="s">
        <v>176</v>
      </c>
      <c r="B113" s="275"/>
      <c r="C113" s="275"/>
      <c r="D113" s="275"/>
      <c r="E113" s="276"/>
      <c r="F113" s="146">
        <f>F62+F14</f>
        <v>4794004.3329190928</v>
      </c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</row>
    <row r="114" spans="1:23" ht="19.5" customHeight="1" x14ac:dyDescent="0.2">
      <c r="A114" s="115"/>
      <c r="B114" s="115"/>
      <c r="C114" s="115"/>
      <c r="D114" s="116"/>
      <c r="E114" s="116"/>
      <c r="F114" s="116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</row>
    <row r="115" spans="1:23" ht="19.5" customHeight="1" x14ac:dyDescent="0.2">
      <c r="A115" s="115"/>
      <c r="B115" s="115"/>
      <c r="C115" s="115"/>
      <c r="D115" s="116"/>
      <c r="E115" s="116"/>
      <c r="F115" s="116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</row>
    <row r="116" spans="1:23" ht="19.5" customHeight="1" x14ac:dyDescent="0.2">
      <c r="A116" s="115"/>
      <c r="B116" s="115"/>
      <c r="C116" s="115"/>
      <c r="D116" s="116"/>
      <c r="E116" s="116"/>
      <c r="F116" s="116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</row>
    <row r="117" spans="1:23" ht="19.5" customHeight="1" x14ac:dyDescent="0.2">
      <c r="A117" s="115"/>
      <c r="B117" s="115"/>
      <c r="C117" s="115"/>
      <c r="D117" s="116"/>
      <c r="E117" s="116"/>
      <c r="F117" s="116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</row>
    <row r="118" spans="1:23" ht="19.5" customHeight="1" x14ac:dyDescent="0.2">
      <c r="A118" s="115"/>
      <c r="B118" s="115"/>
      <c r="C118" s="115"/>
      <c r="D118" s="116"/>
      <c r="E118" s="116"/>
      <c r="F118" s="116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</row>
    <row r="119" spans="1:23" ht="19.5" customHeight="1" x14ac:dyDescent="0.2">
      <c r="A119" s="115"/>
      <c r="B119" s="115"/>
      <c r="C119" s="115"/>
      <c r="D119" s="116"/>
      <c r="E119" s="116"/>
      <c r="F119" s="116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</row>
    <row r="120" spans="1:23" ht="19.5" customHeight="1" x14ac:dyDescent="0.2">
      <c r="A120" s="115"/>
      <c r="B120" s="115"/>
      <c r="C120" s="115"/>
      <c r="D120" s="116"/>
      <c r="E120" s="116"/>
      <c r="F120" s="116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</row>
    <row r="121" spans="1:23" ht="19.5" customHeight="1" x14ac:dyDescent="0.2">
      <c r="A121" s="115"/>
      <c r="B121" s="115"/>
      <c r="C121" s="115"/>
      <c r="D121" s="116"/>
      <c r="E121" s="116"/>
      <c r="F121" s="116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</row>
    <row r="122" spans="1:23" ht="19.5" customHeight="1" x14ac:dyDescent="0.2">
      <c r="A122" s="115"/>
      <c r="B122" s="115"/>
      <c r="C122" s="115"/>
      <c r="D122" s="116"/>
      <c r="E122" s="116"/>
      <c r="F122" s="116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</row>
    <row r="123" spans="1:23" ht="19.5" customHeight="1" x14ac:dyDescent="0.2">
      <c r="A123" s="115"/>
      <c r="B123" s="115"/>
      <c r="C123" s="115"/>
      <c r="D123" s="116"/>
      <c r="E123" s="116"/>
      <c r="F123" s="116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</row>
    <row r="124" spans="1:23" ht="19.5" customHeight="1" x14ac:dyDescent="0.2">
      <c r="A124" s="115"/>
      <c r="B124" s="115"/>
      <c r="C124" s="115"/>
      <c r="D124" s="116"/>
      <c r="E124" s="116"/>
      <c r="F124" s="116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spans="1:23" ht="19.5" customHeight="1" x14ac:dyDescent="0.2">
      <c r="A125" s="115"/>
      <c r="B125" s="115"/>
      <c r="C125" s="115"/>
      <c r="D125" s="116"/>
      <c r="E125" s="116"/>
      <c r="F125" s="116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</row>
    <row r="126" spans="1:23" ht="19.5" customHeight="1" x14ac:dyDescent="0.2">
      <c r="A126" s="115"/>
      <c r="B126" s="115"/>
      <c r="C126" s="115"/>
      <c r="D126" s="116"/>
      <c r="E126" s="116"/>
      <c r="F126" s="116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</row>
    <row r="127" spans="1:23" ht="19.5" customHeight="1" x14ac:dyDescent="0.2">
      <c r="A127" s="115"/>
      <c r="B127" s="115"/>
      <c r="C127" s="115"/>
      <c r="D127" s="116"/>
      <c r="E127" s="116"/>
      <c r="F127" s="116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</row>
    <row r="128" spans="1:23" ht="19.5" customHeight="1" x14ac:dyDescent="0.2">
      <c r="A128" s="115"/>
      <c r="B128" s="115"/>
      <c r="C128" s="115"/>
      <c r="D128" s="116"/>
      <c r="E128" s="116"/>
      <c r="F128" s="116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</row>
    <row r="129" spans="1:23" ht="19.5" customHeight="1" x14ac:dyDescent="0.2">
      <c r="A129" s="115"/>
      <c r="B129" s="115"/>
      <c r="C129" s="115"/>
      <c r="D129" s="116"/>
      <c r="E129" s="116"/>
      <c r="F129" s="116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</row>
    <row r="130" spans="1:23" ht="19.5" customHeight="1" x14ac:dyDescent="0.2">
      <c r="A130" s="115"/>
      <c r="B130" s="115"/>
      <c r="C130" s="115"/>
      <c r="D130" s="116"/>
      <c r="E130" s="116"/>
      <c r="F130" s="116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</row>
    <row r="131" spans="1:23" ht="19.5" customHeight="1" x14ac:dyDescent="0.2">
      <c r="A131" s="115"/>
      <c r="B131" s="115"/>
      <c r="C131" s="115"/>
      <c r="D131" s="116"/>
      <c r="E131" s="116"/>
      <c r="F131" s="116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</row>
    <row r="132" spans="1:23" ht="19.5" customHeight="1" x14ac:dyDescent="0.2">
      <c r="A132" s="115"/>
      <c r="B132" s="115"/>
      <c r="C132" s="115"/>
      <c r="D132" s="116"/>
      <c r="E132" s="116"/>
      <c r="F132" s="116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</row>
    <row r="133" spans="1:23" ht="19.5" customHeight="1" x14ac:dyDescent="0.2">
      <c r="A133" s="115"/>
      <c r="B133" s="115"/>
      <c r="C133" s="115"/>
      <c r="D133" s="116"/>
      <c r="E133" s="116"/>
      <c r="F133" s="116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</row>
    <row r="134" spans="1:23" ht="19.5" customHeight="1" x14ac:dyDescent="0.2">
      <c r="A134" s="115"/>
      <c r="B134" s="115"/>
      <c r="C134" s="115"/>
      <c r="D134" s="116"/>
      <c r="E134" s="116"/>
      <c r="F134" s="116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</row>
    <row r="135" spans="1:23" ht="19.5" customHeight="1" x14ac:dyDescent="0.2">
      <c r="A135" s="115"/>
      <c r="B135" s="115"/>
      <c r="C135" s="115"/>
      <c r="D135" s="116"/>
      <c r="E135" s="116"/>
      <c r="F135" s="116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</row>
    <row r="136" spans="1:23" ht="19.5" customHeight="1" x14ac:dyDescent="0.2">
      <c r="A136" s="115"/>
      <c r="B136" s="115"/>
      <c r="C136" s="115"/>
      <c r="D136" s="116"/>
      <c r="E136" s="116"/>
      <c r="F136" s="116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</row>
    <row r="137" spans="1:23" ht="19.5" customHeight="1" x14ac:dyDescent="0.2">
      <c r="A137" s="115"/>
      <c r="B137" s="115"/>
      <c r="C137" s="115"/>
      <c r="D137" s="116"/>
      <c r="E137" s="116"/>
      <c r="F137" s="116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</row>
    <row r="138" spans="1:23" ht="19.5" customHeight="1" x14ac:dyDescent="0.2">
      <c r="A138" s="115"/>
      <c r="B138" s="115"/>
      <c r="C138" s="115"/>
      <c r="D138" s="116"/>
      <c r="E138" s="116"/>
      <c r="F138" s="116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</row>
    <row r="139" spans="1:23" ht="19.5" customHeight="1" x14ac:dyDescent="0.2">
      <c r="A139" s="115"/>
      <c r="B139" s="115"/>
      <c r="C139" s="115"/>
      <c r="D139" s="116"/>
      <c r="E139" s="116"/>
      <c r="F139" s="116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</row>
    <row r="140" spans="1:23" ht="19.5" customHeight="1" x14ac:dyDescent="0.2">
      <c r="A140" s="115"/>
      <c r="B140" s="115"/>
      <c r="C140" s="115"/>
      <c r="D140" s="116"/>
      <c r="E140" s="116"/>
      <c r="F140" s="116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</row>
    <row r="141" spans="1:23" ht="19.5" customHeight="1" x14ac:dyDescent="0.2">
      <c r="A141" s="115"/>
      <c r="B141" s="115"/>
      <c r="C141" s="115"/>
      <c r="D141" s="116"/>
      <c r="E141" s="116"/>
      <c r="F141" s="116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</row>
    <row r="142" spans="1:23" ht="19.5" customHeight="1" x14ac:dyDescent="0.2">
      <c r="A142" s="115"/>
      <c r="B142" s="115"/>
      <c r="C142" s="115"/>
      <c r="D142" s="116"/>
      <c r="E142" s="116"/>
      <c r="F142" s="116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</row>
    <row r="143" spans="1:23" ht="19.5" customHeight="1" x14ac:dyDescent="0.2">
      <c r="A143" s="115"/>
      <c r="B143" s="115"/>
      <c r="C143" s="115"/>
      <c r="D143" s="116"/>
      <c r="E143" s="116"/>
      <c r="F143" s="116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</row>
    <row r="144" spans="1:23" ht="19.5" customHeight="1" x14ac:dyDescent="0.2">
      <c r="A144" s="115"/>
      <c r="B144" s="115"/>
      <c r="C144" s="115"/>
      <c r="D144" s="116"/>
      <c r="E144" s="116"/>
      <c r="F144" s="116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</row>
    <row r="145" spans="1:23" ht="19.5" customHeight="1" x14ac:dyDescent="0.2">
      <c r="A145" s="115"/>
      <c r="B145" s="115"/>
      <c r="C145" s="115"/>
      <c r="D145" s="116"/>
      <c r="E145" s="116"/>
      <c r="F145" s="116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</row>
    <row r="146" spans="1:23" ht="19.5" customHeight="1" x14ac:dyDescent="0.2">
      <c r="A146" s="115"/>
      <c r="B146" s="115"/>
      <c r="C146" s="115"/>
      <c r="D146" s="116"/>
      <c r="E146" s="116"/>
      <c r="F146" s="116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</row>
    <row r="147" spans="1:23" ht="19.5" customHeight="1" x14ac:dyDescent="0.2">
      <c r="A147" s="115"/>
      <c r="B147" s="115"/>
      <c r="C147" s="115"/>
      <c r="D147" s="116"/>
      <c r="E147" s="116"/>
      <c r="F147" s="116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</row>
    <row r="148" spans="1:23" ht="19.5" customHeight="1" x14ac:dyDescent="0.2">
      <c r="A148" s="115"/>
      <c r="B148" s="115"/>
      <c r="C148" s="115"/>
      <c r="D148" s="116"/>
      <c r="E148" s="116"/>
      <c r="F148" s="116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</row>
    <row r="149" spans="1:23" ht="19.5" customHeight="1" x14ac:dyDescent="0.2">
      <c r="A149" s="115"/>
      <c r="B149" s="115"/>
      <c r="C149" s="115"/>
      <c r="D149" s="116"/>
      <c r="E149" s="116"/>
      <c r="F149" s="116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</row>
    <row r="150" spans="1:23" ht="19.5" customHeight="1" x14ac:dyDescent="0.2">
      <c r="A150" s="115"/>
      <c r="B150" s="115"/>
      <c r="C150" s="115"/>
      <c r="D150" s="116"/>
      <c r="E150" s="116"/>
      <c r="F150" s="116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</row>
    <row r="151" spans="1:23" ht="19.5" customHeight="1" x14ac:dyDescent="0.2">
      <c r="A151" s="115"/>
      <c r="B151" s="115"/>
      <c r="C151" s="115"/>
      <c r="D151" s="116"/>
      <c r="E151" s="116"/>
      <c r="F151" s="116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</row>
    <row r="152" spans="1:23" ht="19.5" customHeight="1" x14ac:dyDescent="0.2">
      <c r="A152" s="115"/>
      <c r="B152" s="115"/>
      <c r="C152" s="115"/>
      <c r="D152" s="116"/>
      <c r="E152" s="116"/>
      <c r="F152" s="116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</row>
    <row r="153" spans="1:23" ht="19.5" customHeight="1" x14ac:dyDescent="0.2">
      <c r="A153" s="115"/>
      <c r="B153" s="115"/>
      <c r="C153" s="115"/>
      <c r="D153" s="116"/>
      <c r="E153" s="116"/>
      <c r="F153" s="116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</row>
    <row r="154" spans="1:23" ht="19.5" customHeight="1" x14ac:dyDescent="0.2">
      <c r="A154" s="115"/>
      <c r="B154" s="115"/>
      <c r="C154" s="115"/>
      <c r="D154" s="116"/>
      <c r="E154" s="116"/>
      <c r="F154" s="116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</row>
    <row r="155" spans="1:23" ht="19.5" customHeight="1" x14ac:dyDescent="0.2">
      <c r="A155" s="115"/>
      <c r="B155" s="115"/>
      <c r="C155" s="115"/>
      <c r="D155" s="116"/>
      <c r="E155" s="116"/>
      <c r="F155" s="116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</row>
    <row r="156" spans="1:23" ht="19.5" customHeight="1" x14ac:dyDescent="0.2">
      <c r="A156" s="115"/>
      <c r="B156" s="115"/>
      <c r="C156" s="115"/>
      <c r="D156" s="116"/>
      <c r="E156" s="116"/>
      <c r="F156" s="116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</row>
    <row r="157" spans="1:23" ht="19.5" customHeight="1" x14ac:dyDescent="0.2">
      <c r="A157" s="115"/>
      <c r="B157" s="115"/>
      <c r="C157" s="115"/>
      <c r="D157" s="116"/>
      <c r="E157" s="116"/>
      <c r="F157" s="116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</row>
    <row r="158" spans="1:23" ht="19.5" customHeight="1" x14ac:dyDescent="0.2">
      <c r="A158" s="115"/>
      <c r="B158" s="115"/>
      <c r="C158" s="115"/>
      <c r="D158" s="116"/>
      <c r="E158" s="116"/>
      <c r="F158" s="116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</row>
    <row r="159" spans="1:23" ht="19.5" customHeight="1" x14ac:dyDescent="0.2">
      <c r="A159" s="115"/>
      <c r="B159" s="115"/>
      <c r="C159" s="115"/>
      <c r="D159" s="116"/>
      <c r="E159" s="116"/>
      <c r="F159" s="116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</row>
    <row r="160" spans="1:23" ht="19.5" customHeight="1" x14ac:dyDescent="0.2">
      <c r="A160" s="115"/>
      <c r="B160" s="115"/>
      <c r="C160" s="115"/>
      <c r="D160" s="116"/>
      <c r="E160" s="116"/>
      <c r="F160" s="116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</row>
    <row r="161" spans="1:23" ht="19.5" customHeight="1" x14ac:dyDescent="0.2">
      <c r="A161" s="115"/>
      <c r="B161" s="115"/>
      <c r="C161" s="115"/>
      <c r="D161" s="116"/>
      <c r="E161" s="116"/>
      <c r="F161" s="116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</row>
    <row r="162" spans="1:23" ht="19.5" customHeight="1" x14ac:dyDescent="0.2">
      <c r="A162" s="115"/>
      <c r="B162" s="115"/>
      <c r="C162" s="115"/>
      <c r="D162" s="116"/>
      <c r="E162" s="116"/>
      <c r="F162" s="116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</row>
    <row r="163" spans="1:23" ht="19.5" customHeight="1" x14ac:dyDescent="0.2">
      <c r="A163" s="115"/>
      <c r="B163" s="115"/>
      <c r="C163" s="115"/>
      <c r="D163" s="116"/>
      <c r="E163" s="116"/>
      <c r="F163" s="116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</row>
    <row r="164" spans="1:23" ht="19.5" customHeight="1" x14ac:dyDescent="0.2">
      <c r="A164" s="115"/>
      <c r="B164" s="115"/>
      <c r="C164" s="115"/>
      <c r="D164" s="116"/>
      <c r="E164" s="116"/>
      <c r="F164" s="116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</row>
    <row r="165" spans="1:23" ht="19.5" customHeight="1" x14ac:dyDescent="0.2">
      <c r="A165" s="115"/>
      <c r="B165" s="115"/>
      <c r="C165" s="115"/>
      <c r="D165" s="116"/>
      <c r="E165" s="116"/>
      <c r="F165" s="116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</row>
    <row r="166" spans="1:23" ht="19.5" customHeight="1" x14ac:dyDescent="0.2">
      <c r="A166" s="115"/>
      <c r="B166" s="115"/>
      <c r="C166" s="115"/>
      <c r="D166" s="116"/>
      <c r="E166" s="116"/>
      <c r="F166" s="116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</row>
    <row r="167" spans="1:23" ht="19.5" customHeight="1" x14ac:dyDescent="0.2">
      <c r="A167" s="115"/>
      <c r="B167" s="115"/>
      <c r="C167" s="115"/>
      <c r="D167" s="116"/>
      <c r="E167" s="116"/>
      <c r="F167" s="116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</row>
    <row r="168" spans="1:23" ht="19.5" customHeight="1" x14ac:dyDescent="0.2">
      <c r="A168" s="115"/>
      <c r="B168" s="115"/>
      <c r="C168" s="115"/>
      <c r="D168" s="116"/>
      <c r="E168" s="116"/>
      <c r="F168" s="116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</row>
    <row r="169" spans="1:23" ht="19.5" customHeight="1" x14ac:dyDescent="0.2">
      <c r="A169" s="115"/>
      <c r="B169" s="115"/>
      <c r="C169" s="115"/>
      <c r="D169" s="116"/>
      <c r="E169" s="116"/>
      <c r="F169" s="116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</row>
    <row r="170" spans="1:23" ht="19.5" customHeight="1" x14ac:dyDescent="0.2">
      <c r="A170" s="115"/>
      <c r="B170" s="115"/>
      <c r="C170" s="115"/>
      <c r="D170" s="116"/>
      <c r="E170" s="116"/>
      <c r="F170" s="116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</row>
    <row r="171" spans="1:23" ht="19.5" customHeight="1" x14ac:dyDescent="0.2">
      <c r="A171" s="115"/>
      <c r="B171" s="115"/>
      <c r="C171" s="115"/>
      <c r="D171" s="116"/>
      <c r="E171" s="116"/>
      <c r="F171" s="116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</row>
    <row r="172" spans="1:23" ht="19.5" customHeight="1" x14ac:dyDescent="0.2">
      <c r="A172" s="115"/>
      <c r="B172" s="115"/>
      <c r="C172" s="115"/>
      <c r="D172" s="116"/>
      <c r="E172" s="116"/>
      <c r="F172" s="116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</row>
    <row r="173" spans="1:23" ht="19.5" customHeight="1" x14ac:dyDescent="0.2">
      <c r="A173" s="115"/>
      <c r="B173" s="115"/>
      <c r="C173" s="115"/>
      <c r="D173" s="116"/>
      <c r="E173" s="116"/>
      <c r="F173" s="116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</row>
    <row r="174" spans="1:23" ht="19.5" customHeight="1" x14ac:dyDescent="0.2">
      <c r="A174" s="115"/>
      <c r="B174" s="115"/>
      <c r="C174" s="115"/>
      <c r="D174" s="116"/>
      <c r="E174" s="116"/>
      <c r="F174" s="116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</row>
    <row r="175" spans="1:23" ht="19.5" customHeight="1" x14ac:dyDescent="0.2">
      <c r="A175" s="115"/>
      <c r="B175" s="115"/>
      <c r="C175" s="115"/>
      <c r="D175" s="116"/>
      <c r="E175" s="116"/>
      <c r="F175" s="116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</row>
    <row r="176" spans="1:23" ht="19.5" customHeight="1" x14ac:dyDescent="0.2">
      <c r="A176" s="115"/>
      <c r="B176" s="115"/>
      <c r="C176" s="115"/>
      <c r="D176" s="116"/>
      <c r="E176" s="116"/>
      <c r="F176" s="116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</row>
    <row r="177" spans="1:23" ht="19.5" customHeight="1" x14ac:dyDescent="0.2">
      <c r="A177" s="115"/>
      <c r="B177" s="115"/>
      <c r="C177" s="115"/>
      <c r="D177" s="116"/>
      <c r="E177" s="116"/>
      <c r="F177" s="116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</row>
    <row r="178" spans="1:23" ht="19.5" customHeight="1" x14ac:dyDescent="0.2">
      <c r="A178" s="115"/>
      <c r="B178" s="115"/>
      <c r="C178" s="115"/>
      <c r="D178" s="116"/>
      <c r="E178" s="116"/>
      <c r="F178" s="116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</row>
    <row r="179" spans="1:23" ht="19.5" customHeight="1" x14ac:dyDescent="0.2">
      <c r="A179" s="115"/>
      <c r="B179" s="115"/>
      <c r="C179" s="115"/>
      <c r="D179" s="116"/>
      <c r="E179" s="116"/>
      <c r="F179" s="116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</row>
    <row r="180" spans="1:23" ht="19.5" customHeight="1" x14ac:dyDescent="0.2">
      <c r="A180" s="115"/>
      <c r="B180" s="115"/>
      <c r="C180" s="115"/>
      <c r="D180" s="116"/>
      <c r="E180" s="116"/>
      <c r="F180" s="116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</row>
    <row r="181" spans="1:23" ht="19.5" customHeight="1" x14ac:dyDescent="0.2">
      <c r="A181" s="115"/>
      <c r="B181" s="115"/>
      <c r="C181" s="115"/>
      <c r="D181" s="116"/>
      <c r="E181" s="116"/>
      <c r="F181" s="116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</row>
    <row r="182" spans="1:23" ht="19.5" customHeight="1" x14ac:dyDescent="0.2">
      <c r="A182" s="115"/>
      <c r="B182" s="115"/>
      <c r="C182" s="115"/>
      <c r="D182" s="116"/>
      <c r="E182" s="116"/>
      <c r="F182" s="116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</row>
    <row r="183" spans="1:23" ht="19.5" customHeight="1" x14ac:dyDescent="0.2">
      <c r="A183" s="115"/>
      <c r="B183" s="115"/>
      <c r="C183" s="115"/>
      <c r="D183" s="116"/>
      <c r="E183" s="116"/>
      <c r="F183" s="116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</row>
    <row r="184" spans="1:23" ht="19.5" customHeight="1" x14ac:dyDescent="0.2">
      <c r="A184" s="115"/>
      <c r="B184" s="115"/>
      <c r="C184" s="115"/>
      <c r="D184" s="116"/>
      <c r="E184" s="116"/>
      <c r="F184" s="116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</row>
    <row r="185" spans="1:23" ht="19.5" customHeight="1" x14ac:dyDescent="0.2">
      <c r="A185" s="115"/>
      <c r="B185" s="115"/>
      <c r="C185" s="115"/>
      <c r="D185" s="116"/>
      <c r="E185" s="116"/>
      <c r="F185" s="116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</row>
    <row r="186" spans="1:23" ht="19.5" customHeight="1" x14ac:dyDescent="0.2">
      <c r="A186" s="115"/>
      <c r="B186" s="115"/>
      <c r="C186" s="115"/>
      <c r="D186" s="116"/>
      <c r="E186" s="116"/>
      <c r="F186" s="116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</row>
    <row r="187" spans="1:23" ht="19.5" customHeight="1" x14ac:dyDescent="0.2">
      <c r="A187" s="115"/>
      <c r="B187" s="115"/>
      <c r="C187" s="115"/>
      <c r="D187" s="116"/>
      <c r="E187" s="116"/>
      <c r="F187" s="116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</row>
    <row r="188" spans="1:23" ht="19.5" customHeight="1" x14ac:dyDescent="0.2">
      <c r="A188" s="115"/>
      <c r="B188" s="115"/>
      <c r="C188" s="115"/>
      <c r="D188" s="116"/>
      <c r="E188" s="116"/>
      <c r="F188" s="116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</row>
    <row r="189" spans="1:23" ht="19.5" customHeight="1" x14ac:dyDescent="0.2">
      <c r="A189" s="115"/>
      <c r="B189" s="115"/>
      <c r="C189" s="115"/>
      <c r="D189" s="116"/>
      <c r="E189" s="116"/>
      <c r="F189" s="116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</row>
    <row r="190" spans="1:23" ht="19.5" customHeight="1" x14ac:dyDescent="0.2">
      <c r="A190" s="115"/>
      <c r="B190" s="115"/>
      <c r="C190" s="115"/>
      <c r="D190" s="116"/>
      <c r="E190" s="116"/>
      <c r="F190" s="116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</row>
    <row r="191" spans="1:23" ht="19.5" customHeight="1" x14ac:dyDescent="0.2">
      <c r="A191" s="115"/>
      <c r="B191" s="115"/>
      <c r="C191" s="115"/>
      <c r="D191" s="116"/>
      <c r="E191" s="116"/>
      <c r="F191" s="116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</row>
    <row r="192" spans="1:23" ht="19.5" customHeight="1" x14ac:dyDescent="0.2">
      <c r="A192" s="115"/>
      <c r="B192" s="115"/>
      <c r="C192" s="115"/>
      <c r="D192" s="116"/>
      <c r="E192" s="116"/>
      <c r="F192" s="116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</row>
    <row r="193" spans="1:23" ht="19.5" customHeight="1" x14ac:dyDescent="0.2">
      <c r="A193" s="115"/>
      <c r="B193" s="115"/>
      <c r="C193" s="115"/>
      <c r="D193" s="116"/>
      <c r="E193" s="116"/>
      <c r="F193" s="116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</row>
    <row r="194" spans="1:23" ht="19.5" customHeight="1" x14ac:dyDescent="0.2">
      <c r="A194" s="115"/>
      <c r="B194" s="115"/>
      <c r="C194" s="115"/>
      <c r="D194" s="116"/>
      <c r="E194" s="116"/>
      <c r="F194" s="116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</row>
    <row r="195" spans="1:23" ht="19.5" customHeight="1" x14ac:dyDescent="0.2">
      <c r="A195" s="115"/>
      <c r="B195" s="115"/>
      <c r="C195" s="115"/>
      <c r="D195" s="116"/>
      <c r="E195" s="116"/>
      <c r="F195" s="116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</row>
    <row r="196" spans="1:23" ht="19.5" customHeight="1" x14ac:dyDescent="0.2">
      <c r="A196" s="115"/>
      <c r="B196" s="115"/>
      <c r="C196" s="115"/>
      <c r="D196" s="116"/>
      <c r="E196" s="116"/>
      <c r="F196" s="116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</row>
    <row r="197" spans="1:23" ht="19.5" customHeight="1" x14ac:dyDescent="0.2">
      <c r="A197" s="115"/>
      <c r="B197" s="115"/>
      <c r="C197" s="115"/>
      <c r="D197" s="116"/>
      <c r="E197" s="116"/>
      <c r="F197" s="116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</row>
    <row r="198" spans="1:23" ht="19.5" customHeight="1" x14ac:dyDescent="0.2">
      <c r="A198" s="115"/>
      <c r="B198" s="115"/>
      <c r="C198" s="115"/>
      <c r="D198" s="116"/>
      <c r="E198" s="116"/>
      <c r="F198" s="116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</row>
    <row r="199" spans="1:23" ht="19.5" customHeight="1" x14ac:dyDescent="0.2">
      <c r="A199" s="115"/>
      <c r="B199" s="115"/>
      <c r="C199" s="115"/>
      <c r="D199" s="116"/>
      <c r="E199" s="116"/>
      <c r="F199" s="116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</row>
    <row r="200" spans="1:23" ht="19.5" customHeight="1" x14ac:dyDescent="0.2">
      <c r="A200" s="115"/>
      <c r="B200" s="115"/>
      <c r="C200" s="115"/>
      <c r="D200" s="116"/>
      <c r="E200" s="116"/>
      <c r="F200" s="116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</row>
    <row r="201" spans="1:23" ht="19.5" customHeight="1" x14ac:dyDescent="0.2">
      <c r="A201" s="115"/>
      <c r="B201" s="115"/>
      <c r="C201" s="115"/>
      <c r="D201" s="116"/>
      <c r="E201" s="116"/>
      <c r="F201" s="116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</row>
    <row r="202" spans="1:23" ht="19.5" customHeight="1" x14ac:dyDescent="0.2">
      <c r="A202" s="115"/>
      <c r="B202" s="115"/>
      <c r="C202" s="115"/>
      <c r="D202" s="116"/>
      <c r="E202" s="116"/>
      <c r="F202" s="116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</row>
    <row r="203" spans="1:23" ht="19.5" customHeight="1" x14ac:dyDescent="0.2">
      <c r="A203" s="115"/>
      <c r="B203" s="115"/>
      <c r="C203" s="115"/>
      <c r="D203" s="116"/>
      <c r="E203" s="116"/>
      <c r="F203" s="116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</row>
    <row r="204" spans="1:23" ht="19.5" customHeight="1" x14ac:dyDescent="0.2">
      <c r="A204" s="115"/>
      <c r="B204" s="115"/>
      <c r="C204" s="115"/>
      <c r="D204" s="116"/>
      <c r="E204" s="116"/>
      <c r="F204" s="116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</row>
    <row r="205" spans="1:23" ht="19.5" customHeight="1" x14ac:dyDescent="0.2">
      <c r="A205" s="115"/>
      <c r="B205" s="115"/>
      <c r="C205" s="115"/>
      <c r="D205" s="116"/>
      <c r="E205" s="116"/>
      <c r="F205" s="116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</row>
    <row r="206" spans="1:23" ht="19.5" customHeight="1" x14ac:dyDescent="0.2">
      <c r="A206" s="115"/>
      <c r="B206" s="115"/>
      <c r="C206" s="115"/>
      <c r="D206" s="116"/>
      <c r="E206" s="116"/>
      <c r="F206" s="116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</row>
    <row r="207" spans="1:23" ht="19.5" customHeight="1" x14ac:dyDescent="0.2">
      <c r="A207" s="115"/>
      <c r="B207" s="115"/>
      <c r="C207" s="115"/>
      <c r="D207" s="116"/>
      <c r="E207" s="116"/>
      <c r="F207" s="116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</row>
    <row r="208" spans="1:23" ht="19.5" customHeight="1" x14ac:dyDescent="0.2">
      <c r="A208" s="115"/>
      <c r="B208" s="115"/>
      <c r="C208" s="115"/>
      <c r="D208" s="116"/>
      <c r="E208" s="116"/>
      <c r="F208" s="116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</row>
    <row r="209" spans="1:23" ht="19.5" customHeight="1" x14ac:dyDescent="0.2">
      <c r="A209" s="115"/>
      <c r="B209" s="115"/>
      <c r="C209" s="115"/>
      <c r="D209" s="116"/>
      <c r="E209" s="116"/>
      <c r="F209" s="116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</row>
    <row r="210" spans="1:23" ht="19.5" customHeight="1" x14ac:dyDescent="0.2">
      <c r="A210" s="115"/>
      <c r="B210" s="115"/>
      <c r="C210" s="115"/>
      <c r="D210" s="116"/>
      <c r="E210" s="116"/>
      <c r="F210" s="116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</row>
    <row r="211" spans="1:23" ht="19.5" customHeight="1" x14ac:dyDescent="0.2">
      <c r="A211" s="115"/>
      <c r="B211" s="115"/>
      <c r="C211" s="115"/>
      <c r="D211" s="116"/>
      <c r="E211" s="116"/>
      <c r="F211" s="116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</row>
    <row r="212" spans="1:23" ht="19.5" customHeight="1" x14ac:dyDescent="0.2">
      <c r="A212" s="115"/>
      <c r="B212" s="115"/>
      <c r="C212" s="115"/>
      <c r="D212" s="116"/>
      <c r="E212" s="116"/>
      <c r="F212" s="116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</row>
    <row r="213" spans="1:23" ht="19.5" customHeight="1" x14ac:dyDescent="0.2">
      <c r="A213" s="115"/>
      <c r="B213" s="115"/>
      <c r="C213" s="115"/>
      <c r="D213" s="116"/>
      <c r="E213" s="116"/>
      <c r="F213" s="116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</row>
    <row r="214" spans="1:23" ht="19.5" customHeight="1" x14ac:dyDescent="0.2">
      <c r="A214" s="115"/>
      <c r="B214" s="115"/>
      <c r="C214" s="115"/>
      <c r="D214" s="116"/>
      <c r="E214" s="116"/>
      <c r="F214" s="116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</row>
    <row r="215" spans="1:23" ht="19.5" customHeight="1" x14ac:dyDescent="0.2">
      <c r="A215" s="115"/>
      <c r="B215" s="115"/>
      <c r="C215" s="115"/>
      <c r="D215" s="116"/>
      <c r="E215" s="116"/>
      <c r="F215" s="116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</row>
    <row r="216" spans="1:23" ht="19.5" customHeight="1" x14ac:dyDescent="0.2">
      <c r="A216" s="115"/>
      <c r="B216" s="115"/>
      <c r="C216" s="115"/>
      <c r="D216" s="116"/>
      <c r="E216" s="116"/>
      <c r="F216" s="116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</row>
    <row r="217" spans="1:23" ht="19.5" customHeight="1" x14ac:dyDescent="0.2">
      <c r="A217" s="115"/>
      <c r="B217" s="115"/>
      <c r="C217" s="115"/>
      <c r="D217" s="116"/>
      <c r="E217" s="116"/>
      <c r="F217" s="116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</row>
    <row r="218" spans="1:23" ht="19.5" customHeight="1" x14ac:dyDescent="0.2">
      <c r="A218" s="115"/>
      <c r="B218" s="115"/>
      <c r="C218" s="115"/>
      <c r="D218" s="116"/>
      <c r="E218" s="116"/>
      <c r="F218" s="116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</row>
    <row r="219" spans="1:23" ht="19.5" customHeight="1" x14ac:dyDescent="0.2">
      <c r="A219" s="115"/>
      <c r="B219" s="115"/>
      <c r="C219" s="115"/>
      <c r="D219" s="116"/>
      <c r="E219" s="116"/>
      <c r="F219" s="116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</row>
    <row r="220" spans="1:23" ht="19.5" customHeight="1" x14ac:dyDescent="0.2">
      <c r="A220" s="115"/>
      <c r="B220" s="115"/>
      <c r="C220" s="115"/>
      <c r="D220" s="116"/>
      <c r="E220" s="116"/>
      <c r="F220" s="116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</row>
    <row r="221" spans="1:23" ht="19.5" customHeight="1" x14ac:dyDescent="0.2">
      <c r="A221" s="115"/>
      <c r="B221" s="115"/>
      <c r="C221" s="115"/>
      <c r="D221" s="116"/>
      <c r="E221" s="116"/>
      <c r="F221" s="116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</row>
    <row r="222" spans="1:23" ht="19.5" customHeight="1" x14ac:dyDescent="0.2">
      <c r="A222" s="115"/>
      <c r="B222" s="115"/>
      <c r="C222" s="115"/>
      <c r="D222" s="116"/>
      <c r="E222" s="116"/>
      <c r="F222" s="116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</row>
    <row r="223" spans="1:23" ht="19.5" customHeight="1" x14ac:dyDescent="0.2">
      <c r="A223" s="115"/>
      <c r="B223" s="115"/>
      <c r="C223" s="115"/>
      <c r="D223" s="116"/>
      <c r="E223" s="116"/>
      <c r="F223" s="116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</row>
    <row r="224" spans="1:23" ht="19.5" customHeight="1" x14ac:dyDescent="0.2">
      <c r="A224" s="115"/>
      <c r="B224" s="115"/>
      <c r="C224" s="115"/>
      <c r="D224" s="116"/>
      <c r="E224" s="116"/>
      <c r="F224" s="116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</row>
    <row r="225" spans="1:23" ht="19.5" customHeight="1" x14ac:dyDescent="0.2">
      <c r="A225" s="115"/>
      <c r="B225" s="115"/>
      <c r="C225" s="115"/>
      <c r="D225" s="116"/>
      <c r="E225" s="116"/>
      <c r="F225" s="116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</row>
    <row r="226" spans="1:23" ht="19.5" customHeight="1" x14ac:dyDescent="0.2">
      <c r="A226" s="115"/>
      <c r="B226" s="115"/>
      <c r="C226" s="115"/>
      <c r="D226" s="116"/>
      <c r="E226" s="116"/>
      <c r="F226" s="116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</row>
    <row r="227" spans="1:23" ht="19.5" customHeight="1" x14ac:dyDescent="0.2">
      <c r="A227" s="115"/>
      <c r="B227" s="115"/>
      <c r="C227" s="115"/>
      <c r="D227" s="116"/>
      <c r="E227" s="116"/>
      <c r="F227" s="116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</row>
    <row r="228" spans="1:23" ht="19.5" customHeight="1" x14ac:dyDescent="0.2">
      <c r="A228" s="115"/>
      <c r="B228" s="115"/>
      <c r="C228" s="115"/>
      <c r="D228" s="116"/>
      <c r="E228" s="116"/>
      <c r="F228" s="116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</row>
    <row r="229" spans="1:23" ht="19.5" customHeight="1" x14ac:dyDescent="0.2">
      <c r="A229" s="115"/>
      <c r="B229" s="115"/>
      <c r="C229" s="115"/>
      <c r="D229" s="116"/>
      <c r="E229" s="116"/>
      <c r="F229" s="116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</row>
    <row r="230" spans="1:23" ht="19.5" customHeight="1" x14ac:dyDescent="0.2">
      <c r="A230" s="115"/>
      <c r="B230" s="115"/>
      <c r="C230" s="115"/>
      <c r="D230" s="116"/>
      <c r="E230" s="116"/>
      <c r="F230" s="116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</row>
    <row r="231" spans="1:23" ht="19.5" customHeight="1" x14ac:dyDescent="0.2">
      <c r="A231" s="115"/>
      <c r="B231" s="115"/>
      <c r="C231" s="115"/>
      <c r="D231" s="116"/>
      <c r="E231" s="116"/>
      <c r="F231" s="116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</row>
    <row r="232" spans="1:23" ht="19.5" customHeight="1" x14ac:dyDescent="0.2">
      <c r="A232" s="115"/>
      <c r="B232" s="115"/>
      <c r="C232" s="115"/>
      <c r="D232" s="116"/>
      <c r="E232" s="116"/>
      <c r="F232" s="116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</row>
    <row r="233" spans="1:23" ht="19.5" customHeight="1" x14ac:dyDescent="0.2">
      <c r="A233" s="115"/>
      <c r="B233" s="115"/>
      <c r="C233" s="115"/>
      <c r="D233" s="116"/>
      <c r="E233" s="116"/>
      <c r="F233" s="116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</row>
    <row r="234" spans="1:23" ht="19.5" customHeight="1" x14ac:dyDescent="0.2">
      <c r="A234" s="115"/>
      <c r="B234" s="115"/>
      <c r="C234" s="115"/>
      <c r="D234" s="116"/>
      <c r="E234" s="116"/>
      <c r="F234" s="116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</row>
    <row r="235" spans="1:23" ht="19.5" customHeight="1" x14ac:dyDescent="0.2">
      <c r="A235" s="115"/>
      <c r="B235" s="115"/>
      <c r="C235" s="115"/>
      <c r="D235" s="116"/>
      <c r="E235" s="116"/>
      <c r="F235" s="116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</row>
    <row r="236" spans="1:23" ht="19.5" customHeight="1" x14ac:dyDescent="0.2">
      <c r="A236" s="115"/>
      <c r="B236" s="115"/>
      <c r="C236" s="115"/>
      <c r="D236" s="116"/>
      <c r="E236" s="116"/>
      <c r="F236" s="116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</row>
    <row r="237" spans="1:23" ht="19.5" customHeight="1" x14ac:dyDescent="0.2">
      <c r="A237" s="115"/>
      <c r="B237" s="115"/>
      <c r="C237" s="115"/>
      <c r="D237" s="116"/>
      <c r="E237" s="116"/>
      <c r="F237" s="116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</row>
    <row r="238" spans="1:23" ht="19.5" customHeight="1" x14ac:dyDescent="0.2">
      <c r="A238" s="115"/>
      <c r="B238" s="115"/>
      <c r="C238" s="115"/>
      <c r="D238" s="116"/>
      <c r="E238" s="116"/>
      <c r="F238" s="116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</row>
    <row r="239" spans="1:23" ht="19.5" customHeight="1" x14ac:dyDescent="0.2">
      <c r="A239" s="115"/>
      <c r="B239" s="115"/>
      <c r="C239" s="115"/>
      <c r="D239" s="116"/>
      <c r="E239" s="116"/>
      <c r="F239" s="116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</row>
    <row r="240" spans="1:23" ht="19.5" customHeight="1" x14ac:dyDescent="0.2">
      <c r="A240" s="115"/>
      <c r="B240" s="115"/>
      <c r="C240" s="115"/>
      <c r="D240" s="116"/>
      <c r="E240" s="116"/>
      <c r="F240" s="116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</row>
    <row r="241" spans="1:23" ht="19.5" customHeight="1" x14ac:dyDescent="0.2">
      <c r="A241" s="115"/>
      <c r="B241" s="115"/>
      <c r="C241" s="115"/>
      <c r="D241" s="116"/>
      <c r="E241" s="116"/>
      <c r="F241" s="116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</row>
    <row r="242" spans="1:23" ht="19.5" customHeight="1" x14ac:dyDescent="0.2">
      <c r="A242" s="115"/>
      <c r="B242" s="115"/>
      <c r="C242" s="115"/>
      <c r="D242" s="116"/>
      <c r="E242" s="116"/>
      <c r="F242" s="116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</row>
    <row r="243" spans="1:23" ht="19.5" customHeight="1" x14ac:dyDescent="0.2">
      <c r="A243" s="115"/>
      <c r="B243" s="115"/>
      <c r="C243" s="115"/>
      <c r="D243" s="116"/>
      <c r="E243" s="116"/>
      <c r="F243" s="116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</row>
    <row r="244" spans="1:23" ht="19.5" customHeight="1" x14ac:dyDescent="0.2">
      <c r="A244" s="115"/>
      <c r="B244" s="115"/>
      <c r="C244" s="115"/>
      <c r="D244" s="116"/>
      <c r="E244" s="116"/>
      <c r="F244" s="116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</row>
    <row r="245" spans="1:23" ht="19.5" customHeight="1" x14ac:dyDescent="0.2">
      <c r="A245" s="115"/>
      <c r="B245" s="115"/>
      <c r="C245" s="115"/>
      <c r="D245" s="116"/>
      <c r="E245" s="116"/>
      <c r="F245" s="116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</row>
    <row r="246" spans="1:23" ht="19.5" customHeight="1" x14ac:dyDescent="0.2">
      <c r="A246" s="115"/>
      <c r="B246" s="115"/>
      <c r="C246" s="115"/>
      <c r="D246" s="116"/>
      <c r="E246" s="116"/>
      <c r="F246" s="116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</row>
    <row r="247" spans="1:23" ht="19.5" customHeight="1" x14ac:dyDescent="0.2">
      <c r="A247" s="115"/>
      <c r="B247" s="115"/>
      <c r="C247" s="115"/>
      <c r="D247" s="116"/>
      <c r="E247" s="116"/>
      <c r="F247" s="116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</row>
    <row r="248" spans="1:23" ht="19.5" customHeight="1" x14ac:dyDescent="0.2">
      <c r="A248" s="115"/>
      <c r="B248" s="115"/>
      <c r="C248" s="115"/>
      <c r="D248" s="116"/>
      <c r="E248" s="116"/>
      <c r="F248" s="116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</row>
    <row r="249" spans="1:23" ht="19.5" customHeight="1" x14ac:dyDescent="0.2">
      <c r="A249" s="115"/>
      <c r="B249" s="115"/>
      <c r="C249" s="115"/>
      <c r="D249" s="116"/>
      <c r="E249" s="116"/>
      <c r="F249" s="116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</row>
    <row r="250" spans="1:23" ht="19.5" customHeight="1" x14ac:dyDescent="0.2">
      <c r="A250" s="115"/>
      <c r="B250" s="115"/>
      <c r="C250" s="115"/>
      <c r="D250" s="116"/>
      <c r="E250" s="116"/>
      <c r="F250" s="116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</row>
    <row r="251" spans="1:23" ht="19.5" customHeight="1" x14ac:dyDescent="0.2">
      <c r="A251" s="115"/>
      <c r="B251" s="115"/>
      <c r="C251" s="115"/>
      <c r="D251" s="116"/>
      <c r="E251" s="116"/>
      <c r="F251" s="116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</row>
    <row r="252" spans="1:23" ht="19.5" customHeight="1" x14ac:dyDescent="0.2">
      <c r="A252" s="115"/>
      <c r="B252" s="115"/>
      <c r="C252" s="115"/>
      <c r="D252" s="116"/>
      <c r="E252" s="116"/>
      <c r="F252" s="116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</row>
    <row r="253" spans="1:23" ht="19.5" customHeight="1" x14ac:dyDescent="0.2">
      <c r="A253" s="115"/>
      <c r="B253" s="115"/>
      <c r="C253" s="115"/>
      <c r="D253" s="116"/>
      <c r="E253" s="116"/>
      <c r="F253" s="116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</row>
    <row r="254" spans="1:23" ht="19.5" customHeight="1" x14ac:dyDescent="0.2">
      <c r="A254" s="115"/>
      <c r="B254" s="115"/>
      <c r="C254" s="115"/>
      <c r="D254" s="116"/>
      <c r="E254" s="116"/>
      <c r="F254" s="116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</row>
    <row r="255" spans="1:23" ht="19.5" customHeight="1" x14ac:dyDescent="0.2">
      <c r="A255" s="115"/>
      <c r="B255" s="115"/>
      <c r="C255" s="115"/>
      <c r="D255" s="116"/>
      <c r="E255" s="116"/>
      <c r="F255" s="116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</row>
    <row r="256" spans="1:23" ht="19.5" customHeight="1" x14ac:dyDescent="0.2">
      <c r="A256" s="115"/>
      <c r="B256" s="115"/>
      <c r="C256" s="115"/>
      <c r="D256" s="116"/>
      <c r="E256" s="116"/>
      <c r="F256" s="116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</row>
    <row r="257" spans="1:23" ht="19.5" customHeight="1" x14ac:dyDescent="0.2">
      <c r="A257" s="115"/>
      <c r="B257" s="115"/>
      <c r="C257" s="115"/>
      <c r="D257" s="116"/>
      <c r="E257" s="116"/>
      <c r="F257" s="116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</row>
    <row r="258" spans="1:23" ht="19.5" customHeight="1" x14ac:dyDescent="0.2">
      <c r="A258" s="115"/>
      <c r="B258" s="115"/>
      <c r="C258" s="115"/>
      <c r="D258" s="116"/>
      <c r="E258" s="116"/>
      <c r="F258" s="116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</row>
    <row r="259" spans="1:23" ht="19.5" customHeight="1" x14ac:dyDescent="0.2">
      <c r="A259" s="115"/>
      <c r="B259" s="115"/>
      <c r="C259" s="115"/>
      <c r="D259" s="116"/>
      <c r="E259" s="116"/>
      <c r="F259" s="116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</row>
    <row r="260" spans="1:23" ht="19.5" customHeight="1" x14ac:dyDescent="0.2">
      <c r="A260" s="115"/>
      <c r="B260" s="115"/>
      <c r="C260" s="115"/>
      <c r="D260" s="116"/>
      <c r="E260" s="116"/>
      <c r="F260" s="116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</row>
    <row r="261" spans="1:23" ht="19.5" customHeight="1" x14ac:dyDescent="0.2">
      <c r="A261" s="115"/>
      <c r="B261" s="115"/>
      <c r="C261" s="115"/>
      <c r="D261" s="116"/>
      <c r="E261" s="116"/>
      <c r="F261" s="116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</row>
    <row r="262" spans="1:23" ht="19.5" customHeight="1" x14ac:dyDescent="0.2">
      <c r="A262" s="115"/>
      <c r="B262" s="115"/>
      <c r="C262" s="115"/>
      <c r="D262" s="116"/>
      <c r="E262" s="116"/>
      <c r="F262" s="116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</row>
    <row r="263" spans="1:23" ht="19.5" customHeight="1" x14ac:dyDescent="0.2">
      <c r="A263" s="115"/>
      <c r="B263" s="115"/>
      <c r="C263" s="115"/>
      <c r="D263" s="116"/>
      <c r="E263" s="116"/>
      <c r="F263" s="116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</row>
    <row r="264" spans="1:23" ht="19.5" customHeight="1" x14ac:dyDescent="0.2">
      <c r="A264" s="115"/>
      <c r="B264" s="115"/>
      <c r="C264" s="115"/>
      <c r="D264" s="116"/>
      <c r="E264" s="116"/>
      <c r="F264" s="116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</row>
    <row r="265" spans="1:23" ht="19.5" customHeight="1" x14ac:dyDescent="0.2">
      <c r="A265" s="115"/>
      <c r="B265" s="115"/>
      <c r="C265" s="115"/>
      <c r="D265" s="116"/>
      <c r="E265" s="116"/>
      <c r="F265" s="116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</row>
    <row r="266" spans="1:23" ht="19.5" customHeight="1" x14ac:dyDescent="0.2">
      <c r="A266" s="115"/>
      <c r="B266" s="115"/>
      <c r="C266" s="115"/>
      <c r="D266" s="116"/>
      <c r="E266" s="116"/>
      <c r="F266" s="116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</row>
    <row r="267" spans="1:23" ht="19.5" customHeight="1" x14ac:dyDescent="0.2">
      <c r="A267" s="115"/>
      <c r="B267" s="115"/>
      <c r="C267" s="115"/>
      <c r="D267" s="116"/>
      <c r="E267" s="116"/>
      <c r="F267" s="116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</row>
    <row r="268" spans="1:23" ht="19.5" customHeight="1" x14ac:dyDescent="0.2">
      <c r="A268" s="115"/>
      <c r="B268" s="115"/>
      <c r="C268" s="115"/>
      <c r="D268" s="116"/>
      <c r="E268" s="116"/>
      <c r="F268" s="116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</row>
    <row r="269" spans="1:23" ht="19.5" customHeight="1" x14ac:dyDescent="0.2">
      <c r="A269" s="115"/>
      <c r="B269" s="115"/>
      <c r="C269" s="115"/>
      <c r="D269" s="116"/>
      <c r="E269" s="116"/>
      <c r="F269" s="116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</row>
    <row r="270" spans="1:23" ht="19.5" customHeight="1" x14ac:dyDescent="0.2">
      <c r="A270" s="115"/>
      <c r="B270" s="115"/>
      <c r="C270" s="115"/>
      <c r="D270" s="116"/>
      <c r="E270" s="116"/>
      <c r="F270" s="116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</row>
    <row r="271" spans="1:23" ht="19.5" customHeight="1" x14ac:dyDescent="0.2">
      <c r="A271" s="115"/>
      <c r="B271" s="115"/>
      <c r="C271" s="115"/>
      <c r="D271" s="116"/>
      <c r="E271" s="116"/>
      <c r="F271" s="116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</row>
    <row r="272" spans="1:23" ht="19.5" customHeight="1" x14ac:dyDescent="0.2">
      <c r="A272" s="115"/>
      <c r="B272" s="115"/>
      <c r="C272" s="115"/>
      <c r="D272" s="116"/>
      <c r="E272" s="116"/>
      <c r="F272" s="116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</row>
    <row r="273" spans="1:23" ht="19.5" customHeight="1" x14ac:dyDescent="0.2">
      <c r="A273" s="115"/>
      <c r="B273" s="115"/>
      <c r="C273" s="115"/>
      <c r="D273" s="116"/>
      <c r="E273" s="116"/>
      <c r="F273" s="116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</row>
    <row r="274" spans="1:23" ht="19.5" customHeight="1" x14ac:dyDescent="0.2">
      <c r="A274" s="115"/>
      <c r="B274" s="115"/>
      <c r="C274" s="115"/>
      <c r="D274" s="116"/>
      <c r="E274" s="116"/>
      <c r="F274" s="116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</row>
    <row r="275" spans="1:23" ht="19.5" customHeight="1" x14ac:dyDescent="0.2">
      <c r="A275" s="115"/>
      <c r="B275" s="115"/>
      <c r="C275" s="115"/>
      <c r="D275" s="116"/>
      <c r="E275" s="116"/>
      <c r="F275" s="116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</row>
    <row r="276" spans="1:23" ht="19.5" customHeight="1" x14ac:dyDescent="0.2">
      <c r="A276" s="115"/>
      <c r="B276" s="115"/>
      <c r="C276" s="115"/>
      <c r="D276" s="116"/>
      <c r="E276" s="116"/>
      <c r="F276" s="116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</row>
    <row r="277" spans="1:23" ht="19.5" customHeight="1" x14ac:dyDescent="0.2">
      <c r="A277" s="115"/>
      <c r="B277" s="115"/>
      <c r="C277" s="115"/>
      <c r="D277" s="116"/>
      <c r="E277" s="116"/>
      <c r="F277" s="116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</row>
    <row r="278" spans="1:23" ht="19.5" customHeight="1" x14ac:dyDescent="0.2">
      <c r="A278" s="115"/>
      <c r="B278" s="115"/>
      <c r="C278" s="115"/>
      <c r="D278" s="116"/>
      <c r="E278" s="116"/>
      <c r="F278" s="116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</row>
    <row r="279" spans="1:23" ht="19.5" customHeight="1" x14ac:dyDescent="0.2">
      <c r="A279" s="115"/>
      <c r="B279" s="115"/>
      <c r="C279" s="115"/>
      <c r="D279" s="116"/>
      <c r="E279" s="116"/>
      <c r="F279" s="116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</row>
    <row r="280" spans="1:23" ht="19.5" customHeight="1" x14ac:dyDescent="0.2">
      <c r="A280" s="115"/>
      <c r="B280" s="115"/>
      <c r="C280" s="115"/>
      <c r="D280" s="116"/>
      <c r="E280" s="116"/>
      <c r="F280" s="116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</row>
    <row r="281" spans="1:23" ht="19.5" customHeight="1" x14ac:dyDescent="0.2">
      <c r="A281" s="115"/>
      <c r="B281" s="115"/>
      <c r="C281" s="115"/>
      <c r="D281" s="116"/>
      <c r="E281" s="116"/>
      <c r="F281" s="116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</row>
    <row r="282" spans="1:23" ht="19.5" customHeight="1" x14ac:dyDescent="0.2">
      <c r="A282" s="115"/>
      <c r="B282" s="115"/>
      <c r="C282" s="115"/>
      <c r="D282" s="116"/>
      <c r="E282" s="116"/>
      <c r="F282" s="116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</row>
    <row r="283" spans="1:23" ht="19.5" customHeight="1" x14ac:dyDescent="0.2">
      <c r="A283" s="115"/>
      <c r="B283" s="115"/>
      <c r="C283" s="115"/>
      <c r="D283" s="116"/>
      <c r="E283" s="116"/>
      <c r="F283" s="116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</row>
    <row r="284" spans="1:23" ht="19.5" customHeight="1" x14ac:dyDescent="0.2">
      <c r="A284" s="115"/>
      <c r="B284" s="115"/>
      <c r="C284" s="115"/>
      <c r="D284" s="116"/>
      <c r="E284" s="116"/>
      <c r="F284" s="116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</row>
    <row r="285" spans="1:23" ht="19.5" customHeight="1" x14ac:dyDescent="0.2">
      <c r="A285" s="115"/>
      <c r="B285" s="115"/>
      <c r="C285" s="115"/>
      <c r="D285" s="116"/>
      <c r="E285" s="116"/>
      <c r="F285" s="116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</row>
    <row r="286" spans="1:23" ht="19.5" customHeight="1" x14ac:dyDescent="0.2">
      <c r="A286" s="115"/>
      <c r="B286" s="115"/>
      <c r="C286" s="115"/>
      <c r="D286" s="116"/>
      <c r="E286" s="116"/>
      <c r="F286" s="116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</row>
    <row r="287" spans="1:23" ht="19.5" customHeight="1" x14ac:dyDescent="0.2">
      <c r="A287" s="115"/>
      <c r="B287" s="115"/>
      <c r="C287" s="115"/>
      <c r="D287" s="116"/>
      <c r="E287" s="116"/>
      <c r="F287" s="116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</row>
    <row r="288" spans="1:23" ht="19.5" customHeight="1" x14ac:dyDescent="0.2">
      <c r="A288" s="115"/>
      <c r="B288" s="115"/>
      <c r="C288" s="115"/>
      <c r="D288" s="116"/>
      <c r="E288" s="116"/>
      <c r="F288" s="116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</row>
    <row r="289" spans="1:23" ht="19.5" customHeight="1" x14ac:dyDescent="0.2">
      <c r="A289" s="115"/>
      <c r="B289" s="115"/>
      <c r="C289" s="115"/>
      <c r="D289" s="116"/>
      <c r="E289" s="116"/>
      <c r="F289" s="116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</row>
    <row r="290" spans="1:23" ht="19.5" customHeight="1" x14ac:dyDescent="0.2">
      <c r="A290" s="115"/>
      <c r="B290" s="115"/>
      <c r="C290" s="115"/>
      <c r="D290" s="116"/>
      <c r="E290" s="116"/>
      <c r="F290" s="116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</row>
    <row r="291" spans="1:23" ht="19.5" customHeight="1" x14ac:dyDescent="0.2">
      <c r="A291" s="115"/>
      <c r="B291" s="115"/>
      <c r="C291" s="115"/>
      <c r="D291" s="116"/>
      <c r="E291" s="116"/>
      <c r="F291" s="116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</row>
    <row r="292" spans="1:23" ht="19.5" customHeight="1" x14ac:dyDescent="0.2">
      <c r="A292" s="115"/>
      <c r="B292" s="115"/>
      <c r="C292" s="115"/>
      <c r="D292" s="116"/>
      <c r="E292" s="116"/>
      <c r="F292" s="116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</row>
    <row r="293" spans="1:23" ht="19.5" customHeight="1" x14ac:dyDescent="0.2">
      <c r="A293" s="115"/>
      <c r="B293" s="115"/>
      <c r="C293" s="115"/>
      <c r="D293" s="116"/>
      <c r="E293" s="116"/>
      <c r="F293" s="116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</row>
    <row r="294" spans="1:23" ht="19.5" customHeight="1" x14ac:dyDescent="0.2">
      <c r="A294" s="115"/>
      <c r="B294" s="115"/>
      <c r="C294" s="115"/>
      <c r="D294" s="116"/>
      <c r="E294" s="116"/>
      <c r="F294" s="116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</row>
    <row r="295" spans="1:23" ht="19.5" customHeight="1" x14ac:dyDescent="0.2">
      <c r="A295" s="115"/>
      <c r="B295" s="115"/>
      <c r="C295" s="115"/>
      <c r="D295" s="116"/>
      <c r="E295" s="116"/>
      <c r="F295" s="116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</row>
    <row r="296" spans="1:23" ht="19.5" customHeight="1" x14ac:dyDescent="0.2">
      <c r="A296" s="115"/>
      <c r="B296" s="115"/>
      <c r="C296" s="115"/>
      <c r="D296" s="116"/>
      <c r="E296" s="116"/>
      <c r="F296" s="116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</row>
    <row r="297" spans="1:23" ht="19.5" customHeight="1" x14ac:dyDescent="0.2">
      <c r="A297" s="115"/>
      <c r="B297" s="115"/>
      <c r="C297" s="115"/>
      <c r="D297" s="116"/>
      <c r="E297" s="116"/>
      <c r="F297" s="116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</row>
    <row r="298" spans="1:23" ht="19.5" customHeight="1" x14ac:dyDescent="0.2">
      <c r="A298" s="115"/>
      <c r="B298" s="115"/>
      <c r="C298" s="115"/>
      <c r="D298" s="116"/>
      <c r="E298" s="116"/>
      <c r="F298" s="116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</row>
    <row r="299" spans="1:23" ht="19.5" customHeight="1" x14ac:dyDescent="0.2">
      <c r="A299" s="115"/>
      <c r="B299" s="115"/>
      <c r="C299" s="115"/>
      <c r="D299" s="116"/>
      <c r="E299" s="116"/>
      <c r="F299" s="116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</row>
    <row r="300" spans="1:23" ht="19.5" customHeight="1" x14ac:dyDescent="0.2">
      <c r="A300" s="115"/>
      <c r="B300" s="115"/>
      <c r="C300" s="115"/>
      <c r="D300" s="116"/>
      <c r="E300" s="116"/>
      <c r="F300" s="116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</row>
    <row r="301" spans="1:23" ht="19.5" customHeight="1" x14ac:dyDescent="0.2">
      <c r="A301" s="115"/>
      <c r="B301" s="115"/>
      <c r="C301" s="115"/>
      <c r="D301" s="116"/>
      <c r="E301" s="116"/>
      <c r="F301" s="116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</row>
    <row r="302" spans="1:23" ht="19.5" customHeight="1" x14ac:dyDescent="0.2">
      <c r="A302" s="115"/>
      <c r="B302" s="115"/>
      <c r="C302" s="115"/>
      <c r="D302" s="116"/>
      <c r="E302" s="116"/>
      <c r="F302" s="116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</row>
    <row r="303" spans="1:23" ht="19.5" customHeight="1" x14ac:dyDescent="0.2">
      <c r="A303" s="115"/>
      <c r="B303" s="115"/>
      <c r="C303" s="115"/>
      <c r="D303" s="116"/>
      <c r="E303" s="116"/>
      <c r="F303" s="116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</row>
    <row r="304" spans="1:23" ht="19.5" customHeight="1" x14ac:dyDescent="0.2">
      <c r="A304" s="115"/>
      <c r="B304" s="115"/>
      <c r="C304" s="115"/>
      <c r="D304" s="116"/>
      <c r="E304" s="116"/>
      <c r="F304" s="116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</row>
    <row r="305" spans="1:23" ht="19.5" customHeight="1" x14ac:dyDescent="0.2">
      <c r="A305" s="115"/>
      <c r="B305" s="115"/>
      <c r="C305" s="115"/>
      <c r="D305" s="116"/>
      <c r="E305" s="116"/>
      <c r="F305" s="116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</row>
    <row r="306" spans="1:23" ht="19.5" customHeight="1" x14ac:dyDescent="0.2">
      <c r="A306" s="115"/>
      <c r="B306" s="115"/>
      <c r="C306" s="115"/>
      <c r="D306" s="116"/>
      <c r="E306" s="116"/>
      <c r="F306" s="116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</row>
    <row r="307" spans="1:23" ht="19.5" customHeight="1" x14ac:dyDescent="0.2">
      <c r="A307" s="115"/>
      <c r="B307" s="115"/>
      <c r="C307" s="115"/>
      <c r="D307" s="116"/>
      <c r="E307" s="116"/>
      <c r="F307" s="116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</row>
    <row r="308" spans="1:23" ht="19.5" customHeight="1" x14ac:dyDescent="0.2">
      <c r="A308" s="115"/>
      <c r="B308" s="115"/>
      <c r="C308" s="115"/>
      <c r="D308" s="116"/>
      <c r="E308" s="116"/>
      <c r="F308" s="116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</row>
    <row r="309" spans="1:23" ht="19.5" customHeight="1" x14ac:dyDescent="0.2">
      <c r="A309" s="115"/>
      <c r="B309" s="115"/>
      <c r="C309" s="115"/>
      <c r="D309" s="116"/>
      <c r="E309" s="116"/>
      <c r="F309" s="116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</row>
    <row r="310" spans="1:23" ht="19.5" customHeight="1" x14ac:dyDescent="0.2">
      <c r="A310" s="115"/>
      <c r="B310" s="115"/>
      <c r="C310" s="115"/>
      <c r="D310" s="116"/>
      <c r="E310" s="116"/>
      <c r="F310" s="116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</row>
    <row r="311" spans="1:23" ht="19.5" customHeight="1" x14ac:dyDescent="0.2">
      <c r="A311" s="115"/>
      <c r="B311" s="115"/>
      <c r="C311" s="115"/>
      <c r="D311" s="116"/>
      <c r="E311" s="116"/>
      <c r="F311" s="116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</row>
    <row r="312" spans="1:23" ht="19.5" customHeight="1" x14ac:dyDescent="0.2">
      <c r="A312" s="115"/>
      <c r="B312" s="115"/>
      <c r="C312" s="115"/>
      <c r="D312" s="116"/>
      <c r="E312" s="116"/>
      <c r="F312" s="116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</row>
    <row r="313" spans="1:23" ht="19.5" customHeight="1" x14ac:dyDescent="0.2">
      <c r="A313" s="115"/>
      <c r="B313" s="115"/>
      <c r="C313" s="115"/>
      <c r="D313" s="116"/>
      <c r="E313" s="116"/>
      <c r="F313" s="116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</row>
    <row r="314" spans="1:23" ht="19.5" customHeight="1" x14ac:dyDescent="0.2">
      <c r="A314" s="115"/>
      <c r="B314" s="115"/>
      <c r="C314" s="115"/>
      <c r="D314" s="116"/>
      <c r="E314" s="116"/>
      <c r="F314" s="116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</row>
    <row r="315" spans="1:23" ht="19.5" customHeight="1" x14ac:dyDescent="0.2">
      <c r="A315" s="115"/>
      <c r="B315" s="115"/>
      <c r="C315" s="115"/>
      <c r="D315" s="116"/>
      <c r="E315" s="116"/>
      <c r="F315" s="116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</row>
    <row r="316" spans="1:23" ht="19.5" customHeight="1" x14ac:dyDescent="0.2">
      <c r="A316" s="115"/>
      <c r="B316" s="115"/>
      <c r="C316" s="115"/>
      <c r="D316" s="116"/>
      <c r="E316" s="116"/>
      <c r="F316" s="116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</row>
    <row r="317" spans="1:23" ht="19.5" customHeight="1" x14ac:dyDescent="0.2">
      <c r="A317" s="115"/>
      <c r="B317" s="115"/>
      <c r="C317" s="115"/>
      <c r="D317" s="116"/>
      <c r="E317" s="116"/>
      <c r="F317" s="116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</row>
    <row r="318" spans="1:23" ht="19.5" customHeight="1" x14ac:dyDescent="0.2">
      <c r="A318" s="115"/>
      <c r="B318" s="115"/>
      <c r="C318" s="115"/>
      <c r="D318" s="116"/>
      <c r="E318" s="116"/>
      <c r="F318" s="116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</row>
    <row r="319" spans="1:23" ht="19.5" customHeight="1" x14ac:dyDescent="0.2">
      <c r="A319" s="115"/>
      <c r="B319" s="115"/>
      <c r="C319" s="115"/>
      <c r="D319" s="116"/>
      <c r="E319" s="116"/>
      <c r="F319" s="116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</row>
    <row r="320" spans="1:23" ht="19.5" customHeight="1" x14ac:dyDescent="0.2">
      <c r="A320" s="115"/>
      <c r="B320" s="115"/>
      <c r="C320" s="115"/>
      <c r="D320" s="116"/>
      <c r="E320" s="116"/>
      <c r="F320" s="116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</row>
    <row r="321" spans="1:23" ht="19.5" customHeight="1" x14ac:dyDescent="0.2">
      <c r="A321" s="115"/>
      <c r="B321" s="115"/>
      <c r="C321" s="115"/>
      <c r="D321" s="116"/>
      <c r="E321" s="116"/>
      <c r="F321" s="116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</row>
    <row r="322" spans="1:23" ht="19.5" customHeight="1" x14ac:dyDescent="0.2">
      <c r="A322" s="115"/>
      <c r="B322" s="115"/>
      <c r="C322" s="115"/>
      <c r="D322" s="116"/>
      <c r="E322" s="116"/>
      <c r="F322" s="116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</row>
    <row r="323" spans="1:23" ht="19.5" customHeight="1" x14ac:dyDescent="0.2">
      <c r="A323" s="115"/>
      <c r="B323" s="115"/>
      <c r="C323" s="115"/>
      <c r="D323" s="116"/>
      <c r="E323" s="116"/>
      <c r="F323" s="116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</row>
    <row r="324" spans="1:23" ht="19.5" customHeight="1" x14ac:dyDescent="0.2">
      <c r="A324" s="115"/>
      <c r="B324" s="115"/>
      <c r="C324" s="115"/>
      <c r="D324" s="116"/>
      <c r="E324" s="116"/>
      <c r="F324" s="116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</row>
    <row r="325" spans="1:23" ht="19.5" customHeight="1" x14ac:dyDescent="0.2">
      <c r="A325" s="115"/>
      <c r="B325" s="115"/>
      <c r="C325" s="115"/>
      <c r="D325" s="116"/>
      <c r="E325" s="116"/>
      <c r="F325" s="116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</row>
    <row r="326" spans="1:23" ht="19.5" customHeight="1" x14ac:dyDescent="0.2">
      <c r="A326" s="115"/>
      <c r="B326" s="115"/>
      <c r="C326" s="115"/>
      <c r="D326" s="116"/>
      <c r="E326" s="116"/>
      <c r="F326" s="116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</row>
    <row r="327" spans="1:23" ht="19.5" customHeight="1" x14ac:dyDescent="0.2">
      <c r="A327" s="115"/>
      <c r="B327" s="115"/>
      <c r="C327" s="115"/>
      <c r="D327" s="116"/>
      <c r="E327" s="116"/>
      <c r="F327" s="116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</row>
    <row r="328" spans="1:23" ht="19.5" customHeight="1" x14ac:dyDescent="0.2">
      <c r="A328" s="115"/>
      <c r="B328" s="115"/>
      <c r="C328" s="115"/>
      <c r="D328" s="116"/>
      <c r="E328" s="116"/>
      <c r="F328" s="116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</row>
    <row r="329" spans="1:23" ht="19.5" customHeight="1" x14ac:dyDescent="0.2">
      <c r="A329" s="115"/>
      <c r="B329" s="115"/>
      <c r="C329" s="115"/>
      <c r="D329" s="116"/>
      <c r="E329" s="116"/>
      <c r="F329" s="116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</row>
    <row r="330" spans="1:23" ht="19.5" customHeight="1" x14ac:dyDescent="0.2">
      <c r="A330" s="115"/>
      <c r="B330" s="115"/>
      <c r="C330" s="115"/>
      <c r="D330" s="116"/>
      <c r="E330" s="116"/>
      <c r="F330" s="116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</row>
    <row r="331" spans="1:23" ht="19.5" customHeight="1" x14ac:dyDescent="0.2">
      <c r="A331" s="115"/>
      <c r="B331" s="115"/>
      <c r="C331" s="115"/>
      <c r="D331" s="116"/>
      <c r="E331" s="116"/>
      <c r="F331" s="116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</row>
    <row r="332" spans="1:23" ht="19.5" customHeight="1" x14ac:dyDescent="0.2">
      <c r="A332" s="115"/>
      <c r="B332" s="115"/>
      <c r="C332" s="115"/>
      <c r="D332" s="116"/>
      <c r="E332" s="116"/>
      <c r="F332" s="116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</row>
    <row r="333" spans="1:23" ht="19.5" customHeight="1" x14ac:dyDescent="0.2">
      <c r="A333" s="115"/>
      <c r="B333" s="115"/>
      <c r="C333" s="115"/>
      <c r="D333" s="116"/>
      <c r="E333" s="116"/>
      <c r="F333" s="116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</row>
    <row r="334" spans="1:23" ht="19.5" customHeight="1" x14ac:dyDescent="0.2">
      <c r="A334" s="115"/>
      <c r="B334" s="115"/>
      <c r="C334" s="115"/>
      <c r="D334" s="116"/>
      <c r="E334" s="116"/>
      <c r="F334" s="116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</row>
    <row r="335" spans="1:23" ht="19.5" customHeight="1" x14ac:dyDescent="0.2">
      <c r="A335" s="115"/>
      <c r="B335" s="115"/>
      <c r="C335" s="115"/>
      <c r="D335" s="116"/>
      <c r="E335" s="116"/>
      <c r="F335" s="116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</row>
    <row r="336" spans="1:23" ht="19.5" customHeight="1" x14ac:dyDescent="0.2">
      <c r="A336" s="115"/>
      <c r="B336" s="115"/>
      <c r="C336" s="115"/>
      <c r="D336" s="116"/>
      <c r="E336" s="116"/>
      <c r="F336" s="116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</row>
    <row r="337" spans="1:23" ht="19.5" customHeight="1" x14ac:dyDescent="0.2">
      <c r="A337" s="115"/>
      <c r="B337" s="115"/>
      <c r="C337" s="115"/>
      <c r="D337" s="116"/>
      <c r="E337" s="116"/>
      <c r="F337" s="116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</row>
    <row r="338" spans="1:23" ht="19.5" customHeight="1" x14ac:dyDescent="0.2">
      <c r="A338" s="115"/>
      <c r="B338" s="115"/>
      <c r="C338" s="115"/>
      <c r="D338" s="116"/>
      <c r="E338" s="116"/>
      <c r="F338" s="116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</row>
    <row r="339" spans="1:23" ht="19.5" customHeight="1" x14ac:dyDescent="0.2">
      <c r="A339" s="115"/>
      <c r="B339" s="115"/>
      <c r="C339" s="115"/>
      <c r="D339" s="116"/>
      <c r="E339" s="116"/>
      <c r="F339" s="116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</row>
    <row r="340" spans="1:23" ht="19.5" customHeight="1" x14ac:dyDescent="0.2">
      <c r="A340" s="115"/>
      <c r="B340" s="115"/>
      <c r="C340" s="115"/>
      <c r="D340" s="116"/>
      <c r="E340" s="116"/>
      <c r="F340" s="116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</row>
    <row r="341" spans="1:23" ht="19.5" customHeight="1" x14ac:dyDescent="0.2">
      <c r="A341" s="115"/>
      <c r="B341" s="115"/>
      <c r="C341" s="115"/>
      <c r="D341" s="116"/>
      <c r="E341" s="116"/>
      <c r="F341" s="116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</row>
    <row r="342" spans="1:23" ht="19.5" customHeight="1" x14ac:dyDescent="0.2">
      <c r="A342" s="115"/>
      <c r="B342" s="115"/>
      <c r="C342" s="115"/>
      <c r="D342" s="116"/>
      <c r="E342" s="116"/>
      <c r="F342" s="116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</row>
    <row r="343" spans="1:23" ht="19.5" customHeight="1" x14ac:dyDescent="0.2">
      <c r="A343" s="115"/>
      <c r="B343" s="115"/>
      <c r="C343" s="115"/>
      <c r="D343" s="116"/>
      <c r="E343" s="116"/>
      <c r="F343" s="116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</row>
    <row r="344" spans="1:23" ht="19.5" customHeight="1" x14ac:dyDescent="0.2">
      <c r="A344" s="115"/>
      <c r="B344" s="115"/>
      <c r="C344" s="115"/>
      <c r="D344" s="116"/>
      <c r="E344" s="116"/>
      <c r="F344" s="116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</row>
    <row r="345" spans="1:23" ht="19.5" customHeight="1" x14ac:dyDescent="0.2">
      <c r="A345" s="115"/>
      <c r="B345" s="115"/>
      <c r="C345" s="115"/>
      <c r="D345" s="116"/>
      <c r="E345" s="116"/>
      <c r="F345" s="116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</row>
    <row r="346" spans="1:23" ht="19.5" customHeight="1" x14ac:dyDescent="0.2">
      <c r="A346" s="115"/>
      <c r="B346" s="115"/>
      <c r="C346" s="115"/>
      <c r="D346" s="116"/>
      <c r="E346" s="116"/>
      <c r="F346" s="116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</row>
    <row r="347" spans="1:23" ht="19.5" customHeight="1" x14ac:dyDescent="0.2">
      <c r="A347" s="115"/>
      <c r="B347" s="115"/>
      <c r="C347" s="115"/>
      <c r="D347" s="116"/>
      <c r="E347" s="116"/>
      <c r="F347" s="116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</row>
    <row r="348" spans="1:23" ht="19.5" customHeight="1" x14ac:dyDescent="0.2">
      <c r="A348" s="115"/>
      <c r="B348" s="115"/>
      <c r="C348" s="115"/>
      <c r="D348" s="116"/>
      <c r="E348" s="116"/>
      <c r="F348" s="116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</row>
    <row r="349" spans="1:23" ht="19.5" customHeight="1" x14ac:dyDescent="0.2">
      <c r="A349" s="115"/>
      <c r="B349" s="115"/>
      <c r="C349" s="115"/>
      <c r="D349" s="116"/>
      <c r="E349" s="116"/>
      <c r="F349" s="116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</row>
    <row r="350" spans="1:23" ht="19.5" customHeight="1" x14ac:dyDescent="0.2">
      <c r="A350" s="115"/>
      <c r="B350" s="115"/>
      <c r="C350" s="115"/>
      <c r="D350" s="116"/>
      <c r="E350" s="116"/>
      <c r="F350" s="116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</row>
    <row r="351" spans="1:23" ht="19.5" customHeight="1" x14ac:dyDescent="0.2">
      <c r="A351" s="115"/>
      <c r="B351" s="115"/>
      <c r="C351" s="115"/>
      <c r="D351" s="116"/>
      <c r="E351" s="116"/>
      <c r="F351" s="116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</row>
    <row r="352" spans="1:23" ht="19.5" customHeight="1" x14ac:dyDescent="0.2">
      <c r="A352" s="115"/>
      <c r="B352" s="115"/>
      <c r="C352" s="115"/>
      <c r="D352" s="116"/>
      <c r="E352" s="116"/>
      <c r="F352" s="116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</row>
    <row r="353" spans="1:23" ht="19.5" customHeight="1" x14ac:dyDescent="0.2">
      <c r="A353" s="115"/>
      <c r="B353" s="115"/>
      <c r="C353" s="115"/>
      <c r="D353" s="116"/>
      <c r="E353" s="116"/>
      <c r="F353" s="116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</row>
    <row r="354" spans="1:23" ht="19.5" customHeight="1" x14ac:dyDescent="0.2">
      <c r="A354" s="115"/>
      <c r="B354" s="115"/>
      <c r="C354" s="115"/>
      <c r="D354" s="116"/>
      <c r="E354" s="116"/>
      <c r="F354" s="116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</row>
    <row r="355" spans="1:23" ht="19.5" customHeight="1" x14ac:dyDescent="0.2">
      <c r="A355" s="115"/>
      <c r="B355" s="115"/>
      <c r="C355" s="115"/>
      <c r="D355" s="116"/>
      <c r="E355" s="116"/>
      <c r="F355" s="116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</row>
    <row r="356" spans="1:23" ht="19.5" customHeight="1" x14ac:dyDescent="0.2">
      <c r="A356" s="115"/>
      <c r="B356" s="115"/>
      <c r="C356" s="115"/>
      <c r="D356" s="116"/>
      <c r="E356" s="116"/>
      <c r="F356" s="116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</row>
    <row r="357" spans="1:23" ht="19.5" customHeight="1" x14ac:dyDescent="0.2">
      <c r="A357" s="115"/>
      <c r="B357" s="115"/>
      <c r="C357" s="115"/>
      <c r="D357" s="116"/>
      <c r="E357" s="116"/>
      <c r="F357" s="116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</row>
    <row r="358" spans="1:23" ht="19.5" customHeight="1" x14ac:dyDescent="0.2">
      <c r="A358" s="115"/>
      <c r="B358" s="115"/>
      <c r="C358" s="115"/>
      <c r="D358" s="116"/>
      <c r="E358" s="116"/>
      <c r="F358" s="116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</row>
    <row r="359" spans="1:23" ht="19.5" customHeight="1" x14ac:dyDescent="0.2">
      <c r="A359" s="115"/>
      <c r="B359" s="115"/>
      <c r="C359" s="115"/>
      <c r="D359" s="116"/>
      <c r="E359" s="116"/>
      <c r="F359" s="116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</row>
    <row r="360" spans="1:23" ht="19.5" customHeight="1" x14ac:dyDescent="0.2">
      <c r="A360" s="115"/>
      <c r="B360" s="115"/>
      <c r="C360" s="115"/>
      <c r="D360" s="116"/>
      <c r="E360" s="116"/>
      <c r="F360" s="116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</row>
    <row r="361" spans="1:23" ht="19.5" customHeight="1" x14ac:dyDescent="0.2">
      <c r="A361" s="115"/>
      <c r="B361" s="115"/>
      <c r="C361" s="115"/>
      <c r="D361" s="116"/>
      <c r="E361" s="116"/>
      <c r="F361" s="116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</row>
    <row r="362" spans="1:23" ht="19.5" customHeight="1" x14ac:dyDescent="0.2">
      <c r="A362" s="115"/>
      <c r="B362" s="115"/>
      <c r="C362" s="115"/>
      <c r="D362" s="116"/>
      <c r="E362" s="116"/>
      <c r="F362" s="116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</row>
    <row r="363" spans="1:23" ht="19.5" customHeight="1" x14ac:dyDescent="0.2">
      <c r="A363" s="115"/>
      <c r="B363" s="115"/>
      <c r="C363" s="115"/>
      <c r="D363" s="116"/>
      <c r="E363" s="116"/>
      <c r="F363" s="116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</row>
    <row r="364" spans="1:23" ht="19.5" customHeight="1" x14ac:dyDescent="0.2">
      <c r="A364" s="115"/>
      <c r="B364" s="115"/>
      <c r="C364" s="115"/>
      <c r="D364" s="116"/>
      <c r="E364" s="116"/>
      <c r="F364" s="116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</row>
    <row r="365" spans="1:23" ht="19.5" customHeight="1" x14ac:dyDescent="0.2">
      <c r="A365" s="115"/>
      <c r="B365" s="115"/>
      <c r="C365" s="115"/>
      <c r="D365" s="116"/>
      <c r="E365" s="116"/>
      <c r="F365" s="116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</row>
    <row r="366" spans="1:23" ht="19.5" customHeight="1" x14ac:dyDescent="0.2">
      <c r="A366" s="115"/>
      <c r="B366" s="115"/>
      <c r="C366" s="115"/>
      <c r="D366" s="116"/>
      <c r="E366" s="116"/>
      <c r="F366" s="116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</row>
    <row r="367" spans="1:23" ht="19.5" customHeight="1" x14ac:dyDescent="0.2">
      <c r="A367" s="115"/>
      <c r="B367" s="115"/>
      <c r="C367" s="115"/>
      <c r="D367" s="116"/>
      <c r="E367" s="116"/>
      <c r="F367" s="116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</row>
    <row r="368" spans="1:23" ht="19.5" customHeight="1" x14ac:dyDescent="0.2">
      <c r="A368" s="115"/>
      <c r="B368" s="115"/>
      <c r="C368" s="115"/>
      <c r="D368" s="116"/>
      <c r="E368" s="116"/>
      <c r="F368" s="116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</row>
    <row r="369" spans="1:23" ht="19.5" customHeight="1" x14ac:dyDescent="0.2">
      <c r="A369" s="115"/>
      <c r="B369" s="115"/>
      <c r="C369" s="115"/>
      <c r="D369" s="116"/>
      <c r="E369" s="116"/>
      <c r="F369" s="116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</row>
    <row r="370" spans="1:23" ht="19.5" customHeight="1" x14ac:dyDescent="0.2">
      <c r="A370" s="115"/>
      <c r="B370" s="115"/>
      <c r="C370" s="115"/>
      <c r="D370" s="116"/>
      <c r="E370" s="116"/>
      <c r="F370" s="116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</row>
    <row r="371" spans="1:23" ht="19.5" customHeight="1" x14ac:dyDescent="0.2">
      <c r="A371" s="115"/>
      <c r="B371" s="115"/>
      <c r="C371" s="115"/>
      <c r="D371" s="116"/>
      <c r="E371" s="116"/>
      <c r="F371" s="116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</row>
    <row r="372" spans="1:23" ht="19.5" customHeight="1" x14ac:dyDescent="0.2">
      <c r="A372" s="115"/>
      <c r="B372" s="115"/>
      <c r="C372" s="115"/>
      <c r="D372" s="116"/>
      <c r="E372" s="116"/>
      <c r="F372" s="116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</row>
    <row r="373" spans="1:23" ht="19.5" customHeight="1" x14ac:dyDescent="0.2">
      <c r="A373" s="115"/>
      <c r="B373" s="115"/>
      <c r="C373" s="115"/>
      <c r="D373" s="116"/>
      <c r="E373" s="116"/>
      <c r="F373" s="116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</row>
    <row r="374" spans="1:23" ht="19.5" customHeight="1" x14ac:dyDescent="0.2">
      <c r="A374" s="115"/>
      <c r="B374" s="115"/>
      <c r="C374" s="115"/>
      <c r="D374" s="116"/>
      <c r="E374" s="116"/>
      <c r="F374" s="116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</row>
    <row r="375" spans="1:23" ht="19.5" customHeight="1" x14ac:dyDescent="0.2">
      <c r="A375" s="115"/>
      <c r="B375" s="115"/>
      <c r="C375" s="115"/>
      <c r="D375" s="116"/>
      <c r="E375" s="116"/>
      <c r="F375" s="116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</row>
    <row r="376" spans="1:23" ht="19.5" customHeight="1" x14ac:dyDescent="0.2">
      <c r="A376" s="115"/>
      <c r="B376" s="115"/>
      <c r="C376" s="115"/>
      <c r="D376" s="116"/>
      <c r="E376" s="116"/>
      <c r="F376" s="116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</row>
    <row r="377" spans="1:23" ht="19.5" customHeight="1" x14ac:dyDescent="0.2">
      <c r="A377" s="115"/>
      <c r="B377" s="115"/>
      <c r="C377" s="115"/>
      <c r="D377" s="116"/>
      <c r="E377" s="116"/>
      <c r="F377" s="116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</row>
    <row r="378" spans="1:23" ht="19.5" customHeight="1" x14ac:dyDescent="0.2">
      <c r="A378" s="115"/>
      <c r="B378" s="115"/>
      <c r="C378" s="115"/>
      <c r="D378" s="116"/>
      <c r="E378" s="116"/>
      <c r="F378" s="116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</row>
    <row r="379" spans="1:23" ht="19.5" customHeight="1" x14ac:dyDescent="0.2">
      <c r="A379" s="115"/>
      <c r="B379" s="115"/>
      <c r="C379" s="115"/>
      <c r="D379" s="116"/>
      <c r="E379" s="116"/>
      <c r="F379" s="116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</row>
    <row r="380" spans="1:23" ht="19.5" customHeight="1" x14ac:dyDescent="0.2">
      <c r="A380" s="115"/>
      <c r="B380" s="115"/>
      <c r="C380" s="115"/>
      <c r="D380" s="116"/>
      <c r="E380" s="116"/>
      <c r="F380" s="116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</row>
    <row r="381" spans="1:23" ht="19.5" customHeight="1" x14ac:dyDescent="0.2">
      <c r="A381" s="115"/>
      <c r="B381" s="115"/>
      <c r="C381" s="115"/>
      <c r="D381" s="116"/>
      <c r="E381" s="116"/>
      <c r="F381" s="116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</row>
    <row r="382" spans="1:23" ht="19.5" customHeight="1" x14ac:dyDescent="0.2">
      <c r="A382" s="115"/>
      <c r="B382" s="115"/>
      <c r="C382" s="115"/>
      <c r="D382" s="116"/>
      <c r="E382" s="116"/>
      <c r="F382" s="116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</row>
    <row r="383" spans="1:23" ht="19.5" customHeight="1" x14ac:dyDescent="0.2">
      <c r="A383" s="115"/>
      <c r="B383" s="115"/>
      <c r="C383" s="115"/>
      <c r="D383" s="116"/>
      <c r="E383" s="116"/>
      <c r="F383" s="116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</row>
    <row r="384" spans="1:23" ht="19.5" customHeight="1" x14ac:dyDescent="0.2">
      <c r="A384" s="115"/>
      <c r="B384" s="115"/>
      <c r="C384" s="115"/>
      <c r="D384" s="116"/>
      <c r="E384" s="116"/>
      <c r="F384" s="116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</row>
    <row r="385" spans="1:23" ht="19.5" customHeight="1" x14ac:dyDescent="0.2">
      <c r="A385" s="115"/>
      <c r="B385" s="115"/>
      <c r="C385" s="115"/>
      <c r="D385" s="116"/>
      <c r="E385" s="116"/>
      <c r="F385" s="116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</row>
    <row r="386" spans="1:23" ht="19.5" customHeight="1" x14ac:dyDescent="0.2">
      <c r="A386" s="115"/>
      <c r="B386" s="115"/>
      <c r="C386" s="115"/>
      <c r="D386" s="116"/>
      <c r="E386" s="116"/>
      <c r="F386" s="116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</row>
    <row r="387" spans="1:23" ht="19.5" customHeight="1" x14ac:dyDescent="0.2">
      <c r="A387" s="115"/>
      <c r="B387" s="115"/>
      <c r="C387" s="115"/>
      <c r="D387" s="116"/>
      <c r="E387" s="116"/>
      <c r="F387" s="116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</row>
    <row r="388" spans="1:23" ht="19.5" customHeight="1" x14ac:dyDescent="0.2">
      <c r="A388" s="115"/>
      <c r="B388" s="115"/>
      <c r="C388" s="115"/>
      <c r="D388" s="116"/>
      <c r="E388" s="116"/>
      <c r="F388" s="116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</row>
    <row r="389" spans="1:23" ht="19.5" customHeight="1" x14ac:dyDescent="0.2">
      <c r="A389" s="115"/>
      <c r="B389" s="115"/>
      <c r="C389" s="115"/>
      <c r="D389" s="116"/>
      <c r="E389" s="116"/>
      <c r="F389" s="116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</row>
    <row r="390" spans="1:23" ht="19.5" customHeight="1" x14ac:dyDescent="0.2">
      <c r="A390" s="115"/>
      <c r="B390" s="115"/>
      <c r="C390" s="115"/>
      <c r="D390" s="116"/>
      <c r="E390" s="116"/>
      <c r="F390" s="116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</row>
    <row r="391" spans="1:23" ht="19.5" customHeight="1" x14ac:dyDescent="0.2">
      <c r="A391" s="115"/>
      <c r="B391" s="115"/>
      <c r="C391" s="115"/>
      <c r="D391" s="116"/>
      <c r="E391" s="116"/>
      <c r="F391" s="116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</row>
    <row r="392" spans="1:23" ht="19.5" customHeight="1" x14ac:dyDescent="0.2">
      <c r="A392" s="115"/>
      <c r="B392" s="115"/>
      <c r="C392" s="115"/>
      <c r="D392" s="116"/>
      <c r="E392" s="116"/>
      <c r="F392" s="116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</row>
    <row r="393" spans="1:23" ht="19.5" customHeight="1" x14ac:dyDescent="0.2">
      <c r="A393" s="115"/>
      <c r="B393" s="115"/>
      <c r="C393" s="115"/>
      <c r="D393" s="116"/>
      <c r="E393" s="116"/>
      <c r="F393" s="116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</row>
    <row r="394" spans="1:23" ht="19.5" customHeight="1" x14ac:dyDescent="0.2">
      <c r="A394" s="115"/>
      <c r="B394" s="115"/>
      <c r="C394" s="115"/>
      <c r="D394" s="116"/>
      <c r="E394" s="116"/>
      <c r="F394" s="116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</row>
    <row r="395" spans="1:23" ht="19.5" customHeight="1" x14ac:dyDescent="0.2">
      <c r="A395" s="115"/>
      <c r="B395" s="115"/>
      <c r="C395" s="115"/>
      <c r="D395" s="116"/>
      <c r="E395" s="116"/>
      <c r="F395" s="116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</row>
    <row r="396" spans="1:23" ht="19.5" customHeight="1" x14ac:dyDescent="0.2">
      <c r="A396" s="115"/>
      <c r="B396" s="115"/>
      <c r="C396" s="115"/>
      <c r="D396" s="116"/>
      <c r="E396" s="116"/>
      <c r="F396" s="116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</row>
    <row r="397" spans="1:23" ht="19.5" customHeight="1" x14ac:dyDescent="0.2">
      <c r="A397" s="115"/>
      <c r="B397" s="115"/>
      <c r="C397" s="115"/>
      <c r="D397" s="116"/>
      <c r="E397" s="116"/>
      <c r="F397" s="116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</row>
    <row r="398" spans="1:23" ht="19.5" customHeight="1" x14ac:dyDescent="0.2">
      <c r="A398" s="115"/>
      <c r="B398" s="115"/>
      <c r="C398" s="115"/>
      <c r="D398" s="116"/>
      <c r="E398" s="116"/>
      <c r="F398" s="116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</row>
    <row r="399" spans="1:23" ht="19.5" customHeight="1" x14ac:dyDescent="0.2">
      <c r="A399" s="115"/>
      <c r="B399" s="115"/>
      <c r="C399" s="115"/>
      <c r="D399" s="116"/>
      <c r="E399" s="116"/>
      <c r="F399" s="116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</row>
    <row r="400" spans="1:23" ht="19.5" customHeight="1" x14ac:dyDescent="0.2">
      <c r="A400" s="115"/>
      <c r="B400" s="115"/>
      <c r="C400" s="115"/>
      <c r="D400" s="116"/>
      <c r="E400" s="116"/>
      <c r="F400" s="116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</row>
    <row r="401" spans="1:23" ht="19.5" customHeight="1" x14ac:dyDescent="0.2">
      <c r="A401" s="115"/>
      <c r="B401" s="115"/>
      <c r="C401" s="115"/>
      <c r="D401" s="116"/>
      <c r="E401" s="116"/>
      <c r="F401" s="116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</row>
    <row r="402" spans="1:23" ht="19.5" customHeight="1" x14ac:dyDescent="0.2">
      <c r="A402" s="115"/>
      <c r="B402" s="115"/>
      <c r="C402" s="115"/>
      <c r="D402" s="116"/>
      <c r="E402" s="116"/>
      <c r="F402" s="116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</row>
    <row r="403" spans="1:23" ht="19.5" customHeight="1" x14ac:dyDescent="0.2">
      <c r="A403" s="115"/>
      <c r="B403" s="115"/>
      <c r="C403" s="115"/>
      <c r="D403" s="116"/>
      <c r="E403" s="116"/>
      <c r="F403" s="116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</row>
    <row r="404" spans="1:23" ht="19.5" customHeight="1" x14ac:dyDescent="0.2">
      <c r="A404" s="115"/>
      <c r="B404" s="115"/>
      <c r="C404" s="115"/>
      <c r="D404" s="116"/>
      <c r="E404" s="116"/>
      <c r="F404" s="116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</row>
    <row r="405" spans="1:23" ht="19.5" customHeight="1" x14ac:dyDescent="0.2">
      <c r="A405" s="115"/>
      <c r="B405" s="115"/>
      <c r="C405" s="115"/>
      <c r="D405" s="116"/>
      <c r="E405" s="116"/>
      <c r="F405" s="116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</row>
    <row r="406" spans="1:23" ht="19.5" customHeight="1" x14ac:dyDescent="0.2">
      <c r="A406" s="115"/>
      <c r="B406" s="115"/>
      <c r="C406" s="115"/>
      <c r="D406" s="116"/>
      <c r="E406" s="116"/>
      <c r="F406" s="116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</row>
    <row r="407" spans="1:23" ht="19.5" customHeight="1" x14ac:dyDescent="0.2">
      <c r="A407" s="115"/>
      <c r="B407" s="115"/>
      <c r="C407" s="115"/>
      <c r="D407" s="116"/>
      <c r="E407" s="116"/>
      <c r="F407" s="116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</row>
    <row r="408" spans="1:23" ht="19.5" customHeight="1" x14ac:dyDescent="0.2">
      <c r="A408" s="115"/>
      <c r="B408" s="115"/>
      <c r="C408" s="115"/>
      <c r="D408" s="116"/>
      <c r="E408" s="116"/>
      <c r="F408" s="116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</row>
    <row r="409" spans="1:23" ht="19.5" customHeight="1" x14ac:dyDescent="0.2">
      <c r="A409" s="115"/>
      <c r="B409" s="115"/>
      <c r="C409" s="115"/>
      <c r="D409" s="116"/>
      <c r="E409" s="116"/>
      <c r="F409" s="116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</row>
    <row r="410" spans="1:23" ht="19.5" customHeight="1" x14ac:dyDescent="0.2">
      <c r="A410" s="115"/>
      <c r="B410" s="115"/>
      <c r="C410" s="115"/>
      <c r="D410" s="116"/>
      <c r="E410" s="116"/>
      <c r="F410" s="116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</row>
    <row r="411" spans="1:23" ht="19.5" customHeight="1" x14ac:dyDescent="0.2">
      <c r="A411" s="115"/>
      <c r="B411" s="115"/>
      <c r="C411" s="115"/>
      <c r="D411" s="116"/>
      <c r="E411" s="116"/>
      <c r="F411" s="116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</row>
    <row r="412" spans="1:23" ht="19.5" customHeight="1" x14ac:dyDescent="0.2">
      <c r="A412" s="115"/>
      <c r="B412" s="115"/>
      <c r="C412" s="115"/>
      <c r="D412" s="116"/>
      <c r="E412" s="116"/>
      <c r="F412" s="116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</row>
    <row r="413" spans="1:23" ht="19.5" customHeight="1" x14ac:dyDescent="0.2">
      <c r="A413" s="115"/>
      <c r="B413" s="115"/>
      <c r="C413" s="115"/>
      <c r="D413" s="116"/>
      <c r="E413" s="116"/>
      <c r="F413" s="116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</row>
    <row r="414" spans="1:23" ht="19.5" customHeight="1" x14ac:dyDescent="0.2">
      <c r="A414" s="115"/>
      <c r="B414" s="115"/>
      <c r="C414" s="115"/>
      <c r="D414" s="116"/>
      <c r="E414" s="116"/>
      <c r="F414" s="116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</row>
    <row r="415" spans="1:23" ht="19.5" customHeight="1" x14ac:dyDescent="0.2">
      <c r="A415" s="115"/>
      <c r="B415" s="115"/>
      <c r="C415" s="115"/>
      <c r="D415" s="116"/>
      <c r="E415" s="116"/>
      <c r="F415" s="116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</row>
    <row r="416" spans="1:23" ht="19.5" customHeight="1" x14ac:dyDescent="0.2">
      <c r="A416" s="115"/>
      <c r="B416" s="115"/>
      <c r="C416" s="115"/>
      <c r="D416" s="116"/>
      <c r="E416" s="116"/>
      <c r="F416" s="116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</row>
    <row r="417" spans="1:23" ht="19.5" customHeight="1" x14ac:dyDescent="0.2">
      <c r="A417" s="115"/>
      <c r="B417" s="115"/>
      <c r="C417" s="115"/>
      <c r="D417" s="116"/>
      <c r="E417" s="116"/>
      <c r="F417" s="116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</row>
    <row r="418" spans="1:23" ht="19.5" customHeight="1" x14ac:dyDescent="0.2">
      <c r="A418" s="115"/>
      <c r="B418" s="115"/>
      <c r="C418" s="115"/>
      <c r="D418" s="116"/>
      <c r="E418" s="116"/>
      <c r="F418" s="116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</row>
    <row r="419" spans="1:23" ht="19.5" customHeight="1" x14ac:dyDescent="0.2">
      <c r="A419" s="115"/>
      <c r="B419" s="115"/>
      <c r="C419" s="115"/>
      <c r="D419" s="116"/>
      <c r="E419" s="116"/>
      <c r="F419" s="116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</row>
    <row r="420" spans="1:23" ht="19.5" customHeight="1" x14ac:dyDescent="0.2">
      <c r="A420" s="115"/>
      <c r="B420" s="115"/>
      <c r="C420" s="115"/>
      <c r="D420" s="116"/>
      <c r="E420" s="116"/>
      <c r="F420" s="116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</row>
    <row r="421" spans="1:23" ht="19.5" customHeight="1" x14ac:dyDescent="0.2">
      <c r="A421" s="115"/>
      <c r="B421" s="115"/>
      <c r="C421" s="115"/>
      <c r="D421" s="116"/>
      <c r="E421" s="116"/>
      <c r="F421" s="116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</row>
    <row r="422" spans="1:23" ht="19.5" customHeight="1" x14ac:dyDescent="0.2">
      <c r="A422" s="115"/>
      <c r="B422" s="115"/>
      <c r="C422" s="115"/>
      <c r="D422" s="116"/>
      <c r="E422" s="116"/>
      <c r="F422" s="116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</row>
    <row r="423" spans="1:23" ht="19.5" customHeight="1" x14ac:dyDescent="0.2">
      <c r="A423" s="115"/>
      <c r="B423" s="115"/>
      <c r="C423" s="115"/>
      <c r="D423" s="116"/>
      <c r="E423" s="116"/>
      <c r="F423" s="116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</row>
    <row r="424" spans="1:23" ht="19.5" customHeight="1" x14ac:dyDescent="0.2">
      <c r="A424" s="115"/>
      <c r="B424" s="115"/>
      <c r="C424" s="115"/>
      <c r="D424" s="116"/>
      <c r="E424" s="116"/>
      <c r="F424" s="116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</row>
    <row r="425" spans="1:23" ht="19.5" customHeight="1" x14ac:dyDescent="0.2">
      <c r="A425" s="115"/>
      <c r="B425" s="115"/>
      <c r="C425" s="115"/>
      <c r="D425" s="116"/>
      <c r="E425" s="116"/>
      <c r="F425" s="116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</row>
    <row r="426" spans="1:23" ht="19.5" customHeight="1" x14ac:dyDescent="0.2">
      <c r="A426" s="115"/>
      <c r="B426" s="115"/>
      <c r="C426" s="115"/>
      <c r="D426" s="116"/>
      <c r="E426" s="116"/>
      <c r="F426" s="116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</row>
    <row r="427" spans="1:23" ht="19.5" customHeight="1" x14ac:dyDescent="0.2">
      <c r="A427" s="115"/>
      <c r="B427" s="115"/>
      <c r="C427" s="115"/>
      <c r="D427" s="116"/>
      <c r="E427" s="116"/>
      <c r="F427" s="116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</row>
    <row r="428" spans="1:23" ht="19.5" customHeight="1" x14ac:dyDescent="0.2">
      <c r="A428" s="115"/>
      <c r="B428" s="115"/>
      <c r="C428" s="115"/>
      <c r="D428" s="116"/>
      <c r="E428" s="116"/>
      <c r="F428" s="116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</row>
    <row r="429" spans="1:23" ht="19.5" customHeight="1" x14ac:dyDescent="0.2">
      <c r="A429" s="115"/>
      <c r="B429" s="115"/>
      <c r="C429" s="115"/>
      <c r="D429" s="116"/>
      <c r="E429" s="116"/>
      <c r="F429" s="116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</row>
    <row r="430" spans="1:23" ht="19.5" customHeight="1" x14ac:dyDescent="0.2">
      <c r="A430" s="115"/>
      <c r="B430" s="115"/>
      <c r="C430" s="115"/>
      <c r="D430" s="116"/>
      <c r="E430" s="116"/>
      <c r="F430" s="116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</row>
    <row r="431" spans="1:23" ht="19.5" customHeight="1" x14ac:dyDescent="0.2">
      <c r="A431" s="115"/>
      <c r="B431" s="115"/>
      <c r="C431" s="115"/>
      <c r="D431" s="116"/>
      <c r="E431" s="116"/>
      <c r="F431" s="116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</row>
    <row r="432" spans="1:23" ht="19.5" customHeight="1" x14ac:dyDescent="0.2">
      <c r="A432" s="115"/>
      <c r="B432" s="115"/>
      <c r="C432" s="115"/>
      <c r="D432" s="116"/>
      <c r="E432" s="116"/>
      <c r="F432" s="116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</row>
    <row r="433" spans="1:23" ht="19.5" customHeight="1" x14ac:dyDescent="0.2">
      <c r="A433" s="115"/>
      <c r="B433" s="115"/>
      <c r="C433" s="115"/>
      <c r="D433" s="116"/>
      <c r="E433" s="116"/>
      <c r="F433" s="116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</row>
    <row r="434" spans="1:23" ht="19.5" customHeight="1" x14ac:dyDescent="0.2">
      <c r="A434" s="115"/>
      <c r="B434" s="115"/>
      <c r="C434" s="115"/>
      <c r="D434" s="116"/>
      <c r="E434" s="116"/>
      <c r="F434" s="116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</row>
    <row r="435" spans="1:23" ht="19.5" customHeight="1" x14ac:dyDescent="0.2">
      <c r="A435" s="115"/>
      <c r="B435" s="115"/>
      <c r="C435" s="115"/>
      <c r="D435" s="116"/>
      <c r="E435" s="116"/>
      <c r="F435" s="116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</row>
    <row r="436" spans="1:23" ht="19.5" customHeight="1" x14ac:dyDescent="0.2">
      <c r="A436" s="115"/>
      <c r="B436" s="115"/>
      <c r="C436" s="115"/>
      <c r="D436" s="116"/>
      <c r="E436" s="116"/>
      <c r="F436" s="116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</row>
    <row r="437" spans="1:23" ht="19.5" customHeight="1" x14ac:dyDescent="0.2">
      <c r="A437" s="115"/>
      <c r="B437" s="115"/>
      <c r="C437" s="115"/>
      <c r="D437" s="116"/>
      <c r="E437" s="116"/>
      <c r="F437" s="116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</row>
    <row r="438" spans="1:23" ht="19.5" customHeight="1" x14ac:dyDescent="0.2">
      <c r="A438" s="115"/>
      <c r="B438" s="115"/>
      <c r="C438" s="115"/>
      <c r="D438" s="116"/>
      <c r="E438" s="116"/>
      <c r="F438" s="116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</row>
    <row r="439" spans="1:23" ht="19.5" customHeight="1" x14ac:dyDescent="0.2">
      <c r="A439" s="115"/>
      <c r="B439" s="115"/>
      <c r="C439" s="115"/>
      <c r="D439" s="116"/>
      <c r="E439" s="116"/>
      <c r="F439" s="116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</row>
    <row r="440" spans="1:23" ht="19.5" customHeight="1" x14ac:dyDescent="0.2">
      <c r="A440" s="115"/>
      <c r="B440" s="115"/>
      <c r="C440" s="115"/>
      <c r="D440" s="116"/>
      <c r="E440" s="116"/>
      <c r="F440" s="116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</row>
    <row r="441" spans="1:23" ht="19.5" customHeight="1" x14ac:dyDescent="0.2">
      <c r="A441" s="115"/>
      <c r="B441" s="115"/>
      <c r="C441" s="115"/>
      <c r="D441" s="116"/>
      <c r="E441" s="116"/>
      <c r="F441" s="116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</row>
    <row r="442" spans="1:23" ht="19.5" customHeight="1" x14ac:dyDescent="0.2">
      <c r="A442" s="115"/>
      <c r="B442" s="115"/>
      <c r="C442" s="115"/>
      <c r="D442" s="116"/>
      <c r="E442" s="116"/>
      <c r="F442" s="116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</row>
    <row r="443" spans="1:23" ht="19.5" customHeight="1" x14ac:dyDescent="0.2">
      <c r="A443" s="115"/>
      <c r="B443" s="115"/>
      <c r="C443" s="115"/>
      <c r="D443" s="116"/>
      <c r="E443" s="116"/>
      <c r="F443" s="116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</row>
    <row r="444" spans="1:23" ht="19.5" customHeight="1" x14ac:dyDescent="0.2">
      <c r="A444" s="115"/>
      <c r="B444" s="115"/>
      <c r="C444" s="115"/>
      <c r="D444" s="116"/>
      <c r="E444" s="116"/>
      <c r="F444" s="116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</row>
    <row r="445" spans="1:23" ht="19.5" customHeight="1" x14ac:dyDescent="0.2">
      <c r="A445" s="115"/>
      <c r="B445" s="115"/>
      <c r="C445" s="115"/>
      <c r="D445" s="116"/>
      <c r="E445" s="116"/>
      <c r="F445" s="116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</row>
    <row r="446" spans="1:23" ht="19.5" customHeight="1" x14ac:dyDescent="0.2">
      <c r="A446" s="115"/>
      <c r="B446" s="115"/>
      <c r="C446" s="115"/>
      <c r="D446" s="116"/>
      <c r="E446" s="116"/>
      <c r="F446" s="116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</row>
    <row r="447" spans="1:23" ht="19.5" customHeight="1" x14ac:dyDescent="0.2">
      <c r="A447" s="115"/>
      <c r="B447" s="115"/>
      <c r="C447" s="115"/>
      <c r="D447" s="116"/>
      <c r="E447" s="116"/>
      <c r="F447" s="116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</row>
    <row r="448" spans="1:23" ht="19.5" customHeight="1" x14ac:dyDescent="0.2">
      <c r="A448" s="115"/>
      <c r="B448" s="115"/>
      <c r="C448" s="115"/>
      <c r="D448" s="116"/>
      <c r="E448" s="116"/>
      <c r="F448" s="116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</row>
    <row r="449" spans="1:23" ht="19.5" customHeight="1" x14ac:dyDescent="0.2">
      <c r="A449" s="115"/>
      <c r="B449" s="115"/>
      <c r="C449" s="115"/>
      <c r="D449" s="116"/>
      <c r="E449" s="116"/>
      <c r="F449" s="116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</row>
    <row r="450" spans="1:23" ht="19.5" customHeight="1" x14ac:dyDescent="0.2">
      <c r="A450" s="115"/>
      <c r="B450" s="115"/>
      <c r="C450" s="115"/>
      <c r="D450" s="116"/>
      <c r="E450" s="116"/>
      <c r="F450" s="116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</row>
    <row r="451" spans="1:23" ht="19.5" customHeight="1" x14ac:dyDescent="0.2">
      <c r="A451" s="115"/>
      <c r="B451" s="115"/>
      <c r="C451" s="115"/>
      <c r="D451" s="116"/>
      <c r="E451" s="116"/>
      <c r="F451" s="116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</row>
    <row r="452" spans="1:23" ht="19.5" customHeight="1" x14ac:dyDescent="0.2">
      <c r="A452" s="115"/>
      <c r="B452" s="115"/>
      <c r="C452" s="115"/>
      <c r="D452" s="116"/>
      <c r="E452" s="116"/>
      <c r="F452" s="116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</row>
    <row r="453" spans="1:23" ht="19.5" customHeight="1" x14ac:dyDescent="0.2">
      <c r="A453" s="115"/>
      <c r="B453" s="115"/>
      <c r="C453" s="115"/>
      <c r="D453" s="116"/>
      <c r="E453" s="116"/>
      <c r="F453" s="116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</row>
    <row r="454" spans="1:23" ht="19.5" customHeight="1" x14ac:dyDescent="0.2">
      <c r="A454" s="115"/>
      <c r="B454" s="115"/>
      <c r="C454" s="115"/>
      <c r="D454" s="116"/>
      <c r="E454" s="116"/>
      <c r="F454" s="116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</row>
    <row r="455" spans="1:23" ht="19.5" customHeight="1" x14ac:dyDescent="0.2">
      <c r="A455" s="115"/>
      <c r="B455" s="115"/>
      <c r="C455" s="115"/>
      <c r="D455" s="116"/>
      <c r="E455" s="116"/>
      <c r="F455" s="116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</row>
    <row r="456" spans="1:23" ht="19.5" customHeight="1" x14ac:dyDescent="0.2">
      <c r="A456" s="115"/>
      <c r="B456" s="115"/>
      <c r="C456" s="115"/>
      <c r="D456" s="116"/>
      <c r="E456" s="116"/>
      <c r="F456" s="116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</row>
    <row r="457" spans="1:23" ht="19.5" customHeight="1" x14ac:dyDescent="0.2">
      <c r="A457" s="115"/>
      <c r="B457" s="115"/>
      <c r="C457" s="115"/>
      <c r="D457" s="116"/>
      <c r="E457" s="116"/>
      <c r="F457" s="116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</row>
    <row r="458" spans="1:23" ht="19.5" customHeight="1" x14ac:dyDescent="0.2">
      <c r="A458" s="115"/>
      <c r="B458" s="115"/>
      <c r="C458" s="115"/>
      <c r="D458" s="116"/>
      <c r="E458" s="116"/>
      <c r="F458" s="116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</row>
    <row r="459" spans="1:23" ht="19.5" customHeight="1" x14ac:dyDescent="0.2">
      <c r="A459" s="115"/>
      <c r="B459" s="115"/>
      <c r="C459" s="115"/>
      <c r="D459" s="116"/>
      <c r="E459" s="116"/>
      <c r="F459" s="116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</row>
    <row r="460" spans="1:23" ht="19.5" customHeight="1" x14ac:dyDescent="0.2">
      <c r="A460" s="115"/>
      <c r="B460" s="115"/>
      <c r="C460" s="115"/>
      <c r="D460" s="116"/>
      <c r="E460" s="116"/>
      <c r="F460" s="116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</row>
    <row r="461" spans="1:23" ht="19.5" customHeight="1" x14ac:dyDescent="0.2">
      <c r="A461" s="115"/>
      <c r="B461" s="115"/>
      <c r="C461" s="115"/>
      <c r="D461" s="116"/>
      <c r="E461" s="116"/>
      <c r="F461" s="116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</row>
    <row r="462" spans="1:23" ht="19.5" customHeight="1" x14ac:dyDescent="0.2">
      <c r="A462" s="115"/>
      <c r="B462" s="115"/>
      <c r="C462" s="115"/>
      <c r="D462" s="116"/>
      <c r="E462" s="116"/>
      <c r="F462" s="116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</row>
    <row r="463" spans="1:23" ht="19.5" customHeight="1" x14ac:dyDescent="0.2">
      <c r="A463" s="115"/>
      <c r="B463" s="115"/>
      <c r="C463" s="115"/>
      <c r="D463" s="116"/>
      <c r="E463" s="116"/>
      <c r="F463" s="116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</row>
    <row r="464" spans="1:23" ht="19.5" customHeight="1" x14ac:dyDescent="0.2">
      <c r="A464" s="115"/>
      <c r="B464" s="115"/>
      <c r="C464" s="115"/>
      <c r="D464" s="116"/>
      <c r="E464" s="116"/>
      <c r="F464" s="116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</row>
    <row r="465" spans="1:23" ht="19.5" customHeight="1" x14ac:dyDescent="0.2">
      <c r="A465" s="115"/>
      <c r="B465" s="115"/>
      <c r="C465" s="115"/>
      <c r="D465" s="116"/>
      <c r="E465" s="116"/>
      <c r="F465" s="116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</row>
    <row r="466" spans="1:23" ht="19.5" customHeight="1" x14ac:dyDescent="0.2">
      <c r="A466" s="115"/>
      <c r="B466" s="115"/>
      <c r="C466" s="115"/>
      <c r="D466" s="116"/>
      <c r="E466" s="116"/>
      <c r="F466" s="116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</row>
    <row r="467" spans="1:23" ht="19.5" customHeight="1" x14ac:dyDescent="0.2">
      <c r="A467" s="115"/>
      <c r="B467" s="115"/>
      <c r="C467" s="115"/>
      <c r="D467" s="116"/>
      <c r="E467" s="116"/>
      <c r="F467" s="116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</row>
    <row r="468" spans="1:23" ht="19.5" customHeight="1" x14ac:dyDescent="0.2">
      <c r="A468" s="115"/>
      <c r="B468" s="115"/>
      <c r="C468" s="115"/>
      <c r="D468" s="116"/>
      <c r="E468" s="116"/>
      <c r="F468" s="116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</row>
    <row r="469" spans="1:23" ht="19.5" customHeight="1" x14ac:dyDescent="0.2">
      <c r="A469" s="115"/>
      <c r="B469" s="115"/>
      <c r="C469" s="115"/>
      <c r="D469" s="116"/>
      <c r="E469" s="116"/>
      <c r="F469" s="116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</row>
    <row r="470" spans="1:23" ht="19.5" customHeight="1" x14ac:dyDescent="0.2">
      <c r="A470" s="115"/>
      <c r="B470" s="115"/>
      <c r="C470" s="115"/>
      <c r="D470" s="116"/>
      <c r="E470" s="116"/>
      <c r="F470" s="116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</row>
    <row r="471" spans="1:23" ht="19.5" customHeight="1" x14ac:dyDescent="0.2">
      <c r="A471" s="115"/>
      <c r="B471" s="115"/>
      <c r="C471" s="115"/>
      <c r="D471" s="116"/>
      <c r="E471" s="116"/>
      <c r="F471" s="116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</row>
    <row r="472" spans="1:23" ht="19.5" customHeight="1" x14ac:dyDescent="0.2">
      <c r="A472" s="115"/>
      <c r="B472" s="115"/>
      <c r="C472" s="115"/>
      <c r="D472" s="116"/>
      <c r="E472" s="116"/>
      <c r="F472" s="116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</row>
    <row r="473" spans="1:23" ht="19.5" customHeight="1" x14ac:dyDescent="0.2">
      <c r="A473" s="115"/>
      <c r="B473" s="115"/>
      <c r="C473" s="115"/>
      <c r="D473" s="116"/>
      <c r="E473" s="116"/>
      <c r="F473" s="116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</row>
    <row r="474" spans="1:23" ht="19.5" customHeight="1" x14ac:dyDescent="0.2">
      <c r="A474" s="115"/>
      <c r="B474" s="115"/>
      <c r="C474" s="115"/>
      <c r="D474" s="116"/>
      <c r="E474" s="116"/>
      <c r="F474" s="116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</row>
    <row r="475" spans="1:23" ht="19.5" customHeight="1" x14ac:dyDescent="0.2">
      <c r="A475" s="115"/>
      <c r="B475" s="115"/>
      <c r="C475" s="115"/>
      <c r="D475" s="116"/>
      <c r="E475" s="116"/>
      <c r="F475" s="116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</row>
    <row r="476" spans="1:23" ht="19.5" customHeight="1" x14ac:dyDescent="0.2">
      <c r="A476" s="115"/>
      <c r="B476" s="115"/>
      <c r="C476" s="115"/>
      <c r="D476" s="116"/>
      <c r="E476" s="116"/>
      <c r="F476" s="116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</row>
    <row r="477" spans="1:23" ht="19.5" customHeight="1" x14ac:dyDescent="0.2">
      <c r="A477" s="115"/>
      <c r="B477" s="115"/>
      <c r="C477" s="115"/>
      <c r="D477" s="116"/>
      <c r="E477" s="116"/>
      <c r="F477" s="116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</row>
    <row r="478" spans="1:23" ht="19.5" customHeight="1" x14ac:dyDescent="0.2">
      <c r="A478" s="115"/>
      <c r="B478" s="115"/>
      <c r="C478" s="115"/>
      <c r="D478" s="116"/>
      <c r="E478" s="116"/>
      <c r="F478" s="116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</row>
    <row r="479" spans="1:23" ht="19.5" customHeight="1" x14ac:dyDescent="0.2">
      <c r="A479" s="115"/>
      <c r="B479" s="115"/>
      <c r="C479" s="115"/>
      <c r="D479" s="116"/>
      <c r="E479" s="116"/>
      <c r="F479" s="116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</row>
    <row r="480" spans="1:23" ht="19.5" customHeight="1" x14ac:dyDescent="0.2">
      <c r="A480" s="115"/>
      <c r="B480" s="115"/>
      <c r="C480" s="115"/>
      <c r="D480" s="116"/>
      <c r="E480" s="116"/>
      <c r="F480" s="116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</row>
    <row r="481" spans="1:23" ht="19.5" customHeight="1" x14ac:dyDescent="0.2">
      <c r="A481" s="115"/>
      <c r="B481" s="115"/>
      <c r="C481" s="115"/>
      <c r="D481" s="116"/>
      <c r="E481" s="116"/>
      <c r="F481" s="116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</row>
    <row r="482" spans="1:23" ht="19.5" customHeight="1" x14ac:dyDescent="0.2">
      <c r="A482" s="115"/>
      <c r="B482" s="115"/>
      <c r="C482" s="115"/>
      <c r="D482" s="116"/>
      <c r="E482" s="116"/>
      <c r="F482" s="116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</row>
    <row r="483" spans="1:23" ht="19.5" customHeight="1" x14ac:dyDescent="0.2">
      <c r="A483" s="115"/>
      <c r="B483" s="115"/>
      <c r="C483" s="115"/>
      <c r="D483" s="116"/>
      <c r="E483" s="116"/>
      <c r="F483" s="116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</row>
    <row r="484" spans="1:23" ht="19.5" customHeight="1" x14ac:dyDescent="0.2">
      <c r="A484" s="115"/>
      <c r="B484" s="115"/>
      <c r="C484" s="115"/>
      <c r="D484" s="116"/>
      <c r="E484" s="116"/>
      <c r="F484" s="116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</row>
    <row r="485" spans="1:23" ht="19.5" customHeight="1" x14ac:dyDescent="0.2">
      <c r="A485" s="115"/>
      <c r="B485" s="115"/>
      <c r="C485" s="115"/>
      <c r="D485" s="116"/>
      <c r="E485" s="116"/>
      <c r="F485" s="116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</row>
    <row r="486" spans="1:23" ht="19.5" customHeight="1" x14ac:dyDescent="0.2">
      <c r="A486" s="115"/>
      <c r="B486" s="115"/>
      <c r="C486" s="115"/>
      <c r="D486" s="116"/>
      <c r="E486" s="116"/>
      <c r="F486" s="116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</row>
    <row r="487" spans="1:23" ht="19.5" customHeight="1" x14ac:dyDescent="0.2">
      <c r="A487" s="115"/>
      <c r="B487" s="115"/>
      <c r="C487" s="115"/>
      <c r="D487" s="116"/>
      <c r="E487" s="116"/>
      <c r="F487" s="116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</row>
    <row r="488" spans="1:23" ht="19.5" customHeight="1" x14ac:dyDescent="0.2">
      <c r="A488" s="115"/>
      <c r="B488" s="115"/>
      <c r="C488" s="115"/>
      <c r="D488" s="116"/>
      <c r="E488" s="116"/>
      <c r="F488" s="116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</row>
    <row r="489" spans="1:23" ht="19.5" customHeight="1" x14ac:dyDescent="0.2">
      <c r="A489" s="115"/>
      <c r="B489" s="115"/>
      <c r="C489" s="115"/>
      <c r="D489" s="116"/>
      <c r="E489" s="116"/>
      <c r="F489" s="116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</row>
    <row r="490" spans="1:23" ht="19.5" customHeight="1" x14ac:dyDescent="0.2">
      <c r="A490" s="115"/>
      <c r="B490" s="115"/>
      <c r="C490" s="115"/>
      <c r="D490" s="116"/>
      <c r="E490" s="116"/>
      <c r="F490" s="116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</row>
    <row r="491" spans="1:23" ht="19.5" customHeight="1" x14ac:dyDescent="0.2">
      <c r="A491" s="115"/>
      <c r="B491" s="115"/>
      <c r="C491" s="115"/>
      <c r="D491" s="116"/>
      <c r="E491" s="116"/>
      <c r="F491" s="116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</row>
    <row r="492" spans="1:23" ht="19.5" customHeight="1" x14ac:dyDescent="0.2">
      <c r="A492" s="115"/>
      <c r="B492" s="115"/>
      <c r="C492" s="115"/>
      <c r="D492" s="116"/>
      <c r="E492" s="116"/>
      <c r="F492" s="116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</row>
    <row r="493" spans="1:23" ht="19.5" customHeight="1" x14ac:dyDescent="0.2">
      <c r="A493" s="115"/>
      <c r="B493" s="115"/>
      <c r="C493" s="115"/>
      <c r="D493" s="116"/>
      <c r="E493" s="116"/>
      <c r="F493" s="116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</row>
    <row r="494" spans="1:23" ht="19.5" customHeight="1" x14ac:dyDescent="0.2">
      <c r="A494" s="115"/>
      <c r="B494" s="115"/>
      <c r="C494" s="115"/>
      <c r="D494" s="116"/>
      <c r="E494" s="116"/>
      <c r="F494" s="116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</row>
    <row r="495" spans="1:23" ht="19.5" customHeight="1" x14ac:dyDescent="0.2">
      <c r="A495" s="115"/>
      <c r="B495" s="115"/>
      <c r="C495" s="115"/>
      <c r="D495" s="116"/>
      <c r="E495" s="116"/>
      <c r="F495" s="116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</row>
    <row r="496" spans="1:23" ht="19.5" customHeight="1" x14ac:dyDescent="0.2">
      <c r="A496" s="115"/>
      <c r="B496" s="115"/>
      <c r="C496" s="115"/>
      <c r="D496" s="116"/>
      <c r="E496" s="116"/>
      <c r="F496" s="116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</row>
    <row r="497" spans="1:23" ht="19.5" customHeight="1" x14ac:dyDescent="0.2">
      <c r="A497" s="115"/>
      <c r="B497" s="115"/>
      <c r="C497" s="115"/>
      <c r="D497" s="116"/>
      <c r="E497" s="116"/>
      <c r="F497" s="116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</row>
    <row r="498" spans="1:23" ht="19.5" customHeight="1" x14ac:dyDescent="0.2">
      <c r="A498" s="115"/>
      <c r="B498" s="115"/>
      <c r="C498" s="115"/>
      <c r="D498" s="116"/>
      <c r="E498" s="116"/>
      <c r="F498" s="116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</row>
    <row r="499" spans="1:23" ht="19.5" customHeight="1" x14ac:dyDescent="0.2">
      <c r="A499" s="115"/>
      <c r="B499" s="115"/>
      <c r="C499" s="115"/>
      <c r="D499" s="116"/>
      <c r="E499" s="116"/>
      <c r="F499" s="116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</row>
    <row r="500" spans="1:23" ht="19.5" customHeight="1" x14ac:dyDescent="0.2">
      <c r="A500" s="115"/>
      <c r="B500" s="115"/>
      <c r="C500" s="115"/>
      <c r="D500" s="116"/>
      <c r="E500" s="116"/>
      <c r="F500" s="116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</row>
    <row r="501" spans="1:23" ht="19.5" customHeight="1" x14ac:dyDescent="0.2">
      <c r="A501" s="115"/>
      <c r="B501" s="115"/>
      <c r="C501" s="115"/>
      <c r="D501" s="116"/>
      <c r="E501" s="116"/>
      <c r="F501" s="116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</row>
    <row r="502" spans="1:23" ht="19.5" customHeight="1" x14ac:dyDescent="0.2">
      <c r="A502" s="115"/>
      <c r="B502" s="115"/>
      <c r="C502" s="115"/>
      <c r="D502" s="116"/>
      <c r="E502" s="116"/>
      <c r="F502" s="116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</row>
    <row r="503" spans="1:23" ht="19.5" customHeight="1" x14ac:dyDescent="0.2">
      <c r="A503" s="115"/>
      <c r="B503" s="115"/>
      <c r="C503" s="115"/>
      <c r="D503" s="116"/>
      <c r="E503" s="116"/>
      <c r="F503" s="116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</row>
    <row r="504" spans="1:23" ht="19.5" customHeight="1" x14ac:dyDescent="0.2">
      <c r="A504" s="115"/>
      <c r="B504" s="115"/>
      <c r="C504" s="115"/>
      <c r="D504" s="116"/>
      <c r="E504" s="116"/>
      <c r="F504" s="116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</row>
    <row r="505" spans="1:23" ht="19.5" customHeight="1" x14ac:dyDescent="0.2">
      <c r="A505" s="115"/>
      <c r="B505" s="115"/>
      <c r="C505" s="115"/>
      <c r="D505" s="116"/>
      <c r="E505" s="116"/>
      <c r="F505" s="116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</row>
    <row r="506" spans="1:23" ht="19.5" customHeight="1" x14ac:dyDescent="0.2">
      <c r="A506" s="115"/>
      <c r="B506" s="115"/>
      <c r="C506" s="115"/>
      <c r="D506" s="116"/>
      <c r="E506" s="116"/>
      <c r="F506" s="116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</row>
    <row r="507" spans="1:23" ht="19.5" customHeight="1" x14ac:dyDescent="0.2">
      <c r="A507" s="115"/>
      <c r="B507" s="115"/>
      <c r="C507" s="115"/>
      <c r="D507" s="116"/>
      <c r="E507" s="116"/>
      <c r="F507" s="116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</row>
    <row r="508" spans="1:23" ht="19.5" customHeight="1" x14ac:dyDescent="0.2">
      <c r="A508" s="115"/>
      <c r="B508" s="115"/>
      <c r="C508" s="115"/>
      <c r="D508" s="116"/>
      <c r="E508" s="116"/>
      <c r="F508" s="116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</row>
    <row r="509" spans="1:23" ht="19.5" customHeight="1" x14ac:dyDescent="0.2">
      <c r="A509" s="115"/>
      <c r="B509" s="115"/>
      <c r="C509" s="115"/>
      <c r="D509" s="116"/>
      <c r="E509" s="116"/>
      <c r="F509" s="116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</row>
    <row r="510" spans="1:23" ht="19.5" customHeight="1" x14ac:dyDescent="0.2">
      <c r="A510" s="115"/>
      <c r="B510" s="115"/>
      <c r="C510" s="115"/>
      <c r="D510" s="116"/>
      <c r="E510" s="116"/>
      <c r="F510" s="116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</row>
    <row r="511" spans="1:23" ht="19.5" customHeight="1" x14ac:dyDescent="0.2">
      <c r="A511" s="115"/>
      <c r="B511" s="115"/>
      <c r="C511" s="115"/>
      <c r="D511" s="116"/>
      <c r="E511" s="116"/>
      <c r="F511" s="116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</row>
    <row r="512" spans="1:23" ht="19.5" customHeight="1" x14ac:dyDescent="0.2">
      <c r="A512" s="115"/>
      <c r="B512" s="115"/>
      <c r="C512" s="115"/>
      <c r="D512" s="116"/>
      <c r="E512" s="116"/>
      <c r="F512" s="116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</row>
    <row r="513" spans="1:23" ht="19.5" customHeight="1" x14ac:dyDescent="0.2">
      <c r="A513" s="115"/>
      <c r="B513" s="115"/>
      <c r="C513" s="115"/>
      <c r="D513" s="116"/>
      <c r="E513" s="116"/>
      <c r="F513" s="116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</row>
    <row r="514" spans="1:23" ht="19.5" customHeight="1" x14ac:dyDescent="0.2">
      <c r="A514" s="115"/>
      <c r="B514" s="115"/>
      <c r="C514" s="115"/>
      <c r="D514" s="116"/>
      <c r="E514" s="116"/>
      <c r="F514" s="116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</row>
    <row r="515" spans="1:23" ht="19.5" customHeight="1" x14ac:dyDescent="0.2">
      <c r="A515" s="115"/>
      <c r="B515" s="115"/>
      <c r="C515" s="115"/>
      <c r="D515" s="116"/>
      <c r="E515" s="116"/>
      <c r="F515" s="116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</row>
    <row r="516" spans="1:23" ht="19.5" customHeight="1" x14ac:dyDescent="0.2">
      <c r="A516" s="115"/>
      <c r="B516" s="115"/>
      <c r="C516" s="115"/>
      <c r="D516" s="116"/>
      <c r="E516" s="116"/>
      <c r="F516" s="116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</row>
    <row r="517" spans="1:23" ht="19.5" customHeight="1" x14ac:dyDescent="0.2">
      <c r="A517" s="115"/>
      <c r="B517" s="115"/>
      <c r="C517" s="115"/>
      <c r="D517" s="116"/>
      <c r="E517" s="116"/>
      <c r="F517" s="116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</row>
    <row r="518" spans="1:23" ht="19.5" customHeight="1" x14ac:dyDescent="0.2">
      <c r="A518" s="115"/>
      <c r="B518" s="115"/>
      <c r="C518" s="115"/>
      <c r="D518" s="116"/>
      <c r="E518" s="116"/>
      <c r="F518" s="116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</row>
    <row r="519" spans="1:23" ht="19.5" customHeight="1" x14ac:dyDescent="0.2">
      <c r="A519" s="115"/>
      <c r="B519" s="115"/>
      <c r="C519" s="115"/>
      <c r="D519" s="116"/>
      <c r="E519" s="116"/>
      <c r="F519" s="116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</row>
    <row r="520" spans="1:23" ht="19.5" customHeight="1" x14ac:dyDescent="0.2">
      <c r="A520" s="115"/>
      <c r="B520" s="115"/>
      <c r="C520" s="115"/>
      <c r="D520" s="116"/>
      <c r="E520" s="116"/>
      <c r="F520" s="116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</row>
    <row r="521" spans="1:23" ht="19.5" customHeight="1" x14ac:dyDescent="0.2">
      <c r="A521" s="115"/>
      <c r="B521" s="115"/>
      <c r="C521" s="115"/>
      <c r="D521" s="116"/>
      <c r="E521" s="116"/>
      <c r="F521" s="116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</row>
    <row r="522" spans="1:23" ht="19.5" customHeight="1" x14ac:dyDescent="0.2">
      <c r="A522" s="115"/>
      <c r="B522" s="115"/>
      <c r="C522" s="115"/>
      <c r="D522" s="116"/>
      <c r="E522" s="116"/>
      <c r="F522" s="116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</row>
    <row r="523" spans="1:23" ht="19.5" customHeight="1" x14ac:dyDescent="0.2">
      <c r="A523" s="115"/>
      <c r="B523" s="115"/>
      <c r="C523" s="115"/>
      <c r="D523" s="116"/>
      <c r="E523" s="116"/>
      <c r="F523" s="116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</row>
    <row r="524" spans="1:23" ht="19.5" customHeight="1" x14ac:dyDescent="0.2">
      <c r="A524" s="115"/>
      <c r="B524" s="115"/>
      <c r="C524" s="115"/>
      <c r="D524" s="116"/>
      <c r="E524" s="116"/>
      <c r="F524" s="116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</row>
    <row r="525" spans="1:23" ht="19.5" customHeight="1" x14ac:dyDescent="0.2">
      <c r="A525" s="115"/>
      <c r="B525" s="115"/>
      <c r="C525" s="115"/>
      <c r="D525" s="116"/>
      <c r="E525" s="116"/>
      <c r="F525" s="116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</row>
    <row r="526" spans="1:23" ht="19.5" customHeight="1" x14ac:dyDescent="0.2">
      <c r="A526" s="115"/>
      <c r="B526" s="115"/>
      <c r="C526" s="115"/>
      <c r="D526" s="116"/>
      <c r="E526" s="116"/>
      <c r="F526" s="116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</row>
    <row r="527" spans="1:23" ht="19.5" customHeight="1" x14ac:dyDescent="0.2">
      <c r="A527" s="115"/>
      <c r="B527" s="115"/>
      <c r="C527" s="115"/>
      <c r="D527" s="116"/>
      <c r="E527" s="116"/>
      <c r="F527" s="116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</row>
    <row r="528" spans="1:23" ht="19.5" customHeight="1" x14ac:dyDescent="0.2">
      <c r="A528" s="115"/>
      <c r="B528" s="115"/>
      <c r="C528" s="115"/>
      <c r="D528" s="116"/>
      <c r="E528" s="116"/>
      <c r="F528" s="116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</row>
    <row r="529" spans="1:23" ht="19.5" customHeight="1" x14ac:dyDescent="0.2">
      <c r="A529" s="115"/>
      <c r="B529" s="115"/>
      <c r="C529" s="115"/>
      <c r="D529" s="116"/>
      <c r="E529" s="116"/>
      <c r="F529" s="116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</row>
    <row r="530" spans="1:23" ht="19.5" customHeight="1" x14ac:dyDescent="0.2">
      <c r="A530" s="115"/>
      <c r="B530" s="115"/>
      <c r="C530" s="115"/>
      <c r="D530" s="116"/>
      <c r="E530" s="116"/>
      <c r="F530" s="116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</row>
    <row r="531" spans="1:23" ht="19.5" customHeight="1" x14ac:dyDescent="0.2">
      <c r="A531" s="115"/>
      <c r="B531" s="115"/>
      <c r="C531" s="115"/>
      <c r="D531" s="116"/>
      <c r="E531" s="116"/>
      <c r="F531" s="116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</row>
    <row r="532" spans="1:23" ht="19.5" customHeight="1" x14ac:dyDescent="0.2">
      <c r="A532" s="115"/>
      <c r="B532" s="115"/>
      <c r="C532" s="115"/>
      <c r="D532" s="116"/>
      <c r="E532" s="116"/>
      <c r="F532" s="116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</row>
    <row r="533" spans="1:23" ht="19.5" customHeight="1" x14ac:dyDescent="0.2">
      <c r="A533" s="115"/>
      <c r="B533" s="115"/>
      <c r="C533" s="115"/>
      <c r="D533" s="116"/>
      <c r="E533" s="116"/>
      <c r="F533" s="116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</row>
    <row r="534" spans="1:23" ht="19.5" customHeight="1" x14ac:dyDescent="0.2">
      <c r="A534" s="115"/>
      <c r="B534" s="115"/>
      <c r="C534" s="115"/>
      <c r="D534" s="116"/>
      <c r="E534" s="116"/>
      <c r="F534" s="116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</row>
    <row r="535" spans="1:23" ht="19.5" customHeight="1" x14ac:dyDescent="0.2">
      <c r="A535" s="115"/>
      <c r="B535" s="115"/>
      <c r="C535" s="115"/>
      <c r="D535" s="116"/>
      <c r="E535" s="116"/>
      <c r="F535" s="116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</row>
    <row r="536" spans="1:23" ht="19.5" customHeight="1" x14ac:dyDescent="0.2">
      <c r="A536" s="115"/>
      <c r="B536" s="115"/>
      <c r="C536" s="115"/>
      <c r="D536" s="116"/>
      <c r="E536" s="116"/>
      <c r="F536" s="116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</row>
    <row r="537" spans="1:23" ht="19.5" customHeight="1" x14ac:dyDescent="0.2">
      <c r="A537" s="115"/>
      <c r="B537" s="115"/>
      <c r="C537" s="115"/>
      <c r="D537" s="116"/>
      <c r="E537" s="116"/>
      <c r="F537" s="116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</row>
    <row r="538" spans="1:23" ht="19.5" customHeight="1" x14ac:dyDescent="0.2">
      <c r="A538" s="115"/>
      <c r="B538" s="115"/>
      <c r="C538" s="115"/>
      <c r="D538" s="116"/>
      <c r="E538" s="116"/>
      <c r="F538" s="116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</row>
    <row r="539" spans="1:23" ht="19.5" customHeight="1" x14ac:dyDescent="0.2">
      <c r="A539" s="115"/>
      <c r="B539" s="115"/>
      <c r="C539" s="115"/>
      <c r="D539" s="116"/>
      <c r="E539" s="116"/>
      <c r="F539" s="116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</row>
    <row r="540" spans="1:23" ht="19.5" customHeight="1" x14ac:dyDescent="0.2">
      <c r="A540" s="115"/>
      <c r="B540" s="115"/>
      <c r="C540" s="115"/>
      <c r="D540" s="116"/>
      <c r="E540" s="116"/>
      <c r="F540" s="116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</row>
    <row r="541" spans="1:23" ht="19.5" customHeight="1" x14ac:dyDescent="0.2">
      <c r="A541" s="115"/>
      <c r="B541" s="115"/>
      <c r="C541" s="115"/>
      <c r="D541" s="116"/>
      <c r="E541" s="116"/>
      <c r="F541" s="116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</row>
    <row r="542" spans="1:23" ht="19.5" customHeight="1" x14ac:dyDescent="0.2">
      <c r="A542" s="115"/>
      <c r="B542" s="115"/>
      <c r="C542" s="115"/>
      <c r="D542" s="116"/>
      <c r="E542" s="116"/>
      <c r="F542" s="116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</row>
    <row r="543" spans="1:23" ht="19.5" customHeight="1" x14ac:dyDescent="0.2">
      <c r="A543" s="115"/>
      <c r="B543" s="115"/>
      <c r="C543" s="115"/>
      <c r="D543" s="116"/>
      <c r="E543" s="116"/>
      <c r="F543" s="116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</row>
    <row r="544" spans="1:23" ht="19.5" customHeight="1" x14ac:dyDescent="0.2">
      <c r="A544" s="115"/>
      <c r="B544" s="115"/>
      <c r="C544" s="115"/>
      <c r="D544" s="116"/>
      <c r="E544" s="116"/>
      <c r="F544" s="116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</row>
    <row r="545" spans="1:23" ht="19.5" customHeight="1" x14ac:dyDescent="0.2">
      <c r="A545" s="115"/>
      <c r="B545" s="115"/>
      <c r="C545" s="115"/>
      <c r="D545" s="116"/>
      <c r="E545" s="116"/>
      <c r="F545" s="116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</row>
    <row r="546" spans="1:23" ht="19.5" customHeight="1" x14ac:dyDescent="0.2">
      <c r="A546" s="115"/>
      <c r="B546" s="115"/>
      <c r="C546" s="115"/>
      <c r="D546" s="116"/>
      <c r="E546" s="116"/>
      <c r="F546" s="116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</row>
    <row r="547" spans="1:23" ht="19.5" customHeight="1" x14ac:dyDescent="0.2">
      <c r="A547" s="115"/>
      <c r="B547" s="115"/>
      <c r="C547" s="115"/>
      <c r="D547" s="116"/>
      <c r="E547" s="116"/>
      <c r="F547" s="116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</row>
    <row r="548" spans="1:23" ht="19.5" customHeight="1" x14ac:dyDescent="0.2">
      <c r="A548" s="115"/>
      <c r="B548" s="115"/>
      <c r="C548" s="115"/>
      <c r="D548" s="116"/>
      <c r="E548" s="116"/>
      <c r="F548" s="116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</row>
    <row r="549" spans="1:23" ht="19.5" customHeight="1" x14ac:dyDescent="0.2">
      <c r="A549" s="115"/>
      <c r="B549" s="115"/>
      <c r="C549" s="115"/>
      <c r="D549" s="116"/>
      <c r="E549" s="116"/>
      <c r="F549" s="116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</row>
    <row r="550" spans="1:23" ht="19.5" customHeight="1" x14ac:dyDescent="0.2">
      <c r="A550" s="115"/>
      <c r="B550" s="115"/>
      <c r="C550" s="115"/>
      <c r="D550" s="116"/>
      <c r="E550" s="116"/>
      <c r="F550" s="116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</row>
    <row r="551" spans="1:23" ht="19.5" customHeight="1" x14ac:dyDescent="0.2">
      <c r="A551" s="115"/>
      <c r="B551" s="115"/>
      <c r="C551" s="115"/>
      <c r="D551" s="116"/>
      <c r="E551" s="116"/>
      <c r="F551" s="116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</row>
    <row r="552" spans="1:23" ht="19.5" customHeight="1" x14ac:dyDescent="0.2">
      <c r="A552" s="115"/>
      <c r="B552" s="115"/>
      <c r="C552" s="115"/>
      <c r="D552" s="116"/>
      <c r="E552" s="116"/>
      <c r="F552" s="116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</row>
    <row r="553" spans="1:23" ht="19.5" customHeight="1" x14ac:dyDescent="0.2">
      <c r="A553" s="115"/>
      <c r="B553" s="115"/>
      <c r="C553" s="115"/>
      <c r="D553" s="116"/>
      <c r="E553" s="116"/>
      <c r="F553" s="116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</row>
    <row r="554" spans="1:23" ht="19.5" customHeight="1" x14ac:dyDescent="0.2">
      <c r="A554" s="115"/>
      <c r="B554" s="115"/>
      <c r="C554" s="115"/>
      <c r="D554" s="116"/>
      <c r="E554" s="116"/>
      <c r="F554" s="116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</row>
    <row r="555" spans="1:23" ht="19.5" customHeight="1" x14ac:dyDescent="0.2">
      <c r="A555" s="115"/>
      <c r="B555" s="115"/>
      <c r="C555" s="115"/>
      <c r="D555" s="116"/>
      <c r="E555" s="116"/>
      <c r="F555" s="116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</row>
    <row r="556" spans="1:23" ht="19.5" customHeight="1" x14ac:dyDescent="0.2">
      <c r="A556" s="115"/>
      <c r="B556" s="115"/>
      <c r="C556" s="115"/>
      <c r="D556" s="116"/>
      <c r="E556" s="116"/>
      <c r="F556" s="116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</row>
    <row r="557" spans="1:23" ht="19.5" customHeight="1" x14ac:dyDescent="0.2">
      <c r="A557" s="115"/>
      <c r="B557" s="115"/>
      <c r="C557" s="115"/>
      <c r="D557" s="116"/>
      <c r="E557" s="116"/>
      <c r="F557" s="116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</row>
    <row r="558" spans="1:23" ht="19.5" customHeight="1" x14ac:dyDescent="0.2">
      <c r="A558" s="115"/>
      <c r="B558" s="115"/>
      <c r="C558" s="115"/>
      <c r="D558" s="116"/>
      <c r="E558" s="116"/>
      <c r="F558" s="116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</row>
    <row r="559" spans="1:23" ht="19.5" customHeight="1" x14ac:dyDescent="0.2">
      <c r="A559" s="115"/>
      <c r="B559" s="115"/>
      <c r="C559" s="115"/>
      <c r="D559" s="116"/>
      <c r="E559" s="116"/>
      <c r="F559" s="116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</row>
    <row r="560" spans="1:23" ht="19.5" customHeight="1" x14ac:dyDescent="0.2">
      <c r="A560" s="115"/>
      <c r="B560" s="115"/>
      <c r="C560" s="115"/>
      <c r="D560" s="116"/>
      <c r="E560" s="116"/>
      <c r="F560" s="116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</row>
    <row r="561" spans="1:23" ht="19.5" customHeight="1" x14ac:dyDescent="0.2">
      <c r="A561" s="115"/>
      <c r="B561" s="115"/>
      <c r="C561" s="115"/>
      <c r="D561" s="116"/>
      <c r="E561" s="116"/>
      <c r="F561" s="116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</row>
    <row r="562" spans="1:23" ht="19.5" customHeight="1" x14ac:dyDescent="0.2">
      <c r="A562" s="115"/>
      <c r="B562" s="115"/>
      <c r="C562" s="115"/>
      <c r="D562" s="116"/>
      <c r="E562" s="116"/>
      <c r="F562" s="116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</row>
    <row r="563" spans="1:23" ht="19.5" customHeight="1" x14ac:dyDescent="0.2">
      <c r="A563" s="115"/>
      <c r="B563" s="115"/>
      <c r="C563" s="115"/>
      <c r="D563" s="116"/>
      <c r="E563" s="116"/>
      <c r="F563" s="116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</row>
    <row r="564" spans="1:23" ht="19.5" customHeight="1" x14ac:dyDescent="0.2">
      <c r="A564" s="115"/>
      <c r="B564" s="115"/>
      <c r="C564" s="115"/>
      <c r="D564" s="116"/>
      <c r="E564" s="116"/>
      <c r="F564" s="116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</row>
    <row r="565" spans="1:23" ht="19.5" customHeight="1" x14ac:dyDescent="0.2">
      <c r="A565" s="115"/>
      <c r="B565" s="115"/>
      <c r="C565" s="115"/>
      <c r="D565" s="116"/>
      <c r="E565" s="116"/>
      <c r="F565" s="116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</row>
    <row r="566" spans="1:23" ht="19.5" customHeight="1" x14ac:dyDescent="0.2">
      <c r="A566" s="115"/>
      <c r="B566" s="115"/>
      <c r="C566" s="115"/>
      <c r="D566" s="116"/>
      <c r="E566" s="116"/>
      <c r="F566" s="116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</row>
    <row r="567" spans="1:23" ht="19.5" customHeight="1" x14ac:dyDescent="0.2">
      <c r="A567" s="115"/>
      <c r="B567" s="115"/>
      <c r="C567" s="115"/>
      <c r="D567" s="116"/>
      <c r="E567" s="116"/>
      <c r="F567" s="116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</row>
    <row r="568" spans="1:23" ht="19.5" customHeight="1" x14ac:dyDescent="0.2">
      <c r="A568" s="115"/>
      <c r="B568" s="115"/>
      <c r="C568" s="115"/>
      <c r="D568" s="116"/>
      <c r="E568" s="116"/>
      <c r="F568" s="116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</row>
    <row r="569" spans="1:23" ht="19.5" customHeight="1" x14ac:dyDescent="0.2">
      <c r="A569" s="115"/>
      <c r="B569" s="115"/>
      <c r="C569" s="115"/>
      <c r="D569" s="116"/>
      <c r="E569" s="116"/>
      <c r="F569" s="116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</row>
    <row r="570" spans="1:23" ht="19.5" customHeight="1" x14ac:dyDescent="0.2">
      <c r="A570" s="115"/>
      <c r="B570" s="115"/>
      <c r="C570" s="115"/>
      <c r="D570" s="116"/>
      <c r="E570" s="116"/>
      <c r="F570" s="116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</row>
    <row r="571" spans="1:23" ht="19.5" customHeight="1" x14ac:dyDescent="0.2">
      <c r="A571" s="115"/>
      <c r="B571" s="115"/>
      <c r="C571" s="115"/>
      <c r="D571" s="116"/>
      <c r="E571" s="116"/>
      <c r="F571" s="116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</row>
    <row r="572" spans="1:23" ht="19.5" customHeight="1" x14ac:dyDescent="0.2">
      <c r="A572" s="115"/>
      <c r="B572" s="115"/>
      <c r="C572" s="115"/>
      <c r="D572" s="116"/>
      <c r="E572" s="116"/>
      <c r="F572" s="116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</row>
    <row r="573" spans="1:23" ht="19.5" customHeight="1" x14ac:dyDescent="0.2">
      <c r="A573" s="115"/>
      <c r="B573" s="115"/>
      <c r="C573" s="115"/>
      <c r="D573" s="116"/>
      <c r="E573" s="116"/>
      <c r="F573" s="116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</row>
    <row r="574" spans="1:23" ht="19.5" customHeight="1" x14ac:dyDescent="0.2">
      <c r="A574" s="115"/>
      <c r="B574" s="115"/>
      <c r="C574" s="115"/>
      <c r="D574" s="116"/>
      <c r="E574" s="116"/>
      <c r="F574" s="116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</row>
    <row r="575" spans="1:23" ht="19.5" customHeight="1" x14ac:dyDescent="0.2">
      <c r="A575" s="115"/>
      <c r="B575" s="115"/>
      <c r="C575" s="115"/>
      <c r="D575" s="116"/>
      <c r="E575" s="116"/>
      <c r="F575" s="116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</row>
    <row r="576" spans="1:23" ht="19.5" customHeight="1" x14ac:dyDescent="0.2">
      <c r="A576" s="115"/>
      <c r="B576" s="115"/>
      <c r="C576" s="115"/>
      <c r="D576" s="116"/>
      <c r="E576" s="116"/>
      <c r="F576" s="116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</row>
    <row r="577" spans="1:23" ht="19.5" customHeight="1" x14ac:dyDescent="0.2">
      <c r="A577" s="115"/>
      <c r="B577" s="115"/>
      <c r="C577" s="115"/>
      <c r="D577" s="116"/>
      <c r="E577" s="116"/>
      <c r="F577" s="116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</row>
    <row r="578" spans="1:23" ht="19.5" customHeight="1" x14ac:dyDescent="0.2">
      <c r="A578" s="115"/>
      <c r="B578" s="115"/>
      <c r="C578" s="115"/>
      <c r="D578" s="116"/>
      <c r="E578" s="116"/>
      <c r="F578" s="116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</row>
    <row r="579" spans="1:23" ht="19.5" customHeight="1" x14ac:dyDescent="0.2">
      <c r="A579" s="115"/>
      <c r="B579" s="115"/>
      <c r="C579" s="115"/>
      <c r="D579" s="116"/>
      <c r="E579" s="116"/>
      <c r="F579" s="116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</row>
    <row r="580" spans="1:23" ht="19.5" customHeight="1" x14ac:dyDescent="0.2">
      <c r="A580" s="115"/>
      <c r="B580" s="115"/>
      <c r="C580" s="115"/>
      <c r="D580" s="116"/>
      <c r="E580" s="116"/>
      <c r="F580" s="116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</row>
    <row r="581" spans="1:23" ht="19.5" customHeight="1" x14ac:dyDescent="0.2">
      <c r="A581" s="115"/>
      <c r="B581" s="115"/>
      <c r="C581" s="115"/>
      <c r="D581" s="116"/>
      <c r="E581" s="116"/>
      <c r="F581" s="116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</row>
    <row r="582" spans="1:23" ht="19.5" customHeight="1" x14ac:dyDescent="0.2">
      <c r="A582" s="115"/>
      <c r="B582" s="115"/>
      <c r="C582" s="115"/>
      <c r="D582" s="116"/>
      <c r="E582" s="116"/>
      <c r="F582" s="116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</row>
    <row r="583" spans="1:23" ht="19.5" customHeight="1" x14ac:dyDescent="0.2">
      <c r="A583" s="115"/>
      <c r="B583" s="115"/>
      <c r="C583" s="115"/>
      <c r="D583" s="116"/>
      <c r="E583" s="116"/>
      <c r="F583" s="116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</row>
    <row r="584" spans="1:23" ht="19.5" customHeight="1" x14ac:dyDescent="0.2">
      <c r="A584" s="115"/>
      <c r="B584" s="115"/>
      <c r="C584" s="115"/>
      <c r="D584" s="116"/>
      <c r="E584" s="116"/>
      <c r="F584" s="116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</row>
    <row r="585" spans="1:23" ht="19.5" customHeight="1" x14ac:dyDescent="0.2">
      <c r="A585" s="115"/>
      <c r="B585" s="115"/>
      <c r="C585" s="115"/>
      <c r="D585" s="116"/>
      <c r="E585" s="116"/>
      <c r="F585" s="116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</row>
    <row r="586" spans="1:23" ht="19.5" customHeight="1" x14ac:dyDescent="0.2">
      <c r="A586" s="115"/>
      <c r="B586" s="115"/>
      <c r="C586" s="115"/>
      <c r="D586" s="116"/>
      <c r="E586" s="116"/>
      <c r="F586" s="116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</row>
    <row r="587" spans="1:23" ht="19.5" customHeight="1" x14ac:dyDescent="0.2">
      <c r="A587" s="115"/>
      <c r="B587" s="115"/>
      <c r="C587" s="115"/>
      <c r="D587" s="116"/>
      <c r="E587" s="116"/>
      <c r="F587" s="116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</row>
    <row r="588" spans="1:23" ht="19.5" customHeight="1" x14ac:dyDescent="0.2">
      <c r="A588" s="115"/>
      <c r="B588" s="115"/>
      <c r="C588" s="115"/>
      <c r="D588" s="116"/>
      <c r="E588" s="116"/>
      <c r="F588" s="116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</row>
    <row r="589" spans="1:23" ht="19.5" customHeight="1" x14ac:dyDescent="0.2">
      <c r="A589" s="115"/>
      <c r="B589" s="115"/>
      <c r="C589" s="115"/>
      <c r="D589" s="116"/>
      <c r="E589" s="116"/>
      <c r="F589" s="116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</row>
    <row r="590" spans="1:23" ht="19.5" customHeight="1" x14ac:dyDescent="0.2">
      <c r="A590" s="115"/>
      <c r="B590" s="115"/>
      <c r="C590" s="115"/>
      <c r="D590" s="116"/>
      <c r="E590" s="116"/>
      <c r="F590" s="116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</row>
    <row r="591" spans="1:23" ht="19.5" customHeight="1" x14ac:dyDescent="0.2">
      <c r="A591" s="115"/>
      <c r="B591" s="115"/>
      <c r="C591" s="115"/>
      <c r="D591" s="116"/>
      <c r="E591" s="116"/>
      <c r="F591" s="116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</row>
    <row r="592" spans="1:23" ht="19.5" customHeight="1" x14ac:dyDescent="0.2">
      <c r="A592" s="115"/>
      <c r="B592" s="115"/>
      <c r="C592" s="115"/>
      <c r="D592" s="116"/>
      <c r="E592" s="116"/>
      <c r="F592" s="116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</row>
    <row r="593" spans="1:23" ht="19.5" customHeight="1" x14ac:dyDescent="0.2">
      <c r="A593" s="115"/>
      <c r="B593" s="115"/>
      <c r="C593" s="115"/>
      <c r="D593" s="116"/>
      <c r="E593" s="116"/>
      <c r="F593" s="116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</row>
    <row r="594" spans="1:23" ht="19.5" customHeight="1" x14ac:dyDescent="0.2">
      <c r="A594" s="115"/>
      <c r="B594" s="115"/>
      <c r="C594" s="115"/>
      <c r="D594" s="116"/>
      <c r="E594" s="116"/>
      <c r="F594" s="116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</row>
    <row r="595" spans="1:23" ht="19.5" customHeight="1" x14ac:dyDescent="0.2">
      <c r="A595" s="115"/>
      <c r="B595" s="115"/>
      <c r="C595" s="115"/>
      <c r="D595" s="116"/>
      <c r="E595" s="116"/>
      <c r="F595" s="116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</row>
    <row r="596" spans="1:23" ht="19.5" customHeight="1" x14ac:dyDescent="0.2">
      <c r="A596" s="115"/>
      <c r="B596" s="115"/>
      <c r="C596" s="115"/>
      <c r="D596" s="116"/>
      <c r="E596" s="116"/>
      <c r="F596" s="116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</row>
    <row r="597" spans="1:23" ht="19.5" customHeight="1" x14ac:dyDescent="0.2">
      <c r="A597" s="115"/>
      <c r="B597" s="115"/>
      <c r="C597" s="115"/>
      <c r="D597" s="116"/>
      <c r="E597" s="116"/>
      <c r="F597" s="116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</row>
    <row r="598" spans="1:23" ht="19.5" customHeight="1" x14ac:dyDescent="0.2">
      <c r="A598" s="115"/>
      <c r="B598" s="115"/>
      <c r="C598" s="115"/>
      <c r="D598" s="116"/>
      <c r="E598" s="116"/>
      <c r="F598" s="116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</row>
    <row r="599" spans="1:23" ht="19.5" customHeight="1" x14ac:dyDescent="0.2">
      <c r="A599" s="115"/>
      <c r="B599" s="115"/>
      <c r="C599" s="115"/>
      <c r="D599" s="116"/>
      <c r="E599" s="116"/>
      <c r="F599" s="116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</row>
    <row r="600" spans="1:23" ht="19.5" customHeight="1" x14ac:dyDescent="0.2">
      <c r="A600" s="115"/>
      <c r="B600" s="115"/>
      <c r="C600" s="115"/>
      <c r="D600" s="116"/>
      <c r="E600" s="116"/>
      <c r="F600" s="116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</row>
    <row r="601" spans="1:23" ht="19.5" customHeight="1" x14ac:dyDescent="0.2">
      <c r="A601" s="115"/>
      <c r="B601" s="115"/>
      <c r="C601" s="115"/>
      <c r="D601" s="116"/>
      <c r="E601" s="116"/>
      <c r="F601" s="116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</row>
    <row r="602" spans="1:23" ht="19.5" customHeight="1" x14ac:dyDescent="0.2">
      <c r="A602" s="115"/>
      <c r="B602" s="115"/>
      <c r="C602" s="115"/>
      <c r="D602" s="116"/>
      <c r="E602" s="116"/>
      <c r="F602" s="116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</row>
    <row r="603" spans="1:23" ht="19.5" customHeight="1" x14ac:dyDescent="0.2">
      <c r="A603" s="115"/>
      <c r="B603" s="115"/>
      <c r="C603" s="115"/>
      <c r="D603" s="116"/>
      <c r="E603" s="116"/>
      <c r="F603" s="116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</row>
    <row r="604" spans="1:23" ht="19.5" customHeight="1" x14ac:dyDescent="0.2">
      <c r="A604" s="115"/>
      <c r="B604" s="115"/>
      <c r="C604" s="115"/>
      <c r="D604" s="116"/>
      <c r="E604" s="116"/>
      <c r="F604" s="116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</row>
    <row r="605" spans="1:23" ht="19.5" customHeight="1" x14ac:dyDescent="0.2">
      <c r="A605" s="115"/>
      <c r="B605" s="115"/>
      <c r="C605" s="115"/>
      <c r="D605" s="116"/>
      <c r="E605" s="116"/>
      <c r="F605" s="116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</row>
    <row r="606" spans="1:23" ht="19.5" customHeight="1" x14ac:dyDescent="0.2">
      <c r="A606" s="115"/>
      <c r="B606" s="115"/>
      <c r="C606" s="115"/>
      <c r="D606" s="116"/>
      <c r="E606" s="116"/>
      <c r="F606" s="116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</row>
    <row r="607" spans="1:23" ht="19.5" customHeight="1" x14ac:dyDescent="0.2">
      <c r="A607" s="115"/>
      <c r="B607" s="115"/>
      <c r="C607" s="115"/>
      <c r="D607" s="116"/>
      <c r="E607" s="116"/>
      <c r="F607" s="116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</row>
    <row r="608" spans="1:23" ht="19.5" customHeight="1" x14ac:dyDescent="0.2">
      <c r="A608" s="115"/>
      <c r="B608" s="115"/>
      <c r="C608" s="115"/>
      <c r="D608" s="116"/>
      <c r="E608" s="116"/>
      <c r="F608" s="116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</row>
    <row r="609" spans="1:23" ht="19.5" customHeight="1" x14ac:dyDescent="0.2">
      <c r="A609" s="115"/>
      <c r="B609" s="115"/>
      <c r="C609" s="115"/>
      <c r="D609" s="116"/>
      <c r="E609" s="116"/>
      <c r="F609" s="116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</row>
    <row r="610" spans="1:23" ht="19.5" customHeight="1" x14ac:dyDescent="0.2">
      <c r="A610" s="115"/>
      <c r="B610" s="115"/>
      <c r="C610" s="115"/>
      <c r="D610" s="116"/>
      <c r="E610" s="116"/>
      <c r="F610" s="116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</row>
    <row r="611" spans="1:23" ht="19.5" customHeight="1" x14ac:dyDescent="0.2">
      <c r="A611" s="115"/>
      <c r="B611" s="115"/>
      <c r="C611" s="115"/>
      <c r="D611" s="116"/>
      <c r="E611" s="116"/>
      <c r="F611" s="116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</row>
    <row r="612" spans="1:23" ht="19.5" customHeight="1" x14ac:dyDescent="0.2">
      <c r="A612" s="115"/>
      <c r="B612" s="115"/>
      <c r="C612" s="115"/>
      <c r="D612" s="116"/>
      <c r="E612" s="116"/>
      <c r="F612" s="116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</row>
    <row r="613" spans="1:23" ht="19.5" customHeight="1" x14ac:dyDescent="0.2">
      <c r="A613" s="115"/>
      <c r="B613" s="115"/>
      <c r="C613" s="115"/>
      <c r="D613" s="116"/>
      <c r="E613" s="116"/>
      <c r="F613" s="116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</row>
    <row r="614" spans="1:23" ht="19.5" customHeight="1" x14ac:dyDescent="0.2">
      <c r="A614" s="115"/>
      <c r="B614" s="115"/>
      <c r="C614" s="115"/>
      <c r="D614" s="116"/>
      <c r="E614" s="116"/>
      <c r="F614" s="116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</row>
    <row r="615" spans="1:23" ht="19.5" customHeight="1" x14ac:dyDescent="0.2">
      <c r="A615" s="115"/>
      <c r="B615" s="115"/>
      <c r="C615" s="115"/>
      <c r="D615" s="116"/>
      <c r="E615" s="116"/>
      <c r="F615" s="116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</row>
    <row r="616" spans="1:23" ht="19.5" customHeight="1" x14ac:dyDescent="0.2">
      <c r="A616" s="115"/>
      <c r="B616" s="115"/>
      <c r="C616" s="115"/>
      <c r="D616" s="116"/>
      <c r="E616" s="116"/>
      <c r="F616" s="116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</row>
    <row r="617" spans="1:23" ht="19.5" customHeight="1" x14ac:dyDescent="0.2">
      <c r="A617" s="115"/>
      <c r="B617" s="115"/>
      <c r="C617" s="115"/>
      <c r="D617" s="116"/>
      <c r="E617" s="116"/>
      <c r="F617" s="116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</row>
    <row r="618" spans="1:23" ht="19.5" customHeight="1" x14ac:dyDescent="0.2">
      <c r="A618" s="115"/>
      <c r="B618" s="115"/>
      <c r="C618" s="115"/>
      <c r="D618" s="116"/>
      <c r="E618" s="116"/>
      <c r="F618" s="116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</row>
    <row r="619" spans="1:23" ht="19.5" customHeight="1" x14ac:dyDescent="0.2">
      <c r="A619" s="115"/>
      <c r="B619" s="115"/>
      <c r="C619" s="115"/>
      <c r="D619" s="116"/>
      <c r="E619" s="116"/>
      <c r="F619" s="116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</row>
    <row r="620" spans="1:23" ht="19.5" customHeight="1" x14ac:dyDescent="0.2">
      <c r="A620" s="115"/>
      <c r="B620" s="115"/>
      <c r="C620" s="115"/>
      <c r="D620" s="116"/>
      <c r="E620" s="116"/>
      <c r="F620" s="116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</row>
    <row r="621" spans="1:23" ht="19.5" customHeight="1" x14ac:dyDescent="0.2">
      <c r="A621" s="115"/>
      <c r="B621" s="115"/>
      <c r="C621" s="115"/>
      <c r="D621" s="116"/>
      <c r="E621" s="116"/>
      <c r="F621" s="116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</row>
    <row r="622" spans="1:23" ht="19.5" customHeight="1" x14ac:dyDescent="0.2">
      <c r="A622" s="115"/>
      <c r="B622" s="115"/>
      <c r="C622" s="115"/>
      <c r="D622" s="116"/>
      <c r="E622" s="116"/>
      <c r="F622" s="116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</row>
    <row r="623" spans="1:23" ht="19.5" customHeight="1" x14ac:dyDescent="0.2">
      <c r="A623" s="115"/>
      <c r="B623" s="115"/>
      <c r="C623" s="115"/>
      <c r="D623" s="116"/>
      <c r="E623" s="116"/>
      <c r="F623" s="116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</row>
    <row r="624" spans="1:23" ht="19.5" customHeight="1" x14ac:dyDescent="0.2">
      <c r="A624" s="115"/>
      <c r="B624" s="115"/>
      <c r="C624" s="115"/>
      <c r="D624" s="116"/>
      <c r="E624" s="116"/>
      <c r="F624" s="116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</row>
    <row r="625" spans="1:23" ht="19.5" customHeight="1" x14ac:dyDescent="0.2">
      <c r="A625" s="115"/>
      <c r="B625" s="115"/>
      <c r="C625" s="115"/>
      <c r="D625" s="116"/>
      <c r="E625" s="116"/>
      <c r="F625" s="116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</row>
    <row r="626" spans="1:23" ht="19.5" customHeight="1" x14ac:dyDescent="0.2">
      <c r="A626" s="115"/>
      <c r="B626" s="115"/>
      <c r="C626" s="115"/>
      <c r="D626" s="116"/>
      <c r="E626" s="116"/>
      <c r="F626" s="116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</row>
    <row r="627" spans="1:23" ht="19.5" customHeight="1" x14ac:dyDescent="0.2">
      <c r="A627" s="115"/>
      <c r="B627" s="115"/>
      <c r="C627" s="115"/>
      <c r="D627" s="116"/>
      <c r="E627" s="116"/>
      <c r="F627" s="116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</row>
    <row r="628" spans="1:23" ht="19.5" customHeight="1" x14ac:dyDescent="0.2">
      <c r="A628" s="115"/>
      <c r="B628" s="115"/>
      <c r="C628" s="115"/>
      <c r="D628" s="116"/>
      <c r="E628" s="116"/>
      <c r="F628" s="116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</row>
    <row r="629" spans="1:23" ht="19.5" customHeight="1" x14ac:dyDescent="0.2">
      <c r="A629" s="115"/>
      <c r="B629" s="115"/>
      <c r="C629" s="115"/>
      <c r="D629" s="116"/>
      <c r="E629" s="116"/>
      <c r="F629" s="116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</row>
    <row r="630" spans="1:23" ht="19.5" customHeight="1" x14ac:dyDescent="0.2">
      <c r="A630" s="115"/>
      <c r="B630" s="115"/>
      <c r="C630" s="115"/>
      <c r="D630" s="116"/>
      <c r="E630" s="116"/>
      <c r="F630" s="116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</row>
    <row r="631" spans="1:23" ht="19.5" customHeight="1" x14ac:dyDescent="0.2">
      <c r="A631" s="115"/>
      <c r="B631" s="115"/>
      <c r="C631" s="115"/>
      <c r="D631" s="116"/>
      <c r="E631" s="116"/>
      <c r="F631" s="116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</row>
    <row r="632" spans="1:23" ht="19.5" customHeight="1" x14ac:dyDescent="0.2">
      <c r="A632" s="115"/>
      <c r="B632" s="115"/>
      <c r="C632" s="115"/>
      <c r="D632" s="116"/>
      <c r="E632" s="116"/>
      <c r="F632" s="116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</row>
    <row r="633" spans="1:23" ht="19.5" customHeight="1" x14ac:dyDescent="0.2">
      <c r="A633" s="115"/>
      <c r="B633" s="115"/>
      <c r="C633" s="115"/>
      <c r="D633" s="116"/>
      <c r="E633" s="116"/>
      <c r="F633" s="116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</row>
    <row r="634" spans="1:23" ht="19.5" customHeight="1" x14ac:dyDescent="0.2">
      <c r="A634" s="115"/>
      <c r="B634" s="115"/>
      <c r="C634" s="115"/>
      <c r="D634" s="116"/>
      <c r="E634" s="116"/>
      <c r="F634" s="116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</row>
    <row r="635" spans="1:23" ht="19.5" customHeight="1" x14ac:dyDescent="0.2">
      <c r="A635" s="115"/>
      <c r="B635" s="115"/>
      <c r="C635" s="115"/>
      <c r="D635" s="116"/>
      <c r="E635" s="116"/>
      <c r="F635" s="116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</row>
    <row r="636" spans="1:23" ht="19.5" customHeight="1" x14ac:dyDescent="0.2">
      <c r="A636" s="115"/>
      <c r="B636" s="115"/>
      <c r="C636" s="115"/>
      <c r="D636" s="116"/>
      <c r="E636" s="116"/>
      <c r="F636" s="116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</row>
    <row r="637" spans="1:23" ht="19.5" customHeight="1" x14ac:dyDescent="0.2">
      <c r="A637" s="115"/>
      <c r="B637" s="115"/>
      <c r="C637" s="115"/>
      <c r="D637" s="116"/>
      <c r="E637" s="116"/>
      <c r="F637" s="116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</row>
    <row r="638" spans="1:23" ht="19.5" customHeight="1" x14ac:dyDescent="0.2">
      <c r="A638" s="115"/>
      <c r="B638" s="115"/>
      <c r="C638" s="115"/>
      <c r="D638" s="116"/>
      <c r="E638" s="116"/>
      <c r="F638" s="116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</row>
    <row r="639" spans="1:23" ht="19.5" customHeight="1" x14ac:dyDescent="0.2">
      <c r="A639" s="115"/>
      <c r="B639" s="115"/>
      <c r="C639" s="115"/>
      <c r="D639" s="116"/>
      <c r="E639" s="116"/>
      <c r="F639" s="116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</row>
    <row r="640" spans="1:23" ht="19.5" customHeight="1" x14ac:dyDescent="0.2">
      <c r="A640" s="115"/>
      <c r="B640" s="115"/>
      <c r="C640" s="115"/>
      <c r="D640" s="116"/>
      <c r="E640" s="116"/>
      <c r="F640" s="116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</row>
    <row r="641" spans="1:23" ht="19.5" customHeight="1" x14ac:dyDescent="0.2">
      <c r="A641" s="115"/>
      <c r="B641" s="115"/>
      <c r="C641" s="115"/>
      <c r="D641" s="116"/>
      <c r="E641" s="116"/>
      <c r="F641" s="116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</row>
    <row r="642" spans="1:23" ht="19.5" customHeight="1" x14ac:dyDescent="0.2">
      <c r="A642" s="115"/>
      <c r="B642" s="115"/>
      <c r="C642" s="115"/>
      <c r="D642" s="116"/>
      <c r="E642" s="116"/>
      <c r="F642" s="116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</row>
    <row r="643" spans="1:23" ht="19.5" customHeight="1" x14ac:dyDescent="0.2">
      <c r="A643" s="115"/>
      <c r="B643" s="115"/>
      <c r="C643" s="115"/>
      <c r="D643" s="116"/>
      <c r="E643" s="116"/>
      <c r="F643" s="116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</row>
    <row r="644" spans="1:23" ht="19.5" customHeight="1" x14ac:dyDescent="0.2">
      <c r="A644" s="115"/>
      <c r="B644" s="115"/>
      <c r="C644" s="115"/>
      <c r="D644" s="116"/>
      <c r="E644" s="116"/>
      <c r="F644" s="116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</row>
    <row r="645" spans="1:23" ht="19.5" customHeight="1" x14ac:dyDescent="0.2">
      <c r="A645" s="115"/>
      <c r="B645" s="115"/>
      <c r="C645" s="115"/>
      <c r="D645" s="116"/>
      <c r="E645" s="116"/>
      <c r="F645" s="116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</row>
    <row r="646" spans="1:23" ht="19.5" customHeight="1" x14ac:dyDescent="0.2">
      <c r="A646" s="115"/>
      <c r="B646" s="115"/>
      <c r="C646" s="115"/>
      <c r="D646" s="116"/>
      <c r="E646" s="116"/>
      <c r="F646" s="116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</row>
    <row r="647" spans="1:23" ht="19.5" customHeight="1" x14ac:dyDescent="0.2">
      <c r="A647" s="115"/>
      <c r="B647" s="115"/>
      <c r="C647" s="115"/>
      <c r="D647" s="116"/>
      <c r="E647" s="116"/>
      <c r="F647" s="116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</row>
    <row r="648" spans="1:23" ht="19.5" customHeight="1" x14ac:dyDescent="0.2">
      <c r="A648" s="115"/>
      <c r="B648" s="115"/>
      <c r="C648" s="115"/>
      <c r="D648" s="116"/>
      <c r="E648" s="116"/>
      <c r="F648" s="116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</row>
    <row r="649" spans="1:23" ht="19.5" customHeight="1" x14ac:dyDescent="0.2">
      <c r="A649" s="115"/>
      <c r="B649" s="115"/>
      <c r="C649" s="115"/>
      <c r="D649" s="116"/>
      <c r="E649" s="116"/>
      <c r="F649" s="116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</row>
    <row r="650" spans="1:23" ht="19.5" customHeight="1" x14ac:dyDescent="0.2">
      <c r="A650" s="115"/>
      <c r="B650" s="115"/>
      <c r="C650" s="115"/>
      <c r="D650" s="116"/>
      <c r="E650" s="116"/>
      <c r="F650" s="116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</row>
    <row r="651" spans="1:23" ht="19.5" customHeight="1" x14ac:dyDescent="0.2">
      <c r="A651" s="115"/>
      <c r="B651" s="115"/>
      <c r="C651" s="115"/>
      <c r="D651" s="116"/>
      <c r="E651" s="116"/>
      <c r="F651" s="116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</row>
    <row r="652" spans="1:23" ht="19.5" customHeight="1" x14ac:dyDescent="0.2">
      <c r="A652" s="115"/>
      <c r="B652" s="115"/>
      <c r="C652" s="115"/>
      <c r="D652" s="116"/>
      <c r="E652" s="116"/>
      <c r="F652" s="116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</row>
    <row r="653" spans="1:23" ht="19.5" customHeight="1" x14ac:dyDescent="0.2">
      <c r="A653" s="115"/>
      <c r="B653" s="115"/>
      <c r="C653" s="115"/>
      <c r="D653" s="116"/>
      <c r="E653" s="116"/>
      <c r="F653" s="116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</row>
    <row r="654" spans="1:23" ht="19.5" customHeight="1" x14ac:dyDescent="0.2">
      <c r="A654" s="115"/>
      <c r="B654" s="115"/>
      <c r="C654" s="115"/>
      <c r="D654" s="116"/>
      <c r="E654" s="116"/>
      <c r="F654" s="116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</row>
    <row r="655" spans="1:23" ht="19.5" customHeight="1" x14ac:dyDescent="0.2">
      <c r="A655" s="115"/>
      <c r="B655" s="115"/>
      <c r="C655" s="115"/>
      <c r="D655" s="116"/>
      <c r="E655" s="116"/>
      <c r="F655" s="116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</row>
    <row r="656" spans="1:23" ht="19.5" customHeight="1" x14ac:dyDescent="0.2">
      <c r="A656" s="115"/>
      <c r="B656" s="115"/>
      <c r="C656" s="115"/>
      <c r="D656" s="116"/>
      <c r="E656" s="116"/>
      <c r="F656" s="116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</row>
    <row r="657" spans="1:23" ht="19.5" customHeight="1" x14ac:dyDescent="0.2">
      <c r="A657" s="115"/>
      <c r="B657" s="115"/>
      <c r="C657" s="115"/>
      <c r="D657" s="116"/>
      <c r="E657" s="116"/>
      <c r="F657" s="116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</row>
    <row r="658" spans="1:23" ht="19.5" customHeight="1" x14ac:dyDescent="0.2">
      <c r="A658" s="115"/>
      <c r="B658" s="115"/>
      <c r="C658" s="115"/>
      <c r="D658" s="116"/>
      <c r="E658" s="116"/>
      <c r="F658" s="116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</row>
    <row r="659" spans="1:23" ht="19.5" customHeight="1" x14ac:dyDescent="0.2">
      <c r="A659" s="115"/>
      <c r="B659" s="115"/>
      <c r="C659" s="115"/>
      <c r="D659" s="116"/>
      <c r="E659" s="116"/>
      <c r="F659" s="116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</row>
    <row r="660" spans="1:23" ht="19.5" customHeight="1" x14ac:dyDescent="0.2">
      <c r="A660" s="115"/>
      <c r="B660" s="115"/>
      <c r="C660" s="115"/>
      <c r="D660" s="116"/>
      <c r="E660" s="116"/>
      <c r="F660" s="116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</row>
    <row r="661" spans="1:23" ht="19.5" customHeight="1" x14ac:dyDescent="0.2">
      <c r="A661" s="115"/>
      <c r="B661" s="115"/>
      <c r="C661" s="115"/>
      <c r="D661" s="116"/>
      <c r="E661" s="116"/>
      <c r="F661" s="116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</row>
    <row r="662" spans="1:23" ht="19.5" customHeight="1" x14ac:dyDescent="0.2">
      <c r="A662" s="115"/>
      <c r="B662" s="115"/>
      <c r="C662" s="115"/>
      <c r="D662" s="116"/>
      <c r="E662" s="116"/>
      <c r="F662" s="116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</row>
    <row r="663" spans="1:23" ht="19.5" customHeight="1" x14ac:dyDescent="0.2">
      <c r="A663" s="115"/>
      <c r="B663" s="115"/>
      <c r="C663" s="115"/>
      <c r="D663" s="116"/>
      <c r="E663" s="116"/>
      <c r="F663" s="116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</row>
    <row r="664" spans="1:23" ht="19.5" customHeight="1" x14ac:dyDescent="0.2">
      <c r="A664" s="115"/>
      <c r="B664" s="115"/>
      <c r="C664" s="115"/>
      <c r="D664" s="116"/>
      <c r="E664" s="116"/>
      <c r="F664" s="116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</row>
    <row r="665" spans="1:23" ht="19.5" customHeight="1" x14ac:dyDescent="0.2">
      <c r="A665" s="115"/>
      <c r="B665" s="115"/>
      <c r="C665" s="115"/>
      <c r="D665" s="116"/>
      <c r="E665" s="116"/>
      <c r="F665" s="116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</row>
    <row r="666" spans="1:23" ht="19.5" customHeight="1" x14ac:dyDescent="0.2">
      <c r="A666" s="115"/>
      <c r="B666" s="115"/>
      <c r="C666" s="115"/>
      <c r="D666" s="116"/>
      <c r="E666" s="116"/>
      <c r="F666" s="116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</row>
    <row r="667" spans="1:23" ht="19.5" customHeight="1" x14ac:dyDescent="0.2">
      <c r="A667" s="115"/>
      <c r="B667" s="115"/>
      <c r="C667" s="115"/>
      <c r="D667" s="116"/>
      <c r="E667" s="116"/>
      <c r="F667" s="116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</row>
    <row r="668" spans="1:23" ht="19.5" customHeight="1" x14ac:dyDescent="0.2">
      <c r="A668" s="115"/>
      <c r="B668" s="115"/>
      <c r="C668" s="115"/>
      <c r="D668" s="116"/>
      <c r="E668" s="116"/>
      <c r="F668" s="116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</row>
    <row r="669" spans="1:23" ht="19.5" customHeight="1" x14ac:dyDescent="0.2">
      <c r="A669" s="115"/>
      <c r="B669" s="115"/>
      <c r="C669" s="115"/>
      <c r="D669" s="116"/>
      <c r="E669" s="116"/>
      <c r="F669" s="116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</row>
    <row r="670" spans="1:23" ht="19.5" customHeight="1" x14ac:dyDescent="0.2">
      <c r="A670" s="115"/>
      <c r="B670" s="115"/>
      <c r="C670" s="115"/>
      <c r="D670" s="116"/>
      <c r="E670" s="116"/>
      <c r="F670" s="116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</row>
    <row r="671" spans="1:23" ht="19.5" customHeight="1" x14ac:dyDescent="0.2">
      <c r="A671" s="115"/>
      <c r="B671" s="115"/>
      <c r="C671" s="115"/>
      <c r="D671" s="116"/>
      <c r="E671" s="116"/>
      <c r="F671" s="116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</row>
    <row r="672" spans="1:23" ht="19.5" customHeight="1" x14ac:dyDescent="0.2">
      <c r="A672" s="115"/>
      <c r="B672" s="115"/>
      <c r="C672" s="115"/>
      <c r="D672" s="116"/>
      <c r="E672" s="116"/>
      <c r="F672" s="116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</row>
    <row r="673" spans="1:23" ht="19.5" customHeight="1" x14ac:dyDescent="0.2">
      <c r="A673" s="115"/>
      <c r="B673" s="115"/>
      <c r="C673" s="115"/>
      <c r="D673" s="116"/>
      <c r="E673" s="116"/>
      <c r="F673" s="116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</row>
    <row r="674" spans="1:23" ht="19.5" customHeight="1" x14ac:dyDescent="0.2">
      <c r="A674" s="115"/>
      <c r="B674" s="115"/>
      <c r="C674" s="115"/>
      <c r="D674" s="116"/>
      <c r="E674" s="116"/>
      <c r="F674" s="116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</row>
    <row r="675" spans="1:23" ht="19.5" customHeight="1" x14ac:dyDescent="0.2">
      <c r="A675" s="115"/>
      <c r="B675" s="115"/>
      <c r="C675" s="115"/>
      <c r="D675" s="116"/>
      <c r="E675" s="116"/>
      <c r="F675" s="116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</row>
    <row r="676" spans="1:23" ht="19.5" customHeight="1" x14ac:dyDescent="0.2">
      <c r="A676" s="115"/>
      <c r="B676" s="115"/>
      <c r="C676" s="115"/>
      <c r="D676" s="116"/>
      <c r="E676" s="116"/>
      <c r="F676" s="116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</row>
    <row r="677" spans="1:23" ht="19.5" customHeight="1" x14ac:dyDescent="0.2">
      <c r="A677" s="115"/>
      <c r="B677" s="115"/>
      <c r="C677" s="115"/>
      <c r="D677" s="116"/>
      <c r="E677" s="116"/>
      <c r="F677" s="116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</row>
    <row r="678" spans="1:23" ht="19.5" customHeight="1" x14ac:dyDescent="0.2">
      <c r="A678" s="115"/>
      <c r="B678" s="115"/>
      <c r="C678" s="115"/>
      <c r="D678" s="116"/>
      <c r="E678" s="116"/>
      <c r="F678" s="116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</row>
    <row r="679" spans="1:23" ht="19.5" customHeight="1" x14ac:dyDescent="0.2">
      <c r="A679" s="115"/>
      <c r="B679" s="115"/>
      <c r="C679" s="115"/>
      <c r="D679" s="116"/>
      <c r="E679" s="116"/>
      <c r="F679" s="116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</row>
    <row r="680" spans="1:23" ht="19.5" customHeight="1" x14ac:dyDescent="0.2">
      <c r="A680" s="115"/>
      <c r="B680" s="115"/>
      <c r="C680" s="115"/>
      <c r="D680" s="116"/>
      <c r="E680" s="116"/>
      <c r="F680" s="116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</row>
    <row r="681" spans="1:23" ht="19.5" customHeight="1" x14ac:dyDescent="0.2">
      <c r="A681" s="115"/>
      <c r="B681" s="115"/>
      <c r="C681" s="115"/>
      <c r="D681" s="116"/>
      <c r="E681" s="116"/>
      <c r="F681" s="116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</row>
    <row r="682" spans="1:23" ht="19.5" customHeight="1" x14ac:dyDescent="0.2">
      <c r="A682" s="115"/>
      <c r="B682" s="115"/>
      <c r="C682" s="115"/>
      <c r="D682" s="116"/>
      <c r="E682" s="116"/>
      <c r="F682" s="116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</row>
    <row r="683" spans="1:23" ht="19.5" customHeight="1" x14ac:dyDescent="0.2">
      <c r="A683" s="115"/>
      <c r="B683" s="115"/>
      <c r="C683" s="115"/>
      <c r="D683" s="116"/>
      <c r="E683" s="116"/>
      <c r="F683" s="116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</row>
    <row r="684" spans="1:23" ht="19.5" customHeight="1" x14ac:dyDescent="0.2">
      <c r="A684" s="115"/>
      <c r="B684" s="115"/>
      <c r="C684" s="115"/>
      <c r="D684" s="116"/>
      <c r="E684" s="116"/>
      <c r="F684" s="116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</row>
    <row r="685" spans="1:23" ht="19.5" customHeight="1" x14ac:dyDescent="0.2">
      <c r="A685" s="115"/>
      <c r="B685" s="115"/>
      <c r="C685" s="115"/>
      <c r="D685" s="116"/>
      <c r="E685" s="116"/>
      <c r="F685" s="116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</row>
    <row r="686" spans="1:23" ht="19.5" customHeight="1" x14ac:dyDescent="0.2">
      <c r="A686" s="115"/>
      <c r="B686" s="115"/>
      <c r="C686" s="115"/>
      <c r="D686" s="116"/>
      <c r="E686" s="116"/>
      <c r="F686" s="116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</row>
    <row r="687" spans="1:23" ht="19.5" customHeight="1" x14ac:dyDescent="0.2">
      <c r="A687" s="115"/>
      <c r="B687" s="115"/>
      <c r="C687" s="115"/>
      <c r="D687" s="116"/>
      <c r="E687" s="116"/>
      <c r="F687" s="116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</row>
    <row r="688" spans="1:23" ht="19.5" customHeight="1" x14ac:dyDescent="0.2">
      <c r="A688" s="115"/>
      <c r="B688" s="115"/>
      <c r="C688" s="115"/>
      <c r="D688" s="116"/>
      <c r="E688" s="116"/>
      <c r="F688" s="116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</row>
    <row r="689" spans="1:23" ht="19.5" customHeight="1" x14ac:dyDescent="0.2">
      <c r="A689" s="115"/>
      <c r="B689" s="115"/>
      <c r="C689" s="115"/>
      <c r="D689" s="116"/>
      <c r="E689" s="116"/>
      <c r="F689" s="116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</row>
    <row r="690" spans="1:23" ht="19.5" customHeight="1" x14ac:dyDescent="0.2">
      <c r="A690" s="115"/>
      <c r="B690" s="115"/>
      <c r="C690" s="115"/>
      <c r="D690" s="116"/>
      <c r="E690" s="116"/>
      <c r="F690" s="116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</row>
    <row r="691" spans="1:23" ht="19.5" customHeight="1" x14ac:dyDescent="0.2">
      <c r="A691" s="115"/>
      <c r="B691" s="115"/>
      <c r="C691" s="115"/>
      <c r="D691" s="116"/>
      <c r="E691" s="116"/>
      <c r="F691" s="116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</row>
    <row r="692" spans="1:23" ht="19.5" customHeight="1" x14ac:dyDescent="0.2">
      <c r="A692" s="115"/>
      <c r="B692" s="115"/>
      <c r="C692" s="115"/>
      <c r="D692" s="116"/>
      <c r="E692" s="116"/>
      <c r="F692" s="116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</row>
    <row r="693" spans="1:23" ht="19.5" customHeight="1" x14ac:dyDescent="0.2">
      <c r="A693" s="115"/>
      <c r="B693" s="115"/>
      <c r="C693" s="115"/>
      <c r="D693" s="116"/>
      <c r="E693" s="116"/>
      <c r="F693" s="116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</row>
    <row r="694" spans="1:23" ht="19.5" customHeight="1" x14ac:dyDescent="0.2">
      <c r="A694" s="115"/>
      <c r="B694" s="115"/>
      <c r="C694" s="115"/>
      <c r="D694" s="116"/>
      <c r="E694" s="116"/>
      <c r="F694" s="116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</row>
    <row r="695" spans="1:23" ht="19.5" customHeight="1" x14ac:dyDescent="0.2">
      <c r="A695" s="115"/>
      <c r="B695" s="115"/>
      <c r="C695" s="115"/>
      <c r="D695" s="116"/>
      <c r="E695" s="116"/>
      <c r="F695" s="116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</row>
    <row r="696" spans="1:23" ht="19.5" customHeight="1" x14ac:dyDescent="0.2">
      <c r="A696" s="115"/>
      <c r="B696" s="115"/>
      <c r="C696" s="115"/>
      <c r="D696" s="116"/>
      <c r="E696" s="116"/>
      <c r="F696" s="116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</row>
    <row r="697" spans="1:23" ht="19.5" customHeight="1" x14ac:dyDescent="0.2">
      <c r="A697" s="115"/>
      <c r="B697" s="115"/>
      <c r="C697" s="115"/>
      <c r="D697" s="116"/>
      <c r="E697" s="116"/>
      <c r="F697" s="116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</row>
    <row r="698" spans="1:23" ht="19.5" customHeight="1" x14ac:dyDescent="0.2">
      <c r="A698" s="115"/>
      <c r="B698" s="115"/>
      <c r="C698" s="115"/>
      <c r="D698" s="116"/>
      <c r="E698" s="116"/>
      <c r="F698" s="116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</row>
    <row r="699" spans="1:23" ht="19.5" customHeight="1" x14ac:dyDescent="0.2">
      <c r="A699" s="115"/>
      <c r="B699" s="115"/>
      <c r="C699" s="115"/>
      <c r="D699" s="116"/>
      <c r="E699" s="116"/>
      <c r="F699" s="116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</row>
    <row r="700" spans="1:23" ht="19.5" customHeight="1" x14ac:dyDescent="0.2">
      <c r="A700" s="115"/>
      <c r="B700" s="115"/>
      <c r="C700" s="115"/>
      <c r="D700" s="116"/>
      <c r="E700" s="116"/>
      <c r="F700" s="116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</row>
    <row r="701" spans="1:23" ht="19.5" customHeight="1" x14ac:dyDescent="0.2">
      <c r="A701" s="115"/>
      <c r="B701" s="115"/>
      <c r="C701" s="115"/>
      <c r="D701" s="116"/>
      <c r="E701" s="116"/>
      <c r="F701" s="116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</row>
    <row r="702" spans="1:23" ht="19.5" customHeight="1" x14ac:dyDescent="0.2">
      <c r="A702" s="115"/>
      <c r="B702" s="115"/>
      <c r="C702" s="115"/>
      <c r="D702" s="116"/>
      <c r="E702" s="116"/>
      <c r="F702" s="116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</row>
    <row r="703" spans="1:23" ht="19.5" customHeight="1" x14ac:dyDescent="0.2">
      <c r="A703" s="115"/>
      <c r="B703" s="115"/>
      <c r="C703" s="115"/>
      <c r="D703" s="116"/>
      <c r="E703" s="116"/>
      <c r="F703" s="116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</row>
    <row r="704" spans="1:23" ht="19.5" customHeight="1" x14ac:dyDescent="0.2">
      <c r="A704" s="115"/>
      <c r="B704" s="115"/>
      <c r="C704" s="115"/>
      <c r="D704" s="116"/>
      <c r="E704" s="116"/>
      <c r="F704" s="116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</row>
    <row r="705" spans="1:23" ht="19.5" customHeight="1" x14ac:dyDescent="0.2">
      <c r="A705" s="115"/>
      <c r="B705" s="115"/>
      <c r="C705" s="115"/>
      <c r="D705" s="116"/>
      <c r="E705" s="116"/>
      <c r="F705" s="116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</row>
    <row r="706" spans="1:23" ht="19.5" customHeight="1" x14ac:dyDescent="0.2">
      <c r="A706" s="115"/>
      <c r="B706" s="115"/>
      <c r="C706" s="115"/>
      <c r="D706" s="116"/>
      <c r="E706" s="116"/>
      <c r="F706" s="116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</row>
    <row r="707" spans="1:23" ht="19.5" customHeight="1" x14ac:dyDescent="0.2">
      <c r="A707" s="115"/>
      <c r="B707" s="115"/>
      <c r="C707" s="115"/>
      <c r="D707" s="116"/>
      <c r="E707" s="116"/>
      <c r="F707" s="116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</row>
    <row r="708" spans="1:23" ht="19.5" customHeight="1" x14ac:dyDescent="0.2">
      <c r="A708" s="115"/>
      <c r="B708" s="115"/>
      <c r="C708" s="115"/>
      <c r="D708" s="116"/>
      <c r="E708" s="116"/>
      <c r="F708" s="116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</row>
    <row r="709" spans="1:23" ht="19.5" customHeight="1" x14ac:dyDescent="0.2">
      <c r="A709" s="115"/>
      <c r="B709" s="115"/>
      <c r="C709" s="115"/>
      <c r="D709" s="116"/>
      <c r="E709" s="116"/>
      <c r="F709" s="116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</row>
    <row r="710" spans="1:23" ht="19.5" customHeight="1" x14ac:dyDescent="0.2">
      <c r="A710" s="115"/>
      <c r="B710" s="115"/>
      <c r="C710" s="115"/>
      <c r="D710" s="116"/>
      <c r="E710" s="116"/>
      <c r="F710" s="116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</row>
    <row r="711" spans="1:23" ht="19.5" customHeight="1" x14ac:dyDescent="0.2">
      <c r="A711" s="115"/>
      <c r="B711" s="115"/>
      <c r="C711" s="115"/>
      <c r="D711" s="116"/>
      <c r="E711" s="116"/>
      <c r="F711" s="116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</row>
    <row r="712" spans="1:23" ht="19.5" customHeight="1" x14ac:dyDescent="0.2">
      <c r="A712" s="115"/>
      <c r="B712" s="115"/>
      <c r="C712" s="115"/>
      <c r="D712" s="116"/>
      <c r="E712" s="116"/>
      <c r="F712" s="116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</row>
    <row r="713" spans="1:23" ht="19.5" customHeight="1" x14ac:dyDescent="0.2">
      <c r="A713" s="115"/>
      <c r="B713" s="115"/>
      <c r="C713" s="115"/>
      <c r="D713" s="116"/>
      <c r="E713" s="116"/>
      <c r="F713" s="116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</row>
    <row r="714" spans="1:23" ht="19.5" customHeight="1" x14ac:dyDescent="0.2">
      <c r="A714" s="115"/>
      <c r="B714" s="115"/>
      <c r="C714" s="115"/>
      <c r="D714" s="116"/>
      <c r="E714" s="116"/>
      <c r="F714" s="116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</row>
    <row r="715" spans="1:23" ht="19.5" customHeight="1" x14ac:dyDescent="0.2">
      <c r="A715" s="115"/>
      <c r="B715" s="115"/>
      <c r="C715" s="115"/>
      <c r="D715" s="116"/>
      <c r="E715" s="116"/>
      <c r="F715" s="116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</row>
    <row r="716" spans="1:23" ht="19.5" customHeight="1" x14ac:dyDescent="0.2">
      <c r="A716" s="115"/>
      <c r="B716" s="115"/>
      <c r="C716" s="115"/>
      <c r="D716" s="116"/>
      <c r="E716" s="116"/>
      <c r="F716" s="116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</row>
    <row r="717" spans="1:23" ht="19.5" customHeight="1" x14ac:dyDescent="0.2">
      <c r="A717" s="115"/>
      <c r="B717" s="115"/>
      <c r="C717" s="115"/>
      <c r="D717" s="116"/>
      <c r="E717" s="116"/>
      <c r="F717" s="116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</row>
    <row r="718" spans="1:23" ht="19.5" customHeight="1" x14ac:dyDescent="0.2">
      <c r="A718" s="115"/>
      <c r="B718" s="115"/>
      <c r="C718" s="115"/>
      <c r="D718" s="116"/>
      <c r="E718" s="116"/>
      <c r="F718" s="116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</row>
    <row r="719" spans="1:23" ht="19.5" customHeight="1" x14ac:dyDescent="0.2">
      <c r="A719" s="115"/>
      <c r="B719" s="115"/>
      <c r="C719" s="115"/>
      <c r="D719" s="116"/>
      <c r="E719" s="116"/>
      <c r="F719" s="116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</row>
    <row r="720" spans="1:23" ht="19.5" customHeight="1" x14ac:dyDescent="0.2">
      <c r="A720" s="115"/>
      <c r="B720" s="115"/>
      <c r="C720" s="115"/>
      <c r="D720" s="116"/>
      <c r="E720" s="116"/>
      <c r="F720" s="116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</row>
    <row r="721" spans="1:23" ht="19.5" customHeight="1" x14ac:dyDescent="0.2">
      <c r="A721" s="115"/>
      <c r="B721" s="115"/>
      <c r="C721" s="115"/>
      <c r="D721" s="116"/>
      <c r="E721" s="116"/>
      <c r="F721" s="116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</row>
    <row r="722" spans="1:23" ht="19.5" customHeight="1" x14ac:dyDescent="0.2">
      <c r="A722" s="115"/>
      <c r="B722" s="115"/>
      <c r="C722" s="115"/>
      <c r="D722" s="116"/>
      <c r="E722" s="116"/>
      <c r="F722" s="116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</row>
    <row r="723" spans="1:23" ht="19.5" customHeight="1" x14ac:dyDescent="0.2">
      <c r="A723" s="115"/>
      <c r="B723" s="115"/>
      <c r="C723" s="115"/>
      <c r="D723" s="116"/>
      <c r="E723" s="116"/>
      <c r="F723" s="116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</row>
    <row r="724" spans="1:23" ht="19.5" customHeight="1" x14ac:dyDescent="0.2">
      <c r="A724" s="115"/>
      <c r="B724" s="115"/>
      <c r="C724" s="115"/>
      <c r="D724" s="116"/>
      <c r="E724" s="116"/>
      <c r="F724" s="116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</row>
    <row r="725" spans="1:23" ht="19.5" customHeight="1" x14ac:dyDescent="0.2">
      <c r="A725" s="115"/>
      <c r="B725" s="115"/>
      <c r="C725" s="115"/>
      <c r="D725" s="116"/>
      <c r="E725" s="116"/>
      <c r="F725" s="116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</row>
    <row r="726" spans="1:23" ht="19.5" customHeight="1" x14ac:dyDescent="0.2">
      <c r="A726" s="115"/>
      <c r="B726" s="115"/>
      <c r="C726" s="115"/>
      <c r="D726" s="116"/>
      <c r="E726" s="116"/>
      <c r="F726" s="116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</row>
    <row r="727" spans="1:23" ht="19.5" customHeight="1" x14ac:dyDescent="0.2">
      <c r="A727" s="115"/>
      <c r="B727" s="115"/>
      <c r="C727" s="115"/>
      <c r="D727" s="116"/>
      <c r="E727" s="116"/>
      <c r="F727" s="116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</row>
    <row r="728" spans="1:23" ht="19.5" customHeight="1" x14ac:dyDescent="0.2">
      <c r="A728" s="115"/>
      <c r="B728" s="115"/>
      <c r="C728" s="115"/>
      <c r="D728" s="116"/>
      <c r="E728" s="116"/>
      <c r="F728" s="116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</row>
    <row r="729" spans="1:23" ht="19.5" customHeight="1" x14ac:dyDescent="0.2">
      <c r="A729" s="115"/>
      <c r="B729" s="115"/>
      <c r="C729" s="115"/>
      <c r="D729" s="116"/>
      <c r="E729" s="116"/>
      <c r="F729" s="116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</row>
    <row r="730" spans="1:23" ht="19.5" customHeight="1" x14ac:dyDescent="0.2">
      <c r="A730" s="115"/>
      <c r="B730" s="115"/>
      <c r="C730" s="115"/>
      <c r="D730" s="116"/>
      <c r="E730" s="116"/>
      <c r="F730" s="116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</row>
    <row r="731" spans="1:23" ht="19.5" customHeight="1" x14ac:dyDescent="0.2">
      <c r="A731" s="115"/>
      <c r="B731" s="115"/>
      <c r="C731" s="115"/>
      <c r="D731" s="116"/>
      <c r="E731" s="116"/>
      <c r="F731" s="116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</row>
    <row r="732" spans="1:23" ht="19.5" customHeight="1" x14ac:dyDescent="0.2">
      <c r="A732" s="115"/>
      <c r="B732" s="115"/>
      <c r="C732" s="115"/>
      <c r="D732" s="116"/>
      <c r="E732" s="116"/>
      <c r="F732" s="116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</row>
    <row r="733" spans="1:23" ht="19.5" customHeight="1" x14ac:dyDescent="0.2">
      <c r="A733" s="115"/>
      <c r="B733" s="115"/>
      <c r="C733" s="115"/>
      <c r="D733" s="116"/>
      <c r="E733" s="116"/>
      <c r="F733" s="116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</row>
    <row r="734" spans="1:23" ht="19.5" customHeight="1" x14ac:dyDescent="0.2">
      <c r="A734" s="115"/>
      <c r="B734" s="115"/>
      <c r="C734" s="115"/>
      <c r="D734" s="116"/>
      <c r="E734" s="116"/>
      <c r="F734" s="116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</row>
    <row r="735" spans="1:23" ht="19.5" customHeight="1" x14ac:dyDescent="0.2">
      <c r="A735" s="115"/>
      <c r="B735" s="115"/>
      <c r="C735" s="115"/>
      <c r="D735" s="116"/>
      <c r="E735" s="116"/>
      <c r="F735" s="116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</row>
    <row r="736" spans="1:23" ht="19.5" customHeight="1" x14ac:dyDescent="0.2">
      <c r="A736" s="115"/>
      <c r="B736" s="115"/>
      <c r="C736" s="115"/>
      <c r="D736" s="116"/>
      <c r="E736" s="116"/>
      <c r="F736" s="116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</row>
    <row r="737" spans="1:23" ht="19.5" customHeight="1" x14ac:dyDescent="0.2">
      <c r="A737" s="115"/>
      <c r="B737" s="115"/>
      <c r="C737" s="115"/>
      <c r="D737" s="116"/>
      <c r="E737" s="116"/>
      <c r="F737" s="116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</row>
    <row r="738" spans="1:23" ht="19.5" customHeight="1" x14ac:dyDescent="0.2">
      <c r="A738" s="115"/>
      <c r="B738" s="115"/>
      <c r="C738" s="115"/>
      <c r="D738" s="116"/>
      <c r="E738" s="116"/>
      <c r="F738" s="116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</row>
    <row r="739" spans="1:23" ht="19.5" customHeight="1" x14ac:dyDescent="0.2">
      <c r="A739" s="115"/>
      <c r="B739" s="115"/>
      <c r="C739" s="115"/>
      <c r="D739" s="116"/>
      <c r="E739" s="116"/>
      <c r="F739" s="116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</row>
    <row r="740" spans="1:23" ht="19.5" customHeight="1" x14ac:dyDescent="0.2">
      <c r="A740" s="115"/>
      <c r="B740" s="115"/>
      <c r="C740" s="115"/>
      <c r="D740" s="116"/>
      <c r="E740" s="116"/>
      <c r="F740" s="116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</row>
    <row r="741" spans="1:23" ht="19.5" customHeight="1" x14ac:dyDescent="0.2">
      <c r="A741" s="115"/>
      <c r="B741" s="115"/>
      <c r="C741" s="115"/>
      <c r="D741" s="116"/>
      <c r="E741" s="116"/>
      <c r="F741" s="116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</row>
    <row r="742" spans="1:23" ht="19.5" customHeight="1" x14ac:dyDescent="0.2">
      <c r="A742" s="115"/>
      <c r="B742" s="115"/>
      <c r="C742" s="115"/>
      <c r="D742" s="116"/>
      <c r="E742" s="116"/>
      <c r="F742" s="116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</row>
    <row r="743" spans="1:23" ht="19.5" customHeight="1" x14ac:dyDescent="0.2">
      <c r="A743" s="115"/>
      <c r="B743" s="115"/>
      <c r="C743" s="115"/>
      <c r="D743" s="116"/>
      <c r="E743" s="116"/>
      <c r="F743" s="116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</row>
    <row r="744" spans="1:23" ht="19.5" customHeight="1" x14ac:dyDescent="0.2">
      <c r="A744" s="115"/>
      <c r="B744" s="115"/>
      <c r="C744" s="115"/>
      <c r="D744" s="116"/>
      <c r="E744" s="116"/>
      <c r="F744" s="116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</row>
    <row r="745" spans="1:23" ht="19.5" customHeight="1" x14ac:dyDescent="0.2">
      <c r="A745" s="115"/>
      <c r="B745" s="115"/>
      <c r="C745" s="115"/>
      <c r="D745" s="116"/>
      <c r="E745" s="116"/>
      <c r="F745" s="116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</row>
    <row r="746" spans="1:23" ht="19.5" customHeight="1" x14ac:dyDescent="0.2">
      <c r="A746" s="115"/>
      <c r="B746" s="115"/>
      <c r="C746" s="115"/>
      <c r="D746" s="116"/>
      <c r="E746" s="116"/>
      <c r="F746" s="116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</row>
    <row r="747" spans="1:23" ht="19.5" customHeight="1" x14ac:dyDescent="0.2">
      <c r="A747" s="115"/>
      <c r="B747" s="115"/>
      <c r="C747" s="115"/>
      <c r="D747" s="116"/>
      <c r="E747" s="116"/>
      <c r="F747" s="116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</row>
    <row r="748" spans="1:23" ht="19.5" customHeight="1" x14ac:dyDescent="0.2">
      <c r="A748" s="115"/>
      <c r="B748" s="115"/>
      <c r="C748" s="115"/>
      <c r="D748" s="116"/>
      <c r="E748" s="116"/>
      <c r="F748" s="116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</row>
    <row r="749" spans="1:23" ht="19.5" customHeight="1" x14ac:dyDescent="0.2">
      <c r="A749" s="115"/>
      <c r="B749" s="115"/>
      <c r="C749" s="115"/>
      <c r="D749" s="116"/>
      <c r="E749" s="116"/>
      <c r="F749" s="116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</row>
    <row r="750" spans="1:23" ht="19.5" customHeight="1" x14ac:dyDescent="0.2">
      <c r="A750" s="115"/>
      <c r="B750" s="115"/>
      <c r="C750" s="115"/>
      <c r="D750" s="116"/>
      <c r="E750" s="116"/>
      <c r="F750" s="116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</row>
    <row r="751" spans="1:23" ht="19.5" customHeight="1" x14ac:dyDescent="0.2">
      <c r="A751" s="115"/>
      <c r="B751" s="115"/>
      <c r="C751" s="115"/>
      <c r="D751" s="116"/>
      <c r="E751" s="116"/>
      <c r="F751" s="116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</row>
    <row r="752" spans="1:23" ht="19.5" customHeight="1" x14ac:dyDescent="0.2">
      <c r="A752" s="115"/>
      <c r="B752" s="115"/>
      <c r="C752" s="115"/>
      <c r="D752" s="116"/>
      <c r="E752" s="116"/>
      <c r="F752" s="116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</row>
    <row r="753" spans="1:23" ht="19.5" customHeight="1" x14ac:dyDescent="0.2">
      <c r="A753" s="115"/>
      <c r="B753" s="115"/>
      <c r="C753" s="115"/>
      <c r="D753" s="116"/>
      <c r="E753" s="116"/>
      <c r="F753" s="116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</row>
    <row r="754" spans="1:23" ht="19.5" customHeight="1" x14ac:dyDescent="0.2">
      <c r="A754" s="115"/>
      <c r="B754" s="115"/>
      <c r="C754" s="115"/>
      <c r="D754" s="116"/>
      <c r="E754" s="116"/>
      <c r="F754" s="116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</row>
    <row r="755" spans="1:23" ht="19.5" customHeight="1" x14ac:dyDescent="0.2">
      <c r="A755" s="115"/>
      <c r="B755" s="115"/>
      <c r="C755" s="115"/>
      <c r="D755" s="116"/>
      <c r="E755" s="116"/>
      <c r="F755" s="116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</row>
    <row r="756" spans="1:23" ht="19.5" customHeight="1" x14ac:dyDescent="0.2">
      <c r="A756" s="115"/>
      <c r="B756" s="115"/>
      <c r="C756" s="115"/>
      <c r="D756" s="116"/>
      <c r="E756" s="116"/>
      <c r="F756" s="116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</row>
    <row r="757" spans="1:23" ht="19.5" customHeight="1" x14ac:dyDescent="0.2">
      <c r="A757" s="115"/>
      <c r="B757" s="115"/>
      <c r="C757" s="115"/>
      <c r="D757" s="116"/>
      <c r="E757" s="116"/>
      <c r="F757" s="116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</row>
    <row r="758" spans="1:23" ht="19.5" customHeight="1" x14ac:dyDescent="0.2">
      <c r="A758" s="115"/>
      <c r="B758" s="115"/>
      <c r="C758" s="115"/>
      <c r="D758" s="116"/>
      <c r="E758" s="116"/>
      <c r="F758" s="116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</row>
    <row r="759" spans="1:23" ht="19.5" customHeight="1" x14ac:dyDescent="0.2">
      <c r="A759" s="115"/>
      <c r="B759" s="115"/>
      <c r="C759" s="115"/>
      <c r="D759" s="116"/>
      <c r="E759" s="116"/>
      <c r="F759" s="116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</row>
    <row r="760" spans="1:23" ht="19.5" customHeight="1" x14ac:dyDescent="0.2">
      <c r="A760" s="115"/>
      <c r="B760" s="115"/>
      <c r="C760" s="115"/>
      <c r="D760" s="116"/>
      <c r="E760" s="116"/>
      <c r="F760" s="116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</row>
    <row r="761" spans="1:23" ht="19.5" customHeight="1" x14ac:dyDescent="0.2">
      <c r="A761" s="115"/>
      <c r="B761" s="115"/>
      <c r="C761" s="115"/>
      <c r="D761" s="116"/>
      <c r="E761" s="116"/>
      <c r="F761" s="116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</row>
    <row r="762" spans="1:23" ht="19.5" customHeight="1" x14ac:dyDescent="0.2">
      <c r="A762" s="115"/>
      <c r="B762" s="115"/>
      <c r="C762" s="115"/>
      <c r="D762" s="116"/>
      <c r="E762" s="116"/>
      <c r="F762" s="116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</row>
    <row r="763" spans="1:23" ht="19.5" customHeight="1" x14ac:dyDescent="0.2">
      <c r="A763" s="115"/>
      <c r="B763" s="115"/>
      <c r="C763" s="115"/>
      <c r="D763" s="116"/>
      <c r="E763" s="116"/>
      <c r="F763" s="116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</row>
    <row r="764" spans="1:23" ht="19.5" customHeight="1" x14ac:dyDescent="0.2">
      <c r="A764" s="115"/>
      <c r="B764" s="115"/>
      <c r="C764" s="115"/>
      <c r="D764" s="116"/>
      <c r="E764" s="116"/>
      <c r="F764" s="116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</row>
    <row r="765" spans="1:23" ht="19.5" customHeight="1" x14ac:dyDescent="0.2">
      <c r="A765" s="115"/>
      <c r="B765" s="115"/>
      <c r="C765" s="115"/>
      <c r="D765" s="116"/>
      <c r="E765" s="116"/>
      <c r="F765" s="116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</row>
    <row r="766" spans="1:23" ht="19.5" customHeight="1" x14ac:dyDescent="0.2">
      <c r="A766" s="115"/>
      <c r="B766" s="115"/>
      <c r="C766" s="115"/>
      <c r="D766" s="116"/>
      <c r="E766" s="116"/>
      <c r="F766" s="116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</row>
    <row r="767" spans="1:23" ht="19.5" customHeight="1" x14ac:dyDescent="0.2">
      <c r="A767" s="115"/>
      <c r="B767" s="115"/>
      <c r="C767" s="115"/>
      <c r="D767" s="116"/>
      <c r="E767" s="116"/>
      <c r="F767" s="116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</row>
    <row r="768" spans="1:23" ht="19.5" customHeight="1" x14ac:dyDescent="0.2">
      <c r="A768" s="115"/>
      <c r="B768" s="115"/>
      <c r="C768" s="115"/>
      <c r="D768" s="116"/>
      <c r="E768" s="116"/>
      <c r="F768" s="116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</row>
    <row r="769" spans="1:23" ht="19.5" customHeight="1" x14ac:dyDescent="0.2">
      <c r="A769" s="115"/>
      <c r="B769" s="115"/>
      <c r="C769" s="115"/>
      <c r="D769" s="116"/>
      <c r="E769" s="116"/>
      <c r="F769" s="116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</row>
    <row r="770" spans="1:23" ht="19.5" customHeight="1" x14ac:dyDescent="0.2">
      <c r="A770" s="115"/>
      <c r="B770" s="115"/>
      <c r="C770" s="115"/>
      <c r="D770" s="116"/>
      <c r="E770" s="116"/>
      <c r="F770" s="116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</row>
    <row r="771" spans="1:23" ht="19.5" customHeight="1" x14ac:dyDescent="0.2">
      <c r="A771" s="115"/>
      <c r="B771" s="115"/>
      <c r="C771" s="115"/>
      <c r="D771" s="116"/>
      <c r="E771" s="116"/>
      <c r="F771" s="116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</row>
    <row r="772" spans="1:23" ht="19.5" customHeight="1" x14ac:dyDescent="0.2">
      <c r="A772" s="115"/>
      <c r="B772" s="115"/>
      <c r="C772" s="115"/>
      <c r="D772" s="116"/>
      <c r="E772" s="116"/>
      <c r="F772" s="116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</row>
    <row r="773" spans="1:23" ht="19.5" customHeight="1" x14ac:dyDescent="0.2">
      <c r="A773" s="115"/>
      <c r="B773" s="115"/>
      <c r="C773" s="115"/>
      <c r="D773" s="116"/>
      <c r="E773" s="116"/>
      <c r="F773" s="116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</row>
    <row r="774" spans="1:23" ht="19.5" customHeight="1" x14ac:dyDescent="0.2">
      <c r="A774" s="115"/>
      <c r="B774" s="115"/>
      <c r="C774" s="115"/>
      <c r="D774" s="116"/>
      <c r="E774" s="116"/>
      <c r="F774" s="116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</row>
    <row r="775" spans="1:23" ht="19.5" customHeight="1" x14ac:dyDescent="0.2">
      <c r="A775" s="115"/>
      <c r="B775" s="115"/>
      <c r="C775" s="115"/>
      <c r="D775" s="116"/>
      <c r="E775" s="116"/>
      <c r="F775" s="116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</row>
    <row r="776" spans="1:23" ht="19.5" customHeight="1" x14ac:dyDescent="0.2">
      <c r="A776" s="115"/>
      <c r="B776" s="115"/>
      <c r="C776" s="115"/>
      <c r="D776" s="116"/>
      <c r="E776" s="116"/>
      <c r="F776" s="116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</row>
    <row r="777" spans="1:23" ht="19.5" customHeight="1" x14ac:dyDescent="0.2">
      <c r="A777" s="115"/>
      <c r="B777" s="115"/>
      <c r="C777" s="115"/>
      <c r="D777" s="116"/>
      <c r="E777" s="116"/>
      <c r="F777" s="116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</row>
    <row r="778" spans="1:23" ht="19.5" customHeight="1" x14ac:dyDescent="0.2">
      <c r="A778" s="115"/>
      <c r="B778" s="115"/>
      <c r="C778" s="115"/>
      <c r="D778" s="116"/>
      <c r="E778" s="116"/>
      <c r="F778" s="116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</row>
    <row r="779" spans="1:23" ht="19.5" customHeight="1" x14ac:dyDescent="0.2">
      <c r="A779" s="115"/>
      <c r="B779" s="115"/>
      <c r="C779" s="115"/>
      <c r="D779" s="116"/>
      <c r="E779" s="116"/>
      <c r="F779" s="116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</row>
    <row r="780" spans="1:23" ht="19.5" customHeight="1" x14ac:dyDescent="0.2">
      <c r="A780" s="115"/>
      <c r="B780" s="115"/>
      <c r="C780" s="115"/>
      <c r="D780" s="116"/>
      <c r="E780" s="116"/>
      <c r="F780" s="116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</row>
    <row r="781" spans="1:23" ht="19.5" customHeight="1" x14ac:dyDescent="0.2">
      <c r="A781" s="115"/>
      <c r="B781" s="115"/>
      <c r="C781" s="115"/>
      <c r="D781" s="116"/>
      <c r="E781" s="116"/>
      <c r="F781" s="116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</row>
    <row r="782" spans="1:23" ht="19.5" customHeight="1" x14ac:dyDescent="0.2">
      <c r="A782" s="115"/>
      <c r="B782" s="115"/>
      <c r="C782" s="115"/>
      <c r="D782" s="116"/>
      <c r="E782" s="116"/>
      <c r="F782" s="116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</row>
    <row r="783" spans="1:23" ht="19.5" customHeight="1" x14ac:dyDescent="0.2">
      <c r="A783" s="115"/>
      <c r="B783" s="115"/>
      <c r="C783" s="115"/>
      <c r="D783" s="116"/>
      <c r="E783" s="116"/>
      <c r="F783" s="116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</row>
    <row r="784" spans="1:23" ht="19.5" customHeight="1" x14ac:dyDescent="0.2">
      <c r="A784" s="115"/>
      <c r="B784" s="115"/>
      <c r="C784" s="115"/>
      <c r="D784" s="116"/>
      <c r="E784" s="116"/>
      <c r="F784" s="116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</row>
    <row r="785" spans="1:23" ht="19.5" customHeight="1" x14ac:dyDescent="0.2">
      <c r="A785" s="115"/>
      <c r="B785" s="115"/>
      <c r="C785" s="115"/>
      <c r="D785" s="116"/>
      <c r="E785" s="116"/>
      <c r="F785" s="116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</row>
    <row r="786" spans="1:23" ht="19.5" customHeight="1" x14ac:dyDescent="0.2">
      <c r="A786" s="115"/>
      <c r="B786" s="115"/>
      <c r="C786" s="115"/>
      <c r="D786" s="116"/>
      <c r="E786" s="116"/>
      <c r="F786" s="116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</row>
    <row r="787" spans="1:23" ht="19.5" customHeight="1" x14ac:dyDescent="0.2">
      <c r="A787" s="115"/>
      <c r="B787" s="115"/>
      <c r="C787" s="115"/>
      <c r="D787" s="116"/>
      <c r="E787" s="116"/>
      <c r="F787" s="116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</row>
    <row r="788" spans="1:23" ht="19.5" customHeight="1" x14ac:dyDescent="0.2">
      <c r="A788" s="115"/>
      <c r="B788" s="115"/>
      <c r="C788" s="115"/>
      <c r="D788" s="116"/>
      <c r="E788" s="116"/>
      <c r="F788" s="116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</row>
    <row r="789" spans="1:23" ht="19.5" customHeight="1" x14ac:dyDescent="0.2">
      <c r="A789" s="115"/>
      <c r="B789" s="115"/>
      <c r="C789" s="115"/>
      <c r="D789" s="116"/>
      <c r="E789" s="116"/>
      <c r="F789" s="116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</row>
    <row r="790" spans="1:23" ht="19.5" customHeight="1" x14ac:dyDescent="0.2">
      <c r="A790" s="115"/>
      <c r="B790" s="115"/>
      <c r="C790" s="115"/>
      <c r="D790" s="116"/>
      <c r="E790" s="116"/>
      <c r="F790" s="116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</row>
    <row r="791" spans="1:23" ht="19.5" customHeight="1" x14ac:dyDescent="0.2">
      <c r="A791" s="115"/>
      <c r="B791" s="115"/>
      <c r="C791" s="115"/>
      <c r="D791" s="116"/>
      <c r="E791" s="116"/>
      <c r="F791" s="116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</row>
    <row r="792" spans="1:23" ht="19.5" customHeight="1" x14ac:dyDescent="0.2">
      <c r="A792" s="115"/>
      <c r="B792" s="115"/>
      <c r="C792" s="115"/>
      <c r="D792" s="116"/>
      <c r="E792" s="116"/>
      <c r="F792" s="116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</row>
    <row r="793" spans="1:23" ht="19.5" customHeight="1" x14ac:dyDescent="0.2">
      <c r="A793" s="115"/>
      <c r="B793" s="115"/>
      <c r="C793" s="115"/>
      <c r="D793" s="116"/>
      <c r="E793" s="116"/>
      <c r="F793" s="116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</row>
    <row r="794" spans="1:23" ht="19.5" customHeight="1" x14ac:dyDescent="0.2">
      <c r="A794" s="115"/>
      <c r="B794" s="115"/>
      <c r="C794" s="115"/>
      <c r="D794" s="116"/>
      <c r="E794" s="116"/>
      <c r="F794" s="116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</row>
    <row r="795" spans="1:23" ht="19.5" customHeight="1" x14ac:dyDescent="0.2">
      <c r="A795" s="115"/>
      <c r="B795" s="115"/>
      <c r="C795" s="115"/>
      <c r="D795" s="116"/>
      <c r="E795" s="116"/>
      <c r="F795" s="116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</row>
    <row r="796" spans="1:23" ht="19.5" customHeight="1" x14ac:dyDescent="0.2">
      <c r="A796" s="115"/>
      <c r="B796" s="115"/>
      <c r="C796" s="115"/>
      <c r="D796" s="116"/>
      <c r="E796" s="116"/>
      <c r="F796" s="116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</row>
    <row r="797" spans="1:23" ht="19.5" customHeight="1" x14ac:dyDescent="0.2">
      <c r="A797" s="115"/>
      <c r="B797" s="115"/>
      <c r="C797" s="115"/>
      <c r="D797" s="116"/>
      <c r="E797" s="116"/>
      <c r="F797" s="116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</row>
    <row r="798" spans="1:23" ht="19.5" customHeight="1" x14ac:dyDescent="0.2">
      <c r="A798" s="115"/>
      <c r="B798" s="115"/>
      <c r="C798" s="115"/>
      <c r="D798" s="116"/>
      <c r="E798" s="116"/>
      <c r="F798" s="116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</row>
    <row r="799" spans="1:23" ht="19.5" customHeight="1" x14ac:dyDescent="0.2">
      <c r="A799" s="115"/>
      <c r="B799" s="115"/>
      <c r="C799" s="115"/>
      <c r="D799" s="116"/>
      <c r="E799" s="116"/>
      <c r="F799" s="116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</row>
    <row r="800" spans="1:23" ht="19.5" customHeight="1" x14ac:dyDescent="0.2">
      <c r="A800" s="115"/>
      <c r="B800" s="115"/>
      <c r="C800" s="115"/>
      <c r="D800" s="116"/>
      <c r="E800" s="116"/>
      <c r="F800" s="116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</row>
    <row r="801" spans="1:23" ht="19.5" customHeight="1" x14ac:dyDescent="0.2">
      <c r="A801" s="115"/>
      <c r="B801" s="115"/>
      <c r="C801" s="115"/>
      <c r="D801" s="116"/>
      <c r="E801" s="116"/>
      <c r="F801" s="116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</row>
    <row r="802" spans="1:23" ht="19.5" customHeight="1" x14ac:dyDescent="0.2">
      <c r="A802" s="115"/>
      <c r="B802" s="115"/>
      <c r="C802" s="115"/>
      <c r="D802" s="116"/>
      <c r="E802" s="116"/>
      <c r="F802" s="116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</row>
    <row r="803" spans="1:23" ht="19.5" customHeight="1" x14ac:dyDescent="0.2">
      <c r="A803" s="115"/>
      <c r="B803" s="115"/>
      <c r="C803" s="115"/>
      <c r="D803" s="116"/>
      <c r="E803" s="116"/>
      <c r="F803" s="116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</row>
    <row r="804" spans="1:23" ht="19.5" customHeight="1" x14ac:dyDescent="0.2">
      <c r="A804" s="115"/>
      <c r="B804" s="115"/>
      <c r="C804" s="115"/>
      <c r="D804" s="116"/>
      <c r="E804" s="116"/>
      <c r="F804" s="116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</row>
    <row r="805" spans="1:23" ht="19.5" customHeight="1" x14ac:dyDescent="0.2">
      <c r="A805" s="115"/>
      <c r="B805" s="115"/>
      <c r="C805" s="115"/>
      <c r="D805" s="116"/>
      <c r="E805" s="116"/>
      <c r="F805" s="116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</row>
    <row r="806" spans="1:23" ht="19.5" customHeight="1" x14ac:dyDescent="0.2">
      <c r="A806" s="115"/>
      <c r="B806" s="115"/>
      <c r="C806" s="115"/>
      <c r="D806" s="116"/>
      <c r="E806" s="116"/>
      <c r="F806" s="116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</row>
    <row r="807" spans="1:23" ht="19.5" customHeight="1" x14ac:dyDescent="0.2">
      <c r="A807" s="115"/>
      <c r="B807" s="115"/>
      <c r="C807" s="115"/>
      <c r="D807" s="116"/>
      <c r="E807" s="116"/>
      <c r="F807" s="116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</row>
    <row r="808" spans="1:23" ht="19.5" customHeight="1" x14ac:dyDescent="0.2">
      <c r="A808" s="115"/>
      <c r="B808" s="115"/>
      <c r="C808" s="115"/>
      <c r="D808" s="116"/>
      <c r="E808" s="116"/>
      <c r="F808" s="116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</row>
    <row r="809" spans="1:23" ht="19.5" customHeight="1" x14ac:dyDescent="0.2">
      <c r="A809" s="115"/>
      <c r="B809" s="115"/>
      <c r="C809" s="115"/>
      <c r="D809" s="116"/>
      <c r="E809" s="116"/>
      <c r="F809" s="116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</row>
    <row r="810" spans="1:23" ht="19.5" customHeight="1" x14ac:dyDescent="0.2">
      <c r="A810" s="115"/>
      <c r="B810" s="115"/>
      <c r="C810" s="115"/>
      <c r="D810" s="116"/>
      <c r="E810" s="116"/>
      <c r="F810" s="116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</row>
    <row r="811" spans="1:23" ht="19.5" customHeight="1" x14ac:dyDescent="0.2">
      <c r="A811" s="115"/>
      <c r="B811" s="115"/>
      <c r="C811" s="115"/>
      <c r="D811" s="116"/>
      <c r="E811" s="116"/>
      <c r="F811" s="116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</row>
    <row r="812" spans="1:23" ht="19.5" customHeight="1" x14ac:dyDescent="0.2">
      <c r="A812" s="115"/>
      <c r="B812" s="115"/>
      <c r="C812" s="115"/>
      <c r="D812" s="116"/>
      <c r="E812" s="116"/>
      <c r="F812" s="116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</row>
    <row r="813" spans="1:23" ht="19.5" customHeight="1" x14ac:dyDescent="0.2">
      <c r="A813" s="115"/>
      <c r="B813" s="115"/>
      <c r="C813" s="115"/>
      <c r="D813" s="116"/>
      <c r="E813" s="116"/>
      <c r="F813" s="116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</row>
    <row r="814" spans="1:23" ht="19.5" customHeight="1" x14ac:dyDescent="0.2">
      <c r="A814" s="115"/>
      <c r="B814" s="115"/>
      <c r="C814" s="115"/>
      <c r="D814" s="116"/>
      <c r="E814" s="116"/>
      <c r="F814" s="116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</row>
    <row r="815" spans="1:23" ht="19.5" customHeight="1" x14ac:dyDescent="0.2">
      <c r="A815" s="115"/>
      <c r="B815" s="115"/>
      <c r="C815" s="115"/>
      <c r="D815" s="116"/>
      <c r="E815" s="116"/>
      <c r="F815" s="116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</row>
    <row r="816" spans="1:23" ht="19.5" customHeight="1" x14ac:dyDescent="0.2">
      <c r="A816" s="115"/>
      <c r="B816" s="115"/>
      <c r="C816" s="115"/>
      <c r="D816" s="116"/>
      <c r="E816" s="116"/>
      <c r="F816" s="116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</row>
    <row r="817" spans="1:23" ht="19.5" customHeight="1" x14ac:dyDescent="0.2">
      <c r="A817" s="115"/>
      <c r="B817" s="115"/>
      <c r="C817" s="115"/>
      <c r="D817" s="116"/>
      <c r="E817" s="116"/>
      <c r="F817" s="116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</row>
    <row r="818" spans="1:23" ht="19.5" customHeight="1" x14ac:dyDescent="0.2">
      <c r="A818" s="115"/>
      <c r="B818" s="115"/>
      <c r="C818" s="115"/>
      <c r="D818" s="116"/>
      <c r="E818" s="116"/>
      <c r="F818" s="116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</row>
    <row r="819" spans="1:23" ht="19.5" customHeight="1" x14ac:dyDescent="0.2">
      <c r="A819" s="115"/>
      <c r="B819" s="115"/>
      <c r="C819" s="115"/>
      <c r="D819" s="116"/>
      <c r="E819" s="116"/>
      <c r="F819" s="116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</row>
    <row r="820" spans="1:23" ht="19.5" customHeight="1" x14ac:dyDescent="0.2">
      <c r="A820" s="115"/>
      <c r="B820" s="115"/>
      <c r="C820" s="115"/>
      <c r="D820" s="116"/>
      <c r="E820" s="116"/>
      <c r="F820" s="116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</row>
    <row r="821" spans="1:23" ht="19.5" customHeight="1" x14ac:dyDescent="0.2">
      <c r="A821" s="115"/>
      <c r="B821" s="115"/>
      <c r="C821" s="115"/>
      <c r="D821" s="116"/>
      <c r="E821" s="116"/>
      <c r="F821" s="116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</row>
    <row r="822" spans="1:23" ht="19.5" customHeight="1" x14ac:dyDescent="0.2">
      <c r="A822" s="115"/>
      <c r="B822" s="115"/>
      <c r="C822" s="115"/>
      <c r="D822" s="116"/>
      <c r="E822" s="116"/>
      <c r="F822" s="116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</row>
    <row r="823" spans="1:23" ht="19.5" customHeight="1" x14ac:dyDescent="0.2">
      <c r="A823" s="115"/>
      <c r="B823" s="115"/>
      <c r="C823" s="115"/>
      <c r="D823" s="116"/>
      <c r="E823" s="116"/>
      <c r="F823" s="116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</row>
    <row r="824" spans="1:23" ht="19.5" customHeight="1" x14ac:dyDescent="0.2">
      <c r="A824" s="115"/>
      <c r="B824" s="115"/>
      <c r="C824" s="115"/>
      <c r="D824" s="116"/>
      <c r="E824" s="116"/>
      <c r="F824" s="116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</row>
    <row r="825" spans="1:23" ht="19.5" customHeight="1" x14ac:dyDescent="0.2">
      <c r="A825" s="115"/>
      <c r="B825" s="115"/>
      <c r="C825" s="115"/>
      <c r="D825" s="116"/>
      <c r="E825" s="116"/>
      <c r="F825" s="116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</row>
    <row r="826" spans="1:23" ht="19.5" customHeight="1" x14ac:dyDescent="0.2">
      <c r="A826" s="115"/>
      <c r="B826" s="115"/>
      <c r="C826" s="115"/>
      <c r="D826" s="116"/>
      <c r="E826" s="116"/>
      <c r="F826" s="116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</row>
    <row r="827" spans="1:23" ht="19.5" customHeight="1" x14ac:dyDescent="0.2">
      <c r="A827" s="115"/>
      <c r="B827" s="115"/>
      <c r="C827" s="115"/>
      <c r="D827" s="116"/>
      <c r="E827" s="116"/>
      <c r="F827" s="116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</row>
    <row r="828" spans="1:23" ht="19.5" customHeight="1" x14ac:dyDescent="0.2">
      <c r="A828" s="115"/>
      <c r="B828" s="115"/>
      <c r="C828" s="115"/>
      <c r="D828" s="116"/>
      <c r="E828" s="116"/>
      <c r="F828" s="116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</row>
    <row r="829" spans="1:23" ht="19.5" customHeight="1" x14ac:dyDescent="0.2">
      <c r="A829" s="115"/>
      <c r="B829" s="115"/>
      <c r="C829" s="115"/>
      <c r="D829" s="116"/>
      <c r="E829" s="116"/>
      <c r="F829" s="116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</row>
    <row r="830" spans="1:23" ht="19.5" customHeight="1" x14ac:dyDescent="0.2">
      <c r="A830" s="115"/>
      <c r="B830" s="115"/>
      <c r="C830" s="115"/>
      <c r="D830" s="116"/>
      <c r="E830" s="116"/>
      <c r="F830" s="116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</row>
    <row r="831" spans="1:23" ht="19.5" customHeight="1" x14ac:dyDescent="0.2">
      <c r="A831" s="115"/>
      <c r="B831" s="115"/>
      <c r="C831" s="115"/>
      <c r="D831" s="116"/>
      <c r="E831" s="116"/>
      <c r="F831" s="116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</row>
    <row r="832" spans="1:23" ht="19.5" customHeight="1" x14ac:dyDescent="0.2">
      <c r="A832" s="115"/>
      <c r="B832" s="115"/>
      <c r="C832" s="115"/>
      <c r="D832" s="116"/>
      <c r="E832" s="116"/>
      <c r="F832" s="116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</row>
    <row r="833" spans="1:23" ht="19.5" customHeight="1" x14ac:dyDescent="0.2">
      <c r="A833" s="115"/>
      <c r="B833" s="115"/>
      <c r="C833" s="115"/>
      <c r="D833" s="116"/>
      <c r="E833" s="116"/>
      <c r="F833" s="116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</row>
    <row r="834" spans="1:23" ht="19.5" customHeight="1" x14ac:dyDescent="0.2">
      <c r="A834" s="115"/>
      <c r="B834" s="115"/>
      <c r="C834" s="115"/>
      <c r="D834" s="116"/>
      <c r="E834" s="116"/>
      <c r="F834" s="116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</row>
    <row r="835" spans="1:23" ht="19.5" customHeight="1" x14ac:dyDescent="0.2">
      <c r="A835" s="115"/>
      <c r="B835" s="115"/>
      <c r="C835" s="115"/>
      <c r="D835" s="116"/>
      <c r="E835" s="116"/>
      <c r="F835" s="116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</row>
    <row r="836" spans="1:23" ht="19.5" customHeight="1" x14ac:dyDescent="0.2">
      <c r="A836" s="115"/>
      <c r="B836" s="115"/>
      <c r="C836" s="115"/>
      <c r="D836" s="116"/>
      <c r="E836" s="116"/>
      <c r="F836" s="116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</row>
    <row r="837" spans="1:23" ht="19.5" customHeight="1" x14ac:dyDescent="0.2">
      <c r="A837" s="115"/>
      <c r="B837" s="115"/>
      <c r="C837" s="115"/>
      <c r="D837" s="116"/>
      <c r="E837" s="116"/>
      <c r="F837" s="116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</row>
    <row r="838" spans="1:23" ht="19.5" customHeight="1" x14ac:dyDescent="0.2">
      <c r="A838" s="115"/>
      <c r="B838" s="115"/>
      <c r="C838" s="115"/>
      <c r="D838" s="116"/>
      <c r="E838" s="116"/>
      <c r="F838" s="116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</row>
    <row r="839" spans="1:23" ht="19.5" customHeight="1" x14ac:dyDescent="0.2">
      <c r="A839" s="115"/>
      <c r="B839" s="115"/>
      <c r="C839" s="115"/>
      <c r="D839" s="116"/>
      <c r="E839" s="116"/>
      <c r="F839" s="116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</row>
    <row r="840" spans="1:23" ht="19.5" customHeight="1" x14ac:dyDescent="0.2">
      <c r="A840" s="115"/>
      <c r="B840" s="115"/>
      <c r="C840" s="115"/>
      <c r="D840" s="116"/>
      <c r="E840" s="116"/>
      <c r="F840" s="116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</row>
    <row r="841" spans="1:23" ht="19.5" customHeight="1" x14ac:dyDescent="0.2">
      <c r="A841" s="115"/>
      <c r="B841" s="115"/>
      <c r="C841" s="115"/>
      <c r="D841" s="116"/>
      <c r="E841" s="116"/>
      <c r="F841" s="116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</row>
    <row r="842" spans="1:23" ht="19.5" customHeight="1" x14ac:dyDescent="0.2">
      <c r="A842" s="115"/>
      <c r="B842" s="115"/>
      <c r="C842" s="115"/>
      <c r="D842" s="116"/>
      <c r="E842" s="116"/>
      <c r="F842" s="116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</row>
    <row r="843" spans="1:23" ht="19.5" customHeight="1" x14ac:dyDescent="0.2">
      <c r="A843" s="115"/>
      <c r="B843" s="115"/>
      <c r="C843" s="115"/>
      <c r="D843" s="116"/>
      <c r="E843" s="116"/>
      <c r="F843" s="116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</row>
    <row r="844" spans="1:23" ht="19.5" customHeight="1" x14ac:dyDescent="0.2">
      <c r="A844" s="115"/>
      <c r="B844" s="115"/>
      <c r="C844" s="115"/>
      <c r="D844" s="116"/>
      <c r="E844" s="116"/>
      <c r="F844" s="116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</row>
    <row r="845" spans="1:23" ht="19.5" customHeight="1" x14ac:dyDescent="0.2">
      <c r="A845" s="115"/>
      <c r="B845" s="115"/>
      <c r="C845" s="115"/>
      <c r="D845" s="116"/>
      <c r="E845" s="116"/>
      <c r="F845" s="116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</row>
    <row r="846" spans="1:23" ht="19.5" customHeight="1" x14ac:dyDescent="0.2">
      <c r="A846" s="115"/>
      <c r="B846" s="115"/>
      <c r="C846" s="115"/>
      <c r="D846" s="116"/>
      <c r="E846" s="116"/>
      <c r="F846" s="116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</row>
    <row r="847" spans="1:23" ht="19.5" customHeight="1" x14ac:dyDescent="0.2">
      <c r="A847" s="115"/>
      <c r="B847" s="115"/>
      <c r="C847" s="115"/>
      <c r="D847" s="116"/>
      <c r="E847" s="116"/>
      <c r="F847" s="116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</row>
    <row r="848" spans="1:23" ht="19.5" customHeight="1" x14ac:dyDescent="0.2">
      <c r="A848" s="115"/>
      <c r="B848" s="115"/>
      <c r="C848" s="115"/>
      <c r="D848" s="116"/>
      <c r="E848" s="116"/>
      <c r="F848" s="116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</row>
    <row r="849" spans="1:23" ht="19.5" customHeight="1" x14ac:dyDescent="0.2">
      <c r="A849" s="115"/>
      <c r="B849" s="115"/>
      <c r="C849" s="115"/>
      <c r="D849" s="116"/>
      <c r="E849" s="116"/>
      <c r="F849" s="116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</row>
    <row r="850" spans="1:23" ht="19.5" customHeight="1" x14ac:dyDescent="0.2">
      <c r="A850" s="115"/>
      <c r="B850" s="115"/>
      <c r="C850" s="115"/>
      <c r="D850" s="116"/>
      <c r="E850" s="116"/>
      <c r="F850" s="116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</row>
    <row r="851" spans="1:23" ht="19.5" customHeight="1" x14ac:dyDescent="0.2">
      <c r="A851" s="115"/>
      <c r="B851" s="115"/>
      <c r="C851" s="115"/>
      <c r="D851" s="116"/>
      <c r="E851" s="116"/>
      <c r="F851" s="116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</row>
    <row r="852" spans="1:23" ht="19.5" customHeight="1" x14ac:dyDescent="0.2">
      <c r="A852" s="115"/>
      <c r="B852" s="115"/>
      <c r="C852" s="115"/>
      <c r="D852" s="116"/>
      <c r="E852" s="116"/>
      <c r="F852" s="116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</row>
    <row r="853" spans="1:23" ht="19.5" customHeight="1" x14ac:dyDescent="0.2">
      <c r="A853" s="115"/>
      <c r="B853" s="115"/>
      <c r="C853" s="115"/>
      <c r="D853" s="116"/>
      <c r="E853" s="116"/>
      <c r="F853" s="116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</row>
    <row r="854" spans="1:23" ht="19.5" customHeight="1" x14ac:dyDescent="0.2">
      <c r="A854" s="115"/>
      <c r="B854" s="115"/>
      <c r="C854" s="115"/>
      <c r="D854" s="116"/>
      <c r="E854" s="116"/>
      <c r="F854" s="116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</row>
    <row r="855" spans="1:23" ht="19.5" customHeight="1" x14ac:dyDescent="0.2">
      <c r="A855" s="115"/>
      <c r="B855" s="115"/>
      <c r="C855" s="115"/>
      <c r="D855" s="116"/>
      <c r="E855" s="116"/>
      <c r="F855" s="116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</row>
    <row r="856" spans="1:23" ht="19.5" customHeight="1" x14ac:dyDescent="0.2">
      <c r="A856" s="115"/>
      <c r="B856" s="115"/>
      <c r="C856" s="115"/>
      <c r="D856" s="116"/>
      <c r="E856" s="116"/>
      <c r="F856" s="116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</row>
    <row r="857" spans="1:23" ht="19.5" customHeight="1" x14ac:dyDescent="0.2">
      <c r="A857" s="115"/>
      <c r="B857" s="115"/>
      <c r="C857" s="115"/>
      <c r="D857" s="116"/>
      <c r="E857" s="116"/>
      <c r="F857" s="116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</row>
    <row r="858" spans="1:23" ht="19.5" customHeight="1" x14ac:dyDescent="0.2">
      <c r="A858" s="115"/>
      <c r="B858" s="115"/>
      <c r="C858" s="115"/>
      <c r="D858" s="116"/>
      <c r="E858" s="116"/>
      <c r="F858" s="116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</row>
    <row r="859" spans="1:23" ht="19.5" customHeight="1" x14ac:dyDescent="0.2">
      <c r="A859" s="115"/>
      <c r="B859" s="115"/>
      <c r="C859" s="115"/>
      <c r="D859" s="116"/>
      <c r="E859" s="116"/>
      <c r="F859" s="116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</row>
    <row r="860" spans="1:23" ht="19.5" customHeight="1" x14ac:dyDescent="0.2">
      <c r="A860" s="115"/>
      <c r="B860" s="115"/>
      <c r="C860" s="115"/>
      <c r="D860" s="116"/>
      <c r="E860" s="116"/>
      <c r="F860" s="116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</row>
    <row r="861" spans="1:23" ht="19.5" customHeight="1" x14ac:dyDescent="0.2">
      <c r="A861" s="115"/>
      <c r="B861" s="115"/>
      <c r="C861" s="115"/>
      <c r="D861" s="116"/>
      <c r="E861" s="116"/>
      <c r="F861" s="116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</row>
    <row r="862" spans="1:23" ht="19.5" customHeight="1" x14ac:dyDescent="0.2">
      <c r="A862" s="115"/>
      <c r="B862" s="115"/>
      <c r="C862" s="115"/>
      <c r="D862" s="116"/>
      <c r="E862" s="116"/>
      <c r="F862" s="116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</row>
    <row r="863" spans="1:23" ht="19.5" customHeight="1" x14ac:dyDescent="0.2">
      <c r="A863" s="115"/>
      <c r="B863" s="115"/>
      <c r="C863" s="115"/>
      <c r="D863" s="116"/>
      <c r="E863" s="116"/>
      <c r="F863" s="116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</row>
    <row r="864" spans="1:23" ht="19.5" customHeight="1" x14ac:dyDescent="0.2">
      <c r="A864" s="115"/>
      <c r="B864" s="115"/>
      <c r="C864" s="115"/>
      <c r="D864" s="116"/>
      <c r="E864" s="116"/>
      <c r="F864" s="116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</row>
    <row r="865" spans="1:23" ht="19.5" customHeight="1" x14ac:dyDescent="0.2">
      <c r="A865" s="115"/>
      <c r="B865" s="115"/>
      <c r="C865" s="115"/>
      <c r="D865" s="116"/>
      <c r="E865" s="116"/>
      <c r="F865" s="116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</row>
    <row r="866" spans="1:23" ht="19.5" customHeight="1" x14ac:dyDescent="0.2">
      <c r="A866" s="115"/>
      <c r="B866" s="115"/>
      <c r="C866" s="115"/>
      <c r="D866" s="116"/>
      <c r="E866" s="116"/>
      <c r="F866" s="116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</row>
    <row r="867" spans="1:23" ht="19.5" customHeight="1" x14ac:dyDescent="0.2">
      <c r="A867" s="115"/>
      <c r="B867" s="115"/>
      <c r="C867" s="115"/>
      <c r="D867" s="116"/>
      <c r="E867" s="116"/>
      <c r="F867" s="116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</row>
    <row r="868" spans="1:23" ht="19.5" customHeight="1" x14ac:dyDescent="0.2">
      <c r="A868" s="115"/>
      <c r="B868" s="115"/>
      <c r="C868" s="115"/>
      <c r="D868" s="116"/>
      <c r="E868" s="116"/>
      <c r="F868" s="116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</row>
    <row r="869" spans="1:23" ht="19.5" customHeight="1" x14ac:dyDescent="0.2">
      <c r="A869" s="115"/>
      <c r="B869" s="115"/>
      <c r="C869" s="115"/>
      <c r="D869" s="116"/>
      <c r="E869" s="116"/>
      <c r="F869" s="116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</row>
    <row r="870" spans="1:23" ht="19.5" customHeight="1" x14ac:dyDescent="0.2">
      <c r="A870" s="115"/>
      <c r="B870" s="115"/>
      <c r="C870" s="115"/>
      <c r="D870" s="116"/>
      <c r="E870" s="116"/>
      <c r="F870" s="116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</row>
    <row r="871" spans="1:23" ht="19.5" customHeight="1" x14ac:dyDescent="0.2">
      <c r="A871" s="115"/>
      <c r="B871" s="115"/>
      <c r="C871" s="115"/>
      <c r="D871" s="116"/>
      <c r="E871" s="116"/>
      <c r="F871" s="116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</row>
    <row r="872" spans="1:23" ht="19.5" customHeight="1" x14ac:dyDescent="0.2">
      <c r="A872" s="115"/>
      <c r="B872" s="115"/>
      <c r="C872" s="115"/>
      <c r="D872" s="116"/>
      <c r="E872" s="116"/>
      <c r="F872" s="116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</row>
    <row r="873" spans="1:23" ht="19.5" customHeight="1" x14ac:dyDescent="0.2">
      <c r="A873" s="115"/>
      <c r="B873" s="115"/>
      <c r="C873" s="115"/>
      <c r="D873" s="116"/>
      <c r="E873" s="116"/>
      <c r="F873" s="116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</row>
    <row r="874" spans="1:23" ht="19.5" customHeight="1" x14ac:dyDescent="0.2">
      <c r="A874" s="115"/>
      <c r="B874" s="115"/>
      <c r="C874" s="115"/>
      <c r="D874" s="116"/>
      <c r="E874" s="116"/>
      <c r="F874" s="116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</row>
    <row r="875" spans="1:23" ht="19.5" customHeight="1" x14ac:dyDescent="0.2">
      <c r="A875" s="115"/>
      <c r="B875" s="115"/>
      <c r="C875" s="115"/>
      <c r="D875" s="116"/>
      <c r="E875" s="116"/>
      <c r="F875" s="116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</row>
    <row r="876" spans="1:23" ht="19.5" customHeight="1" x14ac:dyDescent="0.2">
      <c r="A876" s="115"/>
      <c r="B876" s="115"/>
      <c r="C876" s="115"/>
      <c r="D876" s="116"/>
      <c r="E876" s="116"/>
      <c r="F876" s="116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</row>
    <row r="877" spans="1:23" ht="19.5" customHeight="1" x14ac:dyDescent="0.2">
      <c r="A877" s="115"/>
      <c r="B877" s="115"/>
      <c r="C877" s="115"/>
      <c r="D877" s="116"/>
      <c r="E877" s="116"/>
      <c r="F877" s="116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</row>
    <row r="878" spans="1:23" ht="19.5" customHeight="1" x14ac:dyDescent="0.2">
      <c r="A878" s="115"/>
      <c r="B878" s="115"/>
      <c r="C878" s="115"/>
      <c r="D878" s="116"/>
      <c r="E878" s="116"/>
      <c r="F878" s="116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</row>
    <row r="879" spans="1:23" ht="19.5" customHeight="1" x14ac:dyDescent="0.2">
      <c r="A879" s="115"/>
      <c r="B879" s="115"/>
      <c r="C879" s="115"/>
      <c r="D879" s="116"/>
      <c r="E879" s="116"/>
      <c r="F879" s="116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</row>
    <row r="880" spans="1:23" ht="19.5" customHeight="1" x14ac:dyDescent="0.2">
      <c r="A880" s="115"/>
      <c r="B880" s="115"/>
      <c r="C880" s="115"/>
      <c r="D880" s="116"/>
      <c r="E880" s="116"/>
      <c r="F880" s="116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</row>
    <row r="881" spans="1:23" ht="19.5" customHeight="1" x14ac:dyDescent="0.2">
      <c r="A881" s="115"/>
      <c r="B881" s="115"/>
      <c r="C881" s="115"/>
      <c r="D881" s="116"/>
      <c r="E881" s="116"/>
      <c r="F881" s="116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</row>
    <row r="882" spans="1:23" ht="19.5" customHeight="1" x14ac:dyDescent="0.2">
      <c r="A882" s="115"/>
      <c r="B882" s="115"/>
      <c r="C882" s="115"/>
      <c r="D882" s="116"/>
      <c r="E882" s="116"/>
      <c r="F882" s="116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</row>
    <row r="883" spans="1:23" ht="19.5" customHeight="1" x14ac:dyDescent="0.2">
      <c r="A883" s="115"/>
      <c r="B883" s="115"/>
      <c r="C883" s="115"/>
      <c r="D883" s="116"/>
      <c r="E883" s="116"/>
      <c r="F883" s="116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</row>
    <row r="884" spans="1:23" ht="19.5" customHeight="1" x14ac:dyDescent="0.2">
      <c r="A884" s="115"/>
      <c r="B884" s="115"/>
      <c r="C884" s="115"/>
      <c r="D884" s="116"/>
      <c r="E884" s="116"/>
      <c r="F884" s="116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</row>
    <row r="885" spans="1:23" ht="19.5" customHeight="1" x14ac:dyDescent="0.2">
      <c r="A885" s="115"/>
      <c r="B885" s="115"/>
      <c r="C885" s="115"/>
      <c r="D885" s="116"/>
      <c r="E885" s="116"/>
      <c r="F885" s="116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</row>
    <row r="886" spans="1:23" ht="19.5" customHeight="1" x14ac:dyDescent="0.2">
      <c r="A886" s="115"/>
      <c r="B886" s="115"/>
      <c r="C886" s="115"/>
      <c r="D886" s="116"/>
      <c r="E886" s="116"/>
      <c r="F886" s="116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</row>
    <row r="887" spans="1:23" ht="19.5" customHeight="1" x14ac:dyDescent="0.2">
      <c r="A887" s="115"/>
      <c r="B887" s="115"/>
      <c r="C887" s="115"/>
      <c r="D887" s="116"/>
      <c r="E887" s="116"/>
      <c r="F887" s="116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</row>
    <row r="888" spans="1:23" ht="19.5" customHeight="1" x14ac:dyDescent="0.2">
      <c r="A888" s="115"/>
      <c r="B888" s="115"/>
      <c r="C888" s="115"/>
      <c r="D888" s="116"/>
      <c r="E888" s="116"/>
      <c r="F888" s="116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</row>
    <row r="889" spans="1:23" ht="19.5" customHeight="1" x14ac:dyDescent="0.2">
      <c r="A889" s="115"/>
      <c r="B889" s="115"/>
      <c r="C889" s="115"/>
      <c r="D889" s="116"/>
      <c r="E889" s="116"/>
      <c r="F889" s="116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</row>
    <row r="890" spans="1:23" ht="19.5" customHeight="1" x14ac:dyDescent="0.2">
      <c r="A890" s="115"/>
      <c r="B890" s="115"/>
      <c r="C890" s="115"/>
      <c r="D890" s="116"/>
      <c r="E890" s="116"/>
      <c r="F890" s="116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</row>
    <row r="891" spans="1:23" ht="19.5" customHeight="1" x14ac:dyDescent="0.2">
      <c r="A891" s="115"/>
      <c r="B891" s="115"/>
      <c r="C891" s="115"/>
      <c r="D891" s="116"/>
      <c r="E891" s="116"/>
      <c r="F891" s="116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</row>
    <row r="892" spans="1:23" ht="19.5" customHeight="1" x14ac:dyDescent="0.2">
      <c r="A892" s="115"/>
      <c r="B892" s="115"/>
      <c r="C892" s="115"/>
      <c r="D892" s="116"/>
      <c r="E892" s="116"/>
      <c r="F892" s="116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</row>
    <row r="893" spans="1:23" ht="19.5" customHeight="1" x14ac:dyDescent="0.2">
      <c r="A893" s="115"/>
      <c r="B893" s="115"/>
      <c r="C893" s="115"/>
      <c r="D893" s="116"/>
      <c r="E893" s="116"/>
      <c r="F893" s="116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</row>
    <row r="894" spans="1:23" ht="19.5" customHeight="1" x14ac:dyDescent="0.2">
      <c r="A894" s="115"/>
      <c r="B894" s="115"/>
      <c r="C894" s="115"/>
      <c r="D894" s="116"/>
      <c r="E894" s="116"/>
      <c r="F894" s="116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</row>
    <row r="895" spans="1:23" ht="19.5" customHeight="1" x14ac:dyDescent="0.2">
      <c r="A895" s="115"/>
      <c r="B895" s="115"/>
      <c r="C895" s="115"/>
      <c r="D895" s="116"/>
      <c r="E895" s="116"/>
      <c r="F895" s="116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</row>
    <row r="896" spans="1:23" ht="19.5" customHeight="1" x14ac:dyDescent="0.2">
      <c r="A896" s="115"/>
      <c r="B896" s="115"/>
      <c r="C896" s="115"/>
      <c r="D896" s="116"/>
      <c r="E896" s="116"/>
      <c r="F896" s="116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</row>
    <row r="897" spans="1:23" ht="19.5" customHeight="1" x14ac:dyDescent="0.2">
      <c r="A897" s="115"/>
      <c r="B897" s="115"/>
      <c r="C897" s="115"/>
      <c r="D897" s="116"/>
      <c r="E897" s="116"/>
      <c r="F897" s="116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</row>
    <row r="898" spans="1:23" ht="19.5" customHeight="1" x14ac:dyDescent="0.2">
      <c r="A898" s="115"/>
      <c r="B898" s="115"/>
      <c r="C898" s="115"/>
      <c r="D898" s="116"/>
      <c r="E898" s="116"/>
      <c r="F898" s="116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</row>
    <row r="899" spans="1:23" ht="19.5" customHeight="1" x14ac:dyDescent="0.2">
      <c r="A899" s="115"/>
      <c r="B899" s="115"/>
      <c r="C899" s="115"/>
      <c r="D899" s="116"/>
      <c r="E899" s="116"/>
      <c r="F899" s="116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</row>
    <row r="900" spans="1:23" ht="19.5" customHeight="1" x14ac:dyDescent="0.2">
      <c r="A900" s="115"/>
      <c r="B900" s="115"/>
      <c r="C900" s="115"/>
      <c r="D900" s="116"/>
      <c r="E900" s="116"/>
      <c r="F900" s="116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</row>
    <row r="901" spans="1:23" ht="19.5" customHeight="1" x14ac:dyDescent="0.2">
      <c r="A901" s="115"/>
      <c r="B901" s="115"/>
      <c r="C901" s="115"/>
      <c r="D901" s="116"/>
      <c r="E901" s="116"/>
      <c r="F901" s="116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</row>
    <row r="902" spans="1:23" ht="19.5" customHeight="1" x14ac:dyDescent="0.2">
      <c r="A902" s="115"/>
      <c r="B902" s="115"/>
      <c r="C902" s="115"/>
      <c r="D902" s="116"/>
      <c r="E902" s="116"/>
      <c r="F902" s="116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</row>
    <row r="903" spans="1:23" ht="19.5" customHeight="1" x14ac:dyDescent="0.2">
      <c r="A903" s="115"/>
      <c r="B903" s="115"/>
      <c r="C903" s="115"/>
      <c r="D903" s="116"/>
      <c r="E903" s="116"/>
      <c r="F903" s="116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</row>
    <row r="904" spans="1:23" ht="19.5" customHeight="1" x14ac:dyDescent="0.2">
      <c r="A904" s="115"/>
      <c r="B904" s="115"/>
      <c r="C904" s="115"/>
      <c r="D904" s="116"/>
      <c r="E904" s="116"/>
      <c r="F904" s="116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</row>
    <row r="905" spans="1:23" ht="19.5" customHeight="1" x14ac:dyDescent="0.2">
      <c r="A905" s="115"/>
      <c r="B905" s="115"/>
      <c r="C905" s="115"/>
      <c r="D905" s="116"/>
      <c r="E905" s="116"/>
      <c r="F905" s="116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</row>
    <row r="906" spans="1:23" ht="19.5" customHeight="1" x14ac:dyDescent="0.2">
      <c r="A906" s="115"/>
      <c r="B906" s="115"/>
      <c r="C906" s="115"/>
      <c r="D906" s="116"/>
      <c r="E906" s="116"/>
      <c r="F906" s="116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</row>
    <row r="907" spans="1:23" ht="19.5" customHeight="1" x14ac:dyDescent="0.2">
      <c r="A907" s="115"/>
      <c r="B907" s="115"/>
      <c r="C907" s="115"/>
      <c r="D907" s="116"/>
      <c r="E907" s="116"/>
      <c r="F907" s="116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</row>
    <row r="908" spans="1:23" ht="19.5" customHeight="1" x14ac:dyDescent="0.2">
      <c r="A908" s="115"/>
      <c r="B908" s="115"/>
      <c r="C908" s="115"/>
      <c r="D908" s="116"/>
      <c r="E908" s="116"/>
      <c r="F908" s="116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</row>
    <row r="909" spans="1:23" ht="19.5" customHeight="1" x14ac:dyDescent="0.2">
      <c r="A909" s="115"/>
      <c r="B909" s="115"/>
      <c r="C909" s="115"/>
      <c r="D909" s="116"/>
      <c r="E909" s="116"/>
      <c r="F909" s="116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</row>
    <row r="910" spans="1:23" ht="19.5" customHeight="1" x14ac:dyDescent="0.2">
      <c r="A910" s="115"/>
      <c r="B910" s="115"/>
      <c r="C910" s="115"/>
      <c r="D910" s="116"/>
      <c r="E910" s="116"/>
      <c r="F910" s="116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</row>
    <row r="911" spans="1:23" ht="19.5" customHeight="1" x14ac:dyDescent="0.2">
      <c r="A911" s="115"/>
      <c r="B911" s="115"/>
      <c r="C911" s="115"/>
      <c r="D911" s="116"/>
      <c r="E911" s="116"/>
      <c r="F911" s="116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</row>
    <row r="912" spans="1:23" ht="19.5" customHeight="1" x14ac:dyDescent="0.2">
      <c r="A912" s="115"/>
      <c r="B912" s="115"/>
      <c r="C912" s="115"/>
      <c r="D912" s="116"/>
      <c r="E912" s="116"/>
      <c r="F912" s="116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</row>
    <row r="913" spans="1:23" ht="19.5" customHeight="1" x14ac:dyDescent="0.2">
      <c r="A913" s="115"/>
      <c r="B913" s="115"/>
      <c r="C913" s="115"/>
      <c r="D913" s="116"/>
      <c r="E913" s="116"/>
      <c r="F913" s="116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</row>
    <row r="914" spans="1:23" ht="19.5" customHeight="1" x14ac:dyDescent="0.2">
      <c r="A914" s="115"/>
      <c r="B914" s="115"/>
      <c r="C914" s="115"/>
      <c r="D914" s="116"/>
      <c r="E914" s="116"/>
      <c r="F914" s="116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</row>
    <row r="915" spans="1:23" ht="19.5" customHeight="1" x14ac:dyDescent="0.2">
      <c r="A915" s="115"/>
      <c r="B915" s="115"/>
      <c r="C915" s="115"/>
      <c r="D915" s="116"/>
      <c r="E915" s="116"/>
      <c r="F915" s="116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</row>
    <row r="916" spans="1:23" ht="19.5" customHeight="1" x14ac:dyDescent="0.2">
      <c r="A916" s="115"/>
      <c r="B916" s="115"/>
      <c r="C916" s="115"/>
      <c r="D916" s="116"/>
      <c r="E916" s="116"/>
      <c r="F916" s="116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</row>
    <row r="917" spans="1:23" ht="19.5" customHeight="1" x14ac:dyDescent="0.2">
      <c r="A917" s="115"/>
      <c r="B917" s="115"/>
      <c r="C917" s="115"/>
      <c r="D917" s="116"/>
      <c r="E917" s="116"/>
      <c r="F917" s="116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</row>
    <row r="918" spans="1:23" ht="19.5" customHeight="1" x14ac:dyDescent="0.2">
      <c r="A918" s="115"/>
      <c r="B918" s="115"/>
      <c r="C918" s="115"/>
      <c r="D918" s="116"/>
      <c r="E918" s="116"/>
      <c r="F918" s="116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</row>
    <row r="919" spans="1:23" ht="19.5" customHeight="1" x14ac:dyDescent="0.2">
      <c r="A919" s="115"/>
      <c r="B919" s="115"/>
      <c r="C919" s="115"/>
      <c r="D919" s="116"/>
      <c r="E919" s="116"/>
      <c r="F919" s="116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</row>
    <row r="920" spans="1:23" ht="19.5" customHeight="1" x14ac:dyDescent="0.2">
      <c r="A920" s="115"/>
      <c r="B920" s="115"/>
      <c r="C920" s="115"/>
      <c r="D920" s="116"/>
      <c r="E920" s="116"/>
      <c r="F920" s="116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</row>
    <row r="921" spans="1:23" ht="19.5" customHeight="1" x14ac:dyDescent="0.2">
      <c r="A921" s="115"/>
      <c r="B921" s="115"/>
      <c r="C921" s="115"/>
      <c r="D921" s="116"/>
      <c r="E921" s="116"/>
      <c r="F921" s="116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</row>
    <row r="922" spans="1:23" ht="19.5" customHeight="1" x14ac:dyDescent="0.2">
      <c r="A922" s="115"/>
      <c r="B922" s="115"/>
      <c r="C922" s="115"/>
      <c r="D922" s="116"/>
      <c r="E922" s="116"/>
      <c r="F922" s="116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</row>
    <row r="923" spans="1:23" ht="19.5" customHeight="1" x14ac:dyDescent="0.2">
      <c r="A923" s="115"/>
      <c r="B923" s="115"/>
      <c r="C923" s="115"/>
      <c r="D923" s="116"/>
      <c r="E923" s="116"/>
      <c r="F923" s="116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</row>
    <row r="924" spans="1:23" ht="19.5" customHeight="1" x14ac:dyDescent="0.2">
      <c r="A924" s="115"/>
      <c r="B924" s="115"/>
      <c r="C924" s="115"/>
      <c r="D924" s="116"/>
      <c r="E924" s="116"/>
      <c r="F924" s="116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</row>
    <row r="925" spans="1:23" ht="19.5" customHeight="1" x14ac:dyDescent="0.2">
      <c r="A925" s="115"/>
      <c r="B925" s="115"/>
      <c r="C925" s="115"/>
      <c r="D925" s="116"/>
      <c r="E925" s="116"/>
      <c r="F925" s="116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</row>
    <row r="926" spans="1:23" ht="19.5" customHeight="1" x14ac:dyDescent="0.2">
      <c r="A926" s="115"/>
      <c r="B926" s="115"/>
      <c r="C926" s="115"/>
      <c r="D926" s="116"/>
      <c r="E926" s="116"/>
      <c r="F926" s="116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</row>
    <row r="927" spans="1:23" ht="19.5" customHeight="1" x14ac:dyDescent="0.2">
      <c r="A927" s="115"/>
      <c r="B927" s="115"/>
      <c r="C927" s="115"/>
      <c r="D927" s="116"/>
      <c r="E927" s="116"/>
      <c r="F927" s="116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</row>
    <row r="928" spans="1:23" ht="19.5" customHeight="1" x14ac:dyDescent="0.2">
      <c r="A928" s="115"/>
      <c r="B928" s="115"/>
      <c r="C928" s="115"/>
      <c r="D928" s="116"/>
      <c r="E928" s="116"/>
      <c r="F928" s="116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</row>
    <row r="929" spans="1:23" ht="19.5" customHeight="1" x14ac:dyDescent="0.2">
      <c r="A929" s="115"/>
      <c r="B929" s="115"/>
      <c r="C929" s="115"/>
      <c r="D929" s="116"/>
      <c r="E929" s="116"/>
      <c r="F929" s="116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</row>
    <row r="930" spans="1:23" ht="19.5" customHeight="1" x14ac:dyDescent="0.2">
      <c r="A930" s="115"/>
      <c r="B930" s="115"/>
      <c r="C930" s="115"/>
      <c r="D930" s="116"/>
      <c r="E930" s="116"/>
      <c r="F930" s="116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</row>
    <row r="931" spans="1:23" ht="19.5" customHeight="1" x14ac:dyDescent="0.2">
      <c r="A931" s="115"/>
      <c r="B931" s="115"/>
      <c r="C931" s="115"/>
      <c r="D931" s="116"/>
      <c r="E931" s="116"/>
      <c r="F931" s="116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</row>
    <row r="932" spans="1:23" ht="19.5" customHeight="1" x14ac:dyDescent="0.2">
      <c r="A932" s="115"/>
      <c r="B932" s="115"/>
      <c r="C932" s="115"/>
      <c r="D932" s="116"/>
      <c r="E932" s="116"/>
      <c r="F932" s="116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</row>
    <row r="933" spans="1:23" ht="19.5" customHeight="1" x14ac:dyDescent="0.2">
      <c r="A933" s="115"/>
      <c r="B933" s="115"/>
      <c r="C933" s="115"/>
      <c r="D933" s="116"/>
      <c r="E933" s="116"/>
      <c r="F933" s="116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</row>
    <row r="934" spans="1:23" ht="19.5" customHeight="1" x14ac:dyDescent="0.2">
      <c r="A934" s="115"/>
      <c r="B934" s="115"/>
      <c r="C934" s="115"/>
      <c r="D934" s="116"/>
      <c r="E934" s="116"/>
      <c r="F934" s="116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</row>
    <row r="935" spans="1:23" ht="19.5" customHeight="1" x14ac:dyDescent="0.2">
      <c r="A935" s="115"/>
      <c r="B935" s="115"/>
      <c r="C935" s="115"/>
      <c r="D935" s="116"/>
      <c r="E935" s="116"/>
      <c r="F935" s="116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</row>
    <row r="936" spans="1:23" ht="19.5" customHeight="1" x14ac:dyDescent="0.2">
      <c r="A936" s="115"/>
      <c r="B936" s="115"/>
      <c r="C936" s="115"/>
      <c r="D936" s="116"/>
      <c r="E936" s="116"/>
      <c r="F936" s="116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</row>
    <row r="937" spans="1:23" ht="19.5" customHeight="1" x14ac:dyDescent="0.2">
      <c r="A937" s="115"/>
      <c r="B937" s="115"/>
      <c r="C937" s="115"/>
      <c r="D937" s="116"/>
      <c r="E937" s="116"/>
      <c r="F937" s="116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</row>
    <row r="938" spans="1:23" ht="19.5" customHeight="1" x14ac:dyDescent="0.2">
      <c r="A938" s="115"/>
      <c r="B938" s="115"/>
      <c r="C938" s="115"/>
      <c r="D938" s="116"/>
      <c r="E938" s="116"/>
      <c r="F938" s="116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</row>
    <row r="939" spans="1:23" ht="19.5" customHeight="1" x14ac:dyDescent="0.2">
      <c r="A939" s="115"/>
      <c r="B939" s="115"/>
      <c r="C939" s="115"/>
      <c r="D939" s="116"/>
      <c r="E939" s="116"/>
      <c r="F939" s="116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</row>
    <row r="940" spans="1:23" ht="19.5" customHeight="1" x14ac:dyDescent="0.2">
      <c r="A940" s="115"/>
      <c r="B940" s="115"/>
      <c r="C940" s="115"/>
      <c r="D940" s="116"/>
      <c r="E940" s="116"/>
      <c r="F940" s="116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</row>
    <row r="941" spans="1:23" ht="19.5" customHeight="1" x14ac:dyDescent="0.2">
      <c r="A941" s="115"/>
      <c r="B941" s="115"/>
      <c r="C941" s="115"/>
      <c r="D941" s="116"/>
      <c r="E941" s="116"/>
      <c r="F941" s="116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</row>
    <row r="942" spans="1:23" ht="19.5" customHeight="1" x14ac:dyDescent="0.2">
      <c r="A942" s="115"/>
      <c r="B942" s="115"/>
      <c r="C942" s="115"/>
      <c r="D942" s="116"/>
      <c r="E942" s="116"/>
      <c r="F942" s="116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</row>
    <row r="943" spans="1:23" ht="19.5" customHeight="1" x14ac:dyDescent="0.2">
      <c r="A943" s="115"/>
      <c r="B943" s="115"/>
      <c r="C943" s="115"/>
      <c r="D943" s="116"/>
      <c r="E943" s="116"/>
      <c r="F943" s="116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</row>
    <row r="944" spans="1:23" ht="19.5" customHeight="1" x14ac:dyDescent="0.2">
      <c r="A944" s="115"/>
      <c r="B944" s="115"/>
      <c r="C944" s="115"/>
      <c r="D944" s="116"/>
      <c r="E944" s="116"/>
      <c r="F944" s="116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</row>
    <row r="945" spans="1:23" ht="19.5" customHeight="1" x14ac:dyDescent="0.2">
      <c r="A945" s="115"/>
      <c r="B945" s="115"/>
      <c r="C945" s="115"/>
      <c r="D945" s="116"/>
      <c r="E945" s="116"/>
      <c r="F945" s="116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</row>
    <row r="946" spans="1:23" ht="19.5" customHeight="1" x14ac:dyDescent="0.2">
      <c r="A946" s="115"/>
      <c r="B946" s="115"/>
      <c r="C946" s="115"/>
      <c r="D946" s="116"/>
      <c r="E946" s="116"/>
      <c r="F946" s="116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</row>
    <row r="947" spans="1:23" ht="19.5" customHeight="1" x14ac:dyDescent="0.2">
      <c r="A947" s="115"/>
      <c r="B947" s="115"/>
      <c r="C947" s="115"/>
      <c r="D947" s="116"/>
      <c r="E947" s="116"/>
      <c r="F947" s="116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</row>
    <row r="948" spans="1:23" ht="19.5" customHeight="1" x14ac:dyDescent="0.2">
      <c r="A948" s="115"/>
      <c r="B948" s="115"/>
      <c r="C948" s="115"/>
      <c r="D948" s="116"/>
      <c r="E948" s="116"/>
      <c r="F948" s="116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</row>
    <row r="949" spans="1:23" ht="19.5" customHeight="1" x14ac:dyDescent="0.2">
      <c r="A949" s="115"/>
      <c r="B949" s="115"/>
      <c r="C949" s="115"/>
      <c r="D949" s="116"/>
      <c r="E949" s="116"/>
      <c r="F949" s="116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</row>
    <row r="950" spans="1:23" ht="19.5" customHeight="1" x14ac:dyDescent="0.2">
      <c r="A950" s="115"/>
      <c r="B950" s="115"/>
      <c r="C950" s="115"/>
      <c r="D950" s="116"/>
      <c r="E950" s="116"/>
      <c r="F950" s="116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</row>
    <row r="951" spans="1:23" ht="19.5" customHeight="1" x14ac:dyDescent="0.2">
      <c r="A951" s="115"/>
      <c r="B951" s="115"/>
      <c r="C951" s="115"/>
      <c r="D951" s="116"/>
      <c r="E951" s="116"/>
      <c r="F951" s="116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</row>
    <row r="952" spans="1:23" ht="19.5" customHeight="1" x14ac:dyDescent="0.2">
      <c r="A952" s="115"/>
      <c r="B952" s="115"/>
      <c r="C952" s="115"/>
      <c r="D952" s="116"/>
      <c r="E952" s="116"/>
      <c r="F952" s="116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</row>
    <row r="953" spans="1:23" ht="19.5" customHeight="1" x14ac:dyDescent="0.2">
      <c r="A953" s="115"/>
      <c r="B953" s="115"/>
      <c r="C953" s="115"/>
      <c r="D953" s="116"/>
      <c r="E953" s="116"/>
      <c r="F953" s="116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</row>
    <row r="954" spans="1:23" ht="19.5" customHeight="1" x14ac:dyDescent="0.2">
      <c r="A954" s="115"/>
      <c r="B954" s="115"/>
      <c r="C954" s="115"/>
      <c r="D954" s="116"/>
      <c r="E954" s="116"/>
      <c r="F954" s="116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</row>
    <row r="955" spans="1:23" ht="19.5" customHeight="1" x14ac:dyDescent="0.2">
      <c r="A955" s="115"/>
      <c r="B955" s="115"/>
      <c r="C955" s="115"/>
      <c r="D955" s="116"/>
      <c r="E955" s="116"/>
      <c r="F955" s="116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</row>
    <row r="956" spans="1:23" ht="19.5" customHeight="1" x14ac:dyDescent="0.2">
      <c r="A956" s="115"/>
      <c r="B956" s="115"/>
      <c r="C956" s="115"/>
      <c r="D956" s="116"/>
      <c r="E956" s="116"/>
      <c r="F956" s="116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</row>
    <row r="957" spans="1:23" ht="19.5" customHeight="1" x14ac:dyDescent="0.2">
      <c r="A957" s="115"/>
      <c r="B957" s="115"/>
      <c r="C957" s="115"/>
      <c r="D957" s="116"/>
      <c r="E957" s="116"/>
      <c r="F957" s="116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</row>
    <row r="958" spans="1:23" ht="19.5" customHeight="1" x14ac:dyDescent="0.2">
      <c r="A958" s="115"/>
      <c r="B958" s="115"/>
      <c r="C958" s="115"/>
      <c r="D958" s="116"/>
      <c r="E958" s="116"/>
      <c r="F958" s="116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</row>
    <row r="959" spans="1:23" ht="19.5" customHeight="1" x14ac:dyDescent="0.2">
      <c r="A959" s="115"/>
      <c r="B959" s="115"/>
      <c r="C959" s="115"/>
      <c r="D959" s="116"/>
      <c r="E959" s="116"/>
      <c r="F959" s="116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</row>
    <row r="960" spans="1:23" ht="19.5" customHeight="1" x14ac:dyDescent="0.2">
      <c r="A960" s="115"/>
      <c r="B960" s="115"/>
      <c r="C960" s="115"/>
      <c r="D960" s="116"/>
      <c r="E960" s="116"/>
      <c r="F960" s="116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</row>
    <row r="961" spans="1:23" ht="19.5" customHeight="1" x14ac:dyDescent="0.2">
      <c r="A961" s="115"/>
      <c r="B961" s="115"/>
      <c r="C961" s="115"/>
      <c r="D961" s="116"/>
      <c r="E961" s="116"/>
      <c r="F961" s="116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</row>
    <row r="962" spans="1:23" ht="19.5" customHeight="1" x14ac:dyDescent="0.2">
      <c r="A962" s="115"/>
      <c r="B962" s="115"/>
      <c r="C962" s="115"/>
      <c r="D962" s="116"/>
      <c r="E962" s="116"/>
      <c r="F962" s="116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</row>
    <row r="963" spans="1:23" ht="19.5" customHeight="1" x14ac:dyDescent="0.2">
      <c r="A963" s="115"/>
      <c r="B963" s="115"/>
      <c r="C963" s="115"/>
      <c r="D963" s="116"/>
      <c r="E963" s="116"/>
      <c r="F963" s="116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</row>
    <row r="964" spans="1:23" ht="19.5" customHeight="1" x14ac:dyDescent="0.2">
      <c r="A964" s="115"/>
      <c r="B964" s="115"/>
      <c r="C964" s="115"/>
      <c r="D964" s="116"/>
      <c r="E964" s="116"/>
      <c r="F964" s="116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</row>
    <row r="965" spans="1:23" ht="19.5" customHeight="1" x14ac:dyDescent="0.2">
      <c r="A965" s="115"/>
      <c r="B965" s="115"/>
      <c r="C965" s="115"/>
      <c r="D965" s="116"/>
      <c r="E965" s="116"/>
      <c r="F965" s="116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</row>
    <row r="966" spans="1:23" ht="19.5" customHeight="1" x14ac:dyDescent="0.2">
      <c r="A966" s="115"/>
      <c r="B966" s="115"/>
      <c r="C966" s="115"/>
      <c r="D966" s="116"/>
      <c r="E966" s="116"/>
      <c r="F966" s="116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</row>
    <row r="967" spans="1:23" ht="19.5" customHeight="1" x14ac:dyDescent="0.2">
      <c r="A967" s="115"/>
      <c r="B967" s="115"/>
      <c r="C967" s="115"/>
      <c r="D967" s="116"/>
      <c r="E967" s="116"/>
      <c r="F967" s="116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</row>
    <row r="968" spans="1:23" ht="19.5" customHeight="1" x14ac:dyDescent="0.2">
      <c r="A968" s="115"/>
      <c r="B968" s="115"/>
      <c r="C968" s="115"/>
      <c r="D968" s="116"/>
      <c r="E968" s="116"/>
      <c r="F968" s="116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</row>
    <row r="969" spans="1:23" ht="19.5" customHeight="1" x14ac:dyDescent="0.2">
      <c r="A969" s="115"/>
      <c r="B969" s="115"/>
      <c r="C969" s="115"/>
      <c r="D969" s="116"/>
      <c r="E969" s="116"/>
      <c r="F969" s="116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</row>
    <row r="970" spans="1:23" ht="19.5" customHeight="1" x14ac:dyDescent="0.2">
      <c r="A970" s="115"/>
      <c r="B970" s="115"/>
      <c r="C970" s="115"/>
      <c r="D970" s="116"/>
      <c r="E970" s="116"/>
      <c r="F970" s="116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</row>
    <row r="971" spans="1:23" ht="19.5" customHeight="1" x14ac:dyDescent="0.2">
      <c r="A971" s="115"/>
      <c r="B971" s="115"/>
      <c r="C971" s="115"/>
      <c r="D971" s="116"/>
      <c r="E971" s="116"/>
      <c r="F971" s="116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</row>
    <row r="972" spans="1:23" ht="19.5" customHeight="1" x14ac:dyDescent="0.2">
      <c r="A972" s="115"/>
      <c r="B972" s="115"/>
      <c r="C972" s="115"/>
      <c r="D972" s="116"/>
      <c r="E972" s="116"/>
      <c r="F972" s="116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</row>
    <row r="973" spans="1:23" ht="19.5" customHeight="1" x14ac:dyDescent="0.2">
      <c r="A973" s="115"/>
      <c r="B973" s="115"/>
      <c r="C973" s="115"/>
      <c r="D973" s="116"/>
      <c r="E973" s="116"/>
      <c r="F973" s="116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</row>
    <row r="974" spans="1:23" ht="19.5" customHeight="1" x14ac:dyDescent="0.2">
      <c r="A974" s="115"/>
      <c r="B974" s="115"/>
      <c r="C974" s="115"/>
      <c r="D974" s="116"/>
      <c r="E974" s="116"/>
      <c r="F974" s="116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</row>
    <row r="975" spans="1:23" ht="19.5" customHeight="1" x14ac:dyDescent="0.2">
      <c r="A975" s="115"/>
      <c r="B975" s="115"/>
      <c r="C975" s="115"/>
      <c r="D975" s="116"/>
      <c r="E975" s="116"/>
      <c r="F975" s="116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</row>
    <row r="976" spans="1:23" ht="19.5" customHeight="1" x14ac:dyDescent="0.2">
      <c r="A976" s="115"/>
      <c r="B976" s="115"/>
      <c r="C976" s="115"/>
      <c r="D976" s="116"/>
      <c r="E976" s="116"/>
      <c r="F976" s="116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</row>
    <row r="977" spans="1:23" ht="19.5" customHeight="1" x14ac:dyDescent="0.2">
      <c r="A977" s="115"/>
      <c r="B977" s="115"/>
      <c r="C977" s="115"/>
      <c r="D977" s="116"/>
      <c r="E977" s="116"/>
      <c r="F977" s="116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</row>
    <row r="978" spans="1:23" ht="19.5" customHeight="1" x14ac:dyDescent="0.2">
      <c r="A978" s="115"/>
      <c r="B978" s="115"/>
      <c r="C978" s="115"/>
      <c r="D978" s="116"/>
      <c r="E978" s="116"/>
      <c r="F978" s="116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</row>
    <row r="979" spans="1:23" ht="19.5" customHeight="1" x14ac:dyDescent="0.2">
      <c r="A979" s="115"/>
      <c r="B979" s="115"/>
      <c r="C979" s="115"/>
      <c r="D979" s="116"/>
      <c r="E979" s="116"/>
      <c r="F979" s="116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</row>
    <row r="980" spans="1:23" ht="19.5" customHeight="1" x14ac:dyDescent="0.2">
      <c r="A980" s="115"/>
      <c r="B980" s="115"/>
      <c r="C980" s="115"/>
      <c r="D980" s="116"/>
      <c r="E980" s="116"/>
      <c r="F980" s="116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</row>
    <row r="981" spans="1:23" ht="19.5" customHeight="1" x14ac:dyDescent="0.2">
      <c r="A981" s="115"/>
      <c r="B981" s="115"/>
      <c r="C981" s="115"/>
      <c r="D981" s="116"/>
      <c r="E981" s="116"/>
      <c r="F981" s="116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</row>
    <row r="982" spans="1:23" ht="19.5" customHeight="1" x14ac:dyDescent="0.2">
      <c r="A982" s="115"/>
      <c r="B982" s="115"/>
      <c r="C982" s="115"/>
      <c r="D982" s="116"/>
      <c r="E982" s="116"/>
      <c r="F982" s="116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</row>
    <row r="983" spans="1:23" ht="19.5" customHeight="1" x14ac:dyDescent="0.2">
      <c r="A983" s="115"/>
      <c r="B983" s="115"/>
      <c r="C983" s="115"/>
      <c r="D983" s="116"/>
      <c r="E983" s="116"/>
      <c r="F983" s="116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</row>
    <row r="984" spans="1:23" ht="19.5" customHeight="1" x14ac:dyDescent="0.2">
      <c r="A984" s="115"/>
      <c r="B984" s="115"/>
      <c r="C984" s="115"/>
      <c r="D984" s="116"/>
      <c r="E984" s="116"/>
      <c r="F984" s="116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</row>
    <row r="985" spans="1:23" ht="19.5" customHeight="1" x14ac:dyDescent="0.2">
      <c r="A985" s="115"/>
      <c r="B985" s="115"/>
      <c r="C985" s="115"/>
      <c r="D985" s="116"/>
      <c r="E985" s="116"/>
      <c r="F985" s="116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</row>
    <row r="986" spans="1:23" ht="19.5" customHeight="1" x14ac:dyDescent="0.2">
      <c r="A986" s="115"/>
      <c r="B986" s="115"/>
      <c r="C986" s="115"/>
      <c r="D986" s="116"/>
      <c r="E986" s="116"/>
      <c r="F986" s="116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</row>
    <row r="987" spans="1:23" ht="19.5" customHeight="1" x14ac:dyDescent="0.2">
      <c r="A987" s="115"/>
      <c r="B987" s="115"/>
      <c r="C987" s="115"/>
      <c r="D987" s="116"/>
      <c r="E987" s="116"/>
      <c r="F987" s="116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</row>
    <row r="988" spans="1:23" ht="19.5" customHeight="1" x14ac:dyDescent="0.2">
      <c r="A988" s="115"/>
      <c r="B988" s="115"/>
      <c r="C988" s="115"/>
      <c r="D988" s="116"/>
      <c r="E988" s="116"/>
      <c r="F988" s="116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</row>
    <row r="989" spans="1:23" ht="19.5" customHeight="1" x14ac:dyDescent="0.2">
      <c r="A989" s="115"/>
      <c r="B989" s="115"/>
      <c r="C989" s="115"/>
      <c r="D989" s="116"/>
      <c r="E989" s="116"/>
      <c r="F989" s="116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</row>
    <row r="990" spans="1:23" ht="19.5" customHeight="1" x14ac:dyDescent="0.2">
      <c r="A990" s="115"/>
      <c r="B990" s="115"/>
      <c r="C990" s="115"/>
      <c r="D990" s="116"/>
      <c r="E990" s="116"/>
      <c r="F990" s="116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</row>
    <row r="991" spans="1:23" ht="19.5" customHeight="1" x14ac:dyDescent="0.2">
      <c r="A991" s="115"/>
      <c r="B991" s="115"/>
      <c r="C991" s="115"/>
      <c r="D991" s="116"/>
      <c r="E991" s="116"/>
      <c r="F991" s="116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</row>
    <row r="992" spans="1:23" ht="19.5" customHeight="1" x14ac:dyDescent="0.2">
      <c r="A992" s="115"/>
      <c r="B992" s="115"/>
      <c r="C992" s="115"/>
      <c r="D992" s="116"/>
      <c r="E992" s="116"/>
      <c r="F992" s="116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</row>
    <row r="993" spans="1:23" ht="19.5" customHeight="1" x14ac:dyDescent="0.2">
      <c r="A993" s="115"/>
      <c r="B993" s="115"/>
      <c r="C993" s="115"/>
      <c r="D993" s="116"/>
      <c r="E993" s="116"/>
      <c r="F993" s="116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</row>
    <row r="994" spans="1:23" ht="19.5" customHeight="1" x14ac:dyDescent="0.2">
      <c r="A994" s="115"/>
      <c r="B994" s="115"/>
      <c r="C994" s="115"/>
      <c r="D994" s="116"/>
      <c r="E994" s="116"/>
      <c r="F994" s="116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</row>
    <row r="995" spans="1:23" ht="19.5" customHeight="1" x14ac:dyDescent="0.2">
      <c r="A995" s="115"/>
      <c r="B995" s="115"/>
      <c r="C995" s="115"/>
      <c r="D995" s="116"/>
      <c r="E995" s="116"/>
      <c r="F995" s="116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</row>
    <row r="996" spans="1:23" ht="19.5" customHeight="1" x14ac:dyDescent="0.2">
      <c r="A996" s="115"/>
      <c r="B996" s="115"/>
      <c r="C996" s="115"/>
      <c r="D996" s="116"/>
      <c r="E996" s="116"/>
      <c r="F996" s="116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</row>
    <row r="997" spans="1:23" ht="19.5" customHeight="1" x14ac:dyDescent="0.2">
      <c r="A997" s="115"/>
      <c r="B997" s="115"/>
      <c r="C997" s="115"/>
      <c r="D997" s="116"/>
      <c r="E997" s="116"/>
      <c r="F997" s="116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</row>
    <row r="998" spans="1:23" ht="19.5" customHeight="1" x14ac:dyDescent="0.2">
      <c r="A998" s="115"/>
      <c r="B998" s="115"/>
      <c r="C998" s="115"/>
      <c r="D998" s="116"/>
      <c r="E998" s="116"/>
      <c r="F998" s="116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</row>
    <row r="999" spans="1:23" ht="19.5" customHeight="1" x14ac:dyDescent="0.2">
      <c r="A999" s="115"/>
      <c r="B999" s="115"/>
      <c r="C999" s="115"/>
      <c r="D999" s="116"/>
      <c r="E999" s="116"/>
      <c r="F999" s="116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</row>
    <row r="1000" spans="1:23" ht="19.5" customHeight="1" x14ac:dyDescent="0.2">
      <c r="A1000" s="115"/>
      <c r="B1000" s="115"/>
      <c r="C1000" s="115"/>
      <c r="D1000" s="116"/>
      <c r="E1000" s="116"/>
      <c r="F1000" s="116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</row>
    <row r="1001" spans="1:23" ht="19.5" customHeight="1" x14ac:dyDescent="0.2">
      <c r="A1001" s="115"/>
      <c r="B1001" s="115"/>
      <c r="C1001" s="115"/>
      <c r="D1001" s="116"/>
      <c r="E1001" s="116"/>
      <c r="F1001" s="116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</row>
    <row r="1002" spans="1:23" ht="19.5" customHeight="1" x14ac:dyDescent="0.2">
      <c r="A1002" s="115"/>
      <c r="B1002" s="115"/>
      <c r="C1002" s="115"/>
      <c r="D1002" s="116"/>
      <c r="E1002" s="116"/>
      <c r="F1002" s="116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</row>
    <row r="1003" spans="1:23" ht="19.5" customHeight="1" x14ac:dyDescent="0.2">
      <c r="A1003" s="115"/>
      <c r="B1003" s="115"/>
      <c r="C1003" s="115"/>
      <c r="D1003" s="116"/>
      <c r="E1003" s="116"/>
      <c r="F1003" s="116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</row>
    <row r="1004" spans="1:23" ht="19.5" customHeight="1" x14ac:dyDescent="0.2">
      <c r="A1004" s="115"/>
      <c r="B1004" s="115"/>
      <c r="C1004" s="115"/>
      <c r="D1004" s="116"/>
      <c r="E1004" s="116"/>
      <c r="F1004" s="116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</row>
    <row r="1005" spans="1:23" ht="19.5" customHeight="1" x14ac:dyDescent="0.2">
      <c r="A1005" s="115"/>
      <c r="B1005" s="115"/>
      <c r="C1005" s="115"/>
      <c r="D1005" s="116"/>
      <c r="E1005" s="116"/>
      <c r="F1005" s="116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</row>
    <row r="1006" spans="1:23" ht="19.5" customHeight="1" x14ac:dyDescent="0.2">
      <c r="A1006" s="115"/>
      <c r="B1006" s="115"/>
      <c r="C1006" s="115"/>
      <c r="D1006" s="116"/>
      <c r="E1006" s="116"/>
      <c r="F1006" s="116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</row>
    <row r="1007" spans="1:23" ht="19.5" customHeight="1" x14ac:dyDescent="0.2">
      <c r="A1007" s="115"/>
      <c r="B1007" s="115"/>
      <c r="C1007" s="115"/>
      <c r="D1007" s="116"/>
      <c r="E1007" s="116"/>
      <c r="F1007" s="116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</row>
    <row r="1008" spans="1:23" ht="19.5" customHeight="1" x14ac:dyDescent="0.2">
      <c r="A1008" s="115"/>
      <c r="B1008" s="115"/>
      <c r="C1008" s="115"/>
      <c r="D1008" s="116"/>
      <c r="E1008" s="116"/>
      <c r="F1008" s="116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</row>
    <row r="1009" spans="1:23" ht="19.5" customHeight="1" x14ac:dyDescent="0.2">
      <c r="A1009" s="115"/>
      <c r="B1009" s="115"/>
      <c r="C1009" s="115"/>
      <c r="D1009" s="116"/>
      <c r="E1009" s="116"/>
      <c r="F1009" s="116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</row>
    <row r="1010" spans="1:23" ht="19.5" customHeight="1" x14ac:dyDescent="0.2">
      <c r="A1010" s="115"/>
      <c r="B1010" s="115"/>
      <c r="C1010" s="115"/>
      <c r="D1010" s="116"/>
      <c r="E1010" s="116"/>
      <c r="F1010" s="116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</row>
    <row r="1011" spans="1:23" ht="19.5" customHeight="1" x14ac:dyDescent="0.2">
      <c r="A1011" s="115"/>
      <c r="B1011" s="115"/>
      <c r="C1011" s="115"/>
      <c r="D1011" s="116"/>
      <c r="E1011" s="116"/>
      <c r="F1011" s="116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</row>
    <row r="1012" spans="1:23" ht="19.5" customHeight="1" x14ac:dyDescent="0.2">
      <c r="A1012" s="115"/>
      <c r="B1012" s="115"/>
      <c r="C1012" s="115"/>
      <c r="D1012" s="116"/>
      <c r="E1012" s="116"/>
      <c r="F1012" s="116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</row>
    <row r="1013" spans="1:23" ht="19.5" customHeight="1" x14ac:dyDescent="0.2">
      <c r="A1013" s="115"/>
      <c r="B1013" s="115"/>
      <c r="C1013" s="115"/>
      <c r="D1013" s="116"/>
      <c r="E1013" s="116"/>
      <c r="F1013" s="116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</row>
    <row r="1014" spans="1:23" ht="19.5" customHeight="1" x14ac:dyDescent="0.2">
      <c r="A1014" s="115"/>
      <c r="B1014" s="115"/>
      <c r="C1014" s="115"/>
      <c r="D1014" s="116"/>
      <c r="E1014" s="116"/>
      <c r="F1014" s="116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</row>
    <row r="1015" spans="1:23" ht="19.5" customHeight="1" x14ac:dyDescent="0.2">
      <c r="A1015" s="115"/>
      <c r="B1015" s="115"/>
      <c r="C1015" s="115"/>
      <c r="D1015" s="116"/>
      <c r="E1015" s="116"/>
      <c r="F1015" s="116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</row>
    <row r="1016" spans="1:23" ht="19.5" customHeight="1" x14ac:dyDescent="0.2">
      <c r="A1016" s="115"/>
      <c r="B1016" s="115"/>
      <c r="C1016" s="115"/>
      <c r="D1016" s="116"/>
      <c r="E1016" s="116"/>
      <c r="F1016" s="116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</row>
    <row r="1017" spans="1:23" ht="19.5" customHeight="1" x14ac:dyDescent="0.2">
      <c r="A1017" s="115"/>
      <c r="B1017" s="115"/>
      <c r="C1017" s="115"/>
      <c r="D1017" s="116"/>
      <c r="E1017" s="116"/>
      <c r="F1017" s="116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</row>
    <row r="1018" spans="1:23" ht="19.5" customHeight="1" x14ac:dyDescent="0.2">
      <c r="A1018" s="115"/>
      <c r="B1018" s="115"/>
      <c r="C1018" s="115"/>
      <c r="D1018" s="116"/>
      <c r="E1018" s="116"/>
      <c r="F1018" s="116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</row>
    <row r="1019" spans="1:23" ht="19.5" customHeight="1" x14ac:dyDescent="0.2">
      <c r="A1019" s="115"/>
      <c r="B1019" s="115"/>
      <c r="C1019" s="115"/>
      <c r="D1019" s="116"/>
      <c r="E1019" s="116"/>
      <c r="F1019" s="116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</row>
    <row r="1020" spans="1:23" ht="19.5" customHeight="1" x14ac:dyDescent="0.2">
      <c r="A1020" s="115"/>
      <c r="B1020" s="115"/>
      <c r="C1020" s="115"/>
      <c r="D1020" s="116"/>
      <c r="E1020" s="116"/>
      <c r="F1020" s="116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</row>
    <row r="1021" spans="1:23" ht="19.5" customHeight="1" x14ac:dyDescent="0.2">
      <c r="A1021" s="115"/>
      <c r="B1021" s="115"/>
      <c r="C1021" s="115"/>
      <c r="D1021" s="116"/>
      <c r="E1021" s="116"/>
      <c r="F1021" s="116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</row>
    <row r="1022" spans="1:23" ht="19.5" customHeight="1" x14ac:dyDescent="0.2">
      <c r="A1022" s="115"/>
      <c r="B1022" s="115"/>
      <c r="C1022" s="115"/>
      <c r="D1022" s="116"/>
      <c r="E1022" s="116"/>
      <c r="F1022" s="116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</row>
    <row r="1023" spans="1:23" ht="19.5" customHeight="1" x14ac:dyDescent="0.2">
      <c r="A1023" s="115"/>
      <c r="B1023" s="115"/>
      <c r="C1023" s="115"/>
      <c r="D1023" s="116"/>
      <c r="E1023" s="116"/>
      <c r="F1023" s="116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</row>
    <row r="1024" spans="1:23" ht="19.5" customHeight="1" x14ac:dyDescent="0.2">
      <c r="A1024" s="115"/>
      <c r="B1024" s="115"/>
      <c r="C1024" s="115"/>
      <c r="D1024" s="116"/>
      <c r="E1024" s="116"/>
      <c r="F1024" s="116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</row>
    <row r="1025" spans="1:23" ht="19.5" customHeight="1" x14ac:dyDescent="0.2">
      <c r="A1025" s="115"/>
      <c r="B1025" s="115"/>
      <c r="C1025" s="115"/>
      <c r="D1025" s="116"/>
      <c r="E1025" s="116"/>
      <c r="F1025" s="116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</row>
    <row r="1026" spans="1:23" ht="19.5" customHeight="1" x14ac:dyDescent="0.2">
      <c r="A1026" s="115"/>
      <c r="B1026" s="115"/>
      <c r="C1026" s="115"/>
      <c r="D1026" s="116"/>
      <c r="E1026" s="116"/>
      <c r="F1026" s="116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</row>
    <row r="1027" spans="1:23" ht="19.5" customHeight="1" x14ac:dyDescent="0.2">
      <c r="A1027" s="115"/>
      <c r="B1027" s="115"/>
      <c r="C1027" s="115"/>
      <c r="D1027" s="116"/>
      <c r="E1027" s="116"/>
      <c r="F1027" s="116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</row>
    <row r="1028" spans="1:23" ht="19.5" customHeight="1" x14ac:dyDescent="0.2">
      <c r="A1028" s="115"/>
      <c r="B1028" s="115"/>
      <c r="C1028" s="115"/>
      <c r="D1028" s="116"/>
      <c r="E1028" s="116"/>
      <c r="F1028" s="116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</row>
    <row r="1029" spans="1:23" ht="19.5" customHeight="1" x14ac:dyDescent="0.2">
      <c r="A1029" s="115"/>
      <c r="B1029" s="115"/>
      <c r="C1029" s="115"/>
      <c r="D1029" s="116"/>
      <c r="E1029" s="116"/>
      <c r="F1029" s="116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</row>
    <row r="1030" spans="1:23" ht="19.5" customHeight="1" x14ac:dyDescent="0.2">
      <c r="A1030" s="115"/>
      <c r="B1030" s="115"/>
      <c r="C1030" s="115"/>
      <c r="D1030" s="116"/>
      <c r="E1030" s="116"/>
      <c r="F1030" s="116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</row>
    <row r="1031" spans="1:23" ht="19.5" customHeight="1" x14ac:dyDescent="0.2">
      <c r="A1031" s="115"/>
      <c r="B1031" s="115"/>
      <c r="C1031" s="115"/>
      <c r="D1031" s="116"/>
      <c r="E1031" s="116"/>
      <c r="F1031" s="116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</row>
    <row r="1032" spans="1:23" ht="19.5" customHeight="1" x14ac:dyDescent="0.2">
      <c r="A1032" s="115"/>
      <c r="B1032" s="115"/>
      <c r="C1032" s="115"/>
      <c r="D1032" s="116"/>
      <c r="E1032" s="116"/>
      <c r="F1032" s="116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</row>
    <row r="1033" spans="1:23" ht="19.5" customHeight="1" x14ac:dyDescent="0.2">
      <c r="A1033" s="115"/>
      <c r="B1033" s="115"/>
      <c r="C1033" s="115"/>
      <c r="D1033" s="116"/>
      <c r="E1033" s="116"/>
      <c r="F1033" s="116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</row>
  </sheetData>
  <mergeCells count="7">
    <mergeCell ref="A12:F12"/>
    <mergeCell ref="A113:E113"/>
    <mergeCell ref="A1:F5"/>
    <mergeCell ref="B7:F7"/>
    <mergeCell ref="B8:F8"/>
    <mergeCell ref="B9:F9"/>
    <mergeCell ref="B10:F10"/>
  </mergeCells>
  <phoneticPr fontId="24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28"/>
  <sheetViews>
    <sheetView zoomScale="92" zoomScaleNormal="92" workbookViewId="0">
      <selection activeCell="C197" sqref="C197"/>
    </sheetView>
  </sheetViews>
  <sheetFormatPr defaultColWidth="12.5703125" defaultRowHeight="19.5" outlineLevelRow="2" x14ac:dyDescent="0.55000000000000004"/>
  <cols>
    <col min="1" max="1" width="12.28515625" style="176" customWidth="1"/>
    <col min="2" max="2" width="69.7109375" style="176" customWidth="1"/>
    <col min="3" max="3" width="15.7109375" style="176" customWidth="1"/>
    <col min="4" max="4" width="16" style="176" customWidth="1"/>
    <col min="5" max="5" width="17.5703125" style="176" customWidth="1"/>
    <col min="6" max="6" width="18.7109375" style="176" customWidth="1"/>
    <col min="7" max="7" width="77.85546875" style="176" customWidth="1"/>
    <col min="8" max="8" width="32.5703125" style="176" customWidth="1"/>
    <col min="9" max="9" width="16.7109375" style="176" bestFit="1" customWidth="1"/>
    <col min="10" max="26" width="9.140625" style="176" customWidth="1"/>
    <col min="27" max="16384" width="12.5703125" style="176"/>
  </cols>
  <sheetData>
    <row r="1" spans="1:26" ht="12.75" customHeight="1" x14ac:dyDescent="0.55000000000000004">
      <c r="A1" s="296" t="s">
        <v>565</v>
      </c>
      <c r="B1" s="297"/>
      <c r="C1" s="297"/>
      <c r="D1" s="297"/>
      <c r="E1" s="297"/>
      <c r="F1" s="297"/>
      <c r="G1" s="298"/>
    </row>
    <row r="2" spans="1:26" x14ac:dyDescent="0.55000000000000004">
      <c r="A2" s="299"/>
      <c r="B2" s="300"/>
      <c r="C2" s="300"/>
      <c r="D2" s="300"/>
      <c r="E2" s="300"/>
      <c r="F2" s="300"/>
      <c r="G2" s="301"/>
    </row>
    <row r="3" spans="1:26" x14ac:dyDescent="0.55000000000000004">
      <c r="A3" s="299"/>
      <c r="B3" s="300"/>
      <c r="C3" s="300"/>
      <c r="D3" s="300"/>
      <c r="E3" s="300"/>
      <c r="F3" s="300"/>
      <c r="G3" s="301"/>
    </row>
    <row r="4" spans="1:26" x14ac:dyDescent="0.55000000000000004">
      <c r="A4" s="299"/>
      <c r="B4" s="300"/>
      <c r="C4" s="300"/>
      <c r="D4" s="300"/>
      <c r="E4" s="300"/>
      <c r="F4" s="300"/>
      <c r="G4" s="301"/>
    </row>
    <row r="5" spans="1:26" ht="20.25" thickBot="1" x14ac:dyDescent="0.6">
      <c r="A5" s="302"/>
      <c r="B5" s="303"/>
      <c r="C5" s="303"/>
      <c r="D5" s="303"/>
      <c r="E5" s="303"/>
      <c r="F5" s="303"/>
      <c r="G5" s="304"/>
    </row>
    <row r="6" spans="1:26" ht="20.25" thickBot="1" x14ac:dyDescent="0.6">
      <c r="A6" s="169"/>
      <c r="B6" s="170"/>
      <c r="C6" s="170"/>
      <c r="D6" s="171"/>
      <c r="E6" s="171"/>
      <c r="G6" s="172"/>
    </row>
    <row r="7" spans="1:26" x14ac:dyDescent="0.55000000000000004">
      <c r="A7" s="173" t="s">
        <v>68</v>
      </c>
      <c r="B7" s="305" t="s">
        <v>441</v>
      </c>
      <c r="C7" s="306"/>
      <c r="D7" s="306"/>
      <c r="E7" s="306"/>
      <c r="F7" s="306"/>
      <c r="G7" s="307"/>
    </row>
    <row r="8" spans="1:26" x14ac:dyDescent="0.55000000000000004">
      <c r="A8" s="174" t="s">
        <v>0</v>
      </c>
      <c r="B8" s="308" t="s">
        <v>440</v>
      </c>
      <c r="C8" s="309"/>
      <c r="D8" s="309"/>
      <c r="E8" s="309"/>
      <c r="F8" s="309"/>
      <c r="G8" s="310"/>
    </row>
    <row r="9" spans="1:26" x14ac:dyDescent="0.55000000000000004">
      <c r="A9" s="174" t="s">
        <v>69</v>
      </c>
      <c r="B9" s="311">
        <v>45509</v>
      </c>
      <c r="C9" s="312"/>
      <c r="D9" s="312"/>
      <c r="E9" s="312"/>
      <c r="F9" s="312"/>
      <c r="G9" s="313"/>
    </row>
    <row r="10" spans="1:26" ht="20.25" thickBot="1" x14ac:dyDescent="0.6">
      <c r="A10" s="175" t="s">
        <v>70</v>
      </c>
      <c r="B10" s="314" t="s">
        <v>461</v>
      </c>
      <c r="C10" s="315"/>
      <c r="D10" s="315"/>
      <c r="E10" s="315"/>
      <c r="F10" s="315"/>
      <c r="G10" s="316"/>
    </row>
    <row r="11" spans="1:26" ht="20.25" thickBot="1" x14ac:dyDescent="0.6"/>
    <row r="12" spans="1:26" ht="22.5" thickBot="1" x14ac:dyDescent="0.6">
      <c r="A12" s="177" t="s">
        <v>177</v>
      </c>
      <c r="B12" s="178" t="s">
        <v>178</v>
      </c>
      <c r="C12" s="179" t="s">
        <v>7</v>
      </c>
      <c r="D12" s="179" t="s">
        <v>6</v>
      </c>
      <c r="E12" s="179" t="s">
        <v>54</v>
      </c>
      <c r="F12" s="179" t="s">
        <v>179</v>
      </c>
      <c r="G12" s="239" t="s">
        <v>572</v>
      </c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spans="1:26" ht="22.5" thickBot="1" x14ac:dyDescent="0.6">
      <c r="A13" s="181">
        <v>1</v>
      </c>
      <c r="B13" s="182" t="s">
        <v>180</v>
      </c>
      <c r="C13" s="183"/>
      <c r="D13" s="183"/>
      <c r="E13" s="183"/>
      <c r="F13" s="184">
        <f t="shared" ref="F13:F14" si="0">F14</f>
        <v>4794004.3329190928</v>
      </c>
      <c r="G13" s="24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spans="1:26" ht="21.75" outlineLevel="1" x14ac:dyDescent="0.55000000000000004">
      <c r="A14" s="185" t="s">
        <v>181</v>
      </c>
      <c r="B14" s="186" t="s">
        <v>180</v>
      </c>
      <c r="C14" s="187"/>
      <c r="D14" s="187"/>
      <c r="E14" s="187"/>
      <c r="F14" s="188">
        <f t="shared" si="0"/>
        <v>4794004.3329190928</v>
      </c>
      <c r="G14" s="241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 spans="1:26" ht="21.75" outlineLevel="2" x14ac:dyDescent="0.55000000000000004">
      <c r="A15" s="189" t="s">
        <v>182</v>
      </c>
      <c r="B15" s="190" t="s">
        <v>183</v>
      </c>
      <c r="C15" s="191">
        <v>1</v>
      </c>
      <c r="D15" s="191" t="s">
        <v>119</v>
      </c>
      <c r="E15" s="191">
        <f>F15/C15</f>
        <v>4794004.3329190928</v>
      </c>
      <c r="F15" s="192">
        <f>CUSTOS_INDIRETOS!F113</f>
        <v>4794004.3329190928</v>
      </c>
      <c r="G15" s="242" t="s">
        <v>573</v>
      </c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spans="1:26" ht="22.5" thickBot="1" x14ac:dyDescent="0.6">
      <c r="A16" s="193">
        <v>2</v>
      </c>
      <c r="B16" s="194" t="s">
        <v>184</v>
      </c>
      <c r="C16" s="195"/>
      <c r="D16" s="195"/>
      <c r="E16" s="195"/>
      <c r="F16" s="196">
        <f>F17</f>
        <v>140408.99342566149</v>
      </c>
      <c r="G16" s="243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spans="1:26" ht="21.75" outlineLevel="1" x14ac:dyDescent="0.55000000000000004">
      <c r="A17" s="185" t="s">
        <v>185</v>
      </c>
      <c r="B17" s="197" t="s">
        <v>191</v>
      </c>
      <c r="C17" s="187"/>
      <c r="D17" s="187"/>
      <c r="E17" s="187"/>
      <c r="F17" s="188">
        <f>SUM(F18:F22)</f>
        <v>140408.99342566149</v>
      </c>
      <c r="G17" s="241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spans="1:26" ht="21.75" outlineLevel="2" x14ac:dyDescent="0.55000000000000004">
      <c r="A18" s="198" t="s">
        <v>186</v>
      </c>
      <c r="B18" s="199" t="s">
        <v>192</v>
      </c>
      <c r="C18" s="199">
        <v>759.28319999999997</v>
      </c>
      <c r="D18" s="198" t="s">
        <v>187</v>
      </c>
      <c r="E18" s="198">
        <f>F18/C18</f>
        <v>66</v>
      </c>
      <c r="F18" s="199">
        <v>50112.691200000001</v>
      </c>
      <c r="G18" s="244" t="s">
        <v>576</v>
      </c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spans="1:26" ht="21.75" outlineLevel="2" x14ac:dyDescent="0.55000000000000004">
      <c r="A19" s="198" t="s">
        <v>188</v>
      </c>
      <c r="B19" s="199" t="s">
        <v>193</v>
      </c>
      <c r="C19" s="199">
        <v>175.2192</v>
      </c>
      <c r="D19" s="198" t="s">
        <v>187</v>
      </c>
      <c r="E19" s="198">
        <f t="shared" ref="E19:E22" si="1">F19/C19</f>
        <v>22.000000000000004</v>
      </c>
      <c r="F19" s="199">
        <v>3854.8224000000005</v>
      </c>
      <c r="G19" s="244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spans="1:26" ht="21.75" outlineLevel="2" x14ac:dyDescent="0.55000000000000004">
      <c r="A20" s="198" t="s">
        <v>189</v>
      </c>
      <c r="B20" s="199" t="s">
        <v>521</v>
      </c>
      <c r="C20" s="199">
        <v>759.28319999999997</v>
      </c>
      <c r="D20" s="198" t="s">
        <v>187</v>
      </c>
      <c r="E20" s="198">
        <f t="shared" si="1"/>
        <v>44</v>
      </c>
      <c r="F20" s="199">
        <v>33408.460800000001</v>
      </c>
      <c r="G20" s="244" t="s">
        <v>574</v>
      </c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spans="1:26" ht="21.75" outlineLevel="2" x14ac:dyDescent="0.55000000000000004">
      <c r="A21" s="198" t="s">
        <v>190</v>
      </c>
      <c r="B21" s="199" t="s">
        <v>522</v>
      </c>
      <c r="C21" s="199">
        <v>872.82868694685226</v>
      </c>
      <c r="D21" s="198" t="s">
        <v>187</v>
      </c>
      <c r="E21" s="198">
        <f t="shared" si="1"/>
        <v>44.000000000000007</v>
      </c>
      <c r="F21" s="199">
        <v>38404.462225661504</v>
      </c>
      <c r="G21" s="244" t="s">
        <v>575</v>
      </c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spans="1:26" ht="21.75" outlineLevel="2" x14ac:dyDescent="0.55000000000000004">
      <c r="A22" s="198" t="s">
        <v>523</v>
      </c>
      <c r="B22" s="199" t="s">
        <v>577</v>
      </c>
      <c r="C22" s="199">
        <v>718.84799999999996</v>
      </c>
      <c r="D22" s="200" t="s">
        <v>29</v>
      </c>
      <c r="E22" s="198">
        <f t="shared" si="1"/>
        <v>20.349999999999998</v>
      </c>
      <c r="F22" s="201">
        <v>14628.556799999998</v>
      </c>
      <c r="G22" s="244" t="s">
        <v>580</v>
      </c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spans="1:26" ht="22.5" thickBot="1" x14ac:dyDescent="0.6">
      <c r="A23" s="193">
        <v>3</v>
      </c>
      <c r="B23" s="194" t="s">
        <v>66</v>
      </c>
      <c r="C23" s="195"/>
      <c r="D23" s="195"/>
      <c r="E23" s="195"/>
      <c r="F23" s="196">
        <f>F24+F31</f>
        <v>2655727.2998415818</v>
      </c>
      <c r="G23" s="243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spans="1:26" ht="21.75" outlineLevel="1" x14ac:dyDescent="0.55000000000000004">
      <c r="A24" s="185" t="s">
        <v>194</v>
      </c>
      <c r="B24" s="186" t="s">
        <v>195</v>
      </c>
      <c r="C24" s="187"/>
      <c r="D24" s="187"/>
      <c r="E24" s="187"/>
      <c r="F24" s="188">
        <f>SUM(F25:F30)</f>
        <v>1265134.7136015815</v>
      </c>
      <c r="G24" s="241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spans="1:26" ht="21.75" outlineLevel="2" x14ac:dyDescent="0.55000000000000004">
      <c r="A25" s="198" t="s">
        <v>196</v>
      </c>
      <c r="B25" s="199" t="s">
        <v>198</v>
      </c>
      <c r="C25" s="199">
        <v>2268</v>
      </c>
      <c r="D25" s="198" t="s">
        <v>19</v>
      </c>
      <c r="E25" s="198">
        <f>F25/C25</f>
        <v>99.000000000000014</v>
      </c>
      <c r="F25" s="199">
        <v>224532.00000000003</v>
      </c>
      <c r="G25" s="244" t="s">
        <v>578</v>
      </c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spans="1:26" ht="21.75" outlineLevel="2" x14ac:dyDescent="0.55000000000000004">
      <c r="A26" s="198" t="s">
        <v>197</v>
      </c>
      <c r="B26" s="199" t="s">
        <v>200</v>
      </c>
      <c r="C26" s="199">
        <v>1512</v>
      </c>
      <c r="D26" s="198" t="s">
        <v>19</v>
      </c>
      <c r="E26" s="198">
        <f t="shared" ref="E26:E36" si="2">F26/C26</f>
        <v>115.5</v>
      </c>
      <c r="F26" s="199">
        <v>174636</v>
      </c>
      <c r="G26" s="244" t="s">
        <v>579</v>
      </c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spans="1:26" ht="43.5" outlineLevel="2" x14ac:dyDescent="0.55000000000000004">
      <c r="A27" s="198" t="s">
        <v>199</v>
      </c>
      <c r="B27" s="199" t="s">
        <v>524</v>
      </c>
      <c r="C27" s="199">
        <v>872.82868694685226</v>
      </c>
      <c r="D27" s="198" t="s">
        <v>206</v>
      </c>
      <c r="E27" s="198">
        <f t="shared" si="2"/>
        <v>829.40000000000009</v>
      </c>
      <c r="F27" s="199">
        <v>723924.11295371933</v>
      </c>
      <c r="G27" s="244" t="s">
        <v>581</v>
      </c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spans="1:26" ht="43.5" outlineLevel="2" x14ac:dyDescent="0.55000000000000004">
      <c r="A28" s="198" t="s">
        <v>201</v>
      </c>
      <c r="B28" s="199" t="s">
        <v>202</v>
      </c>
      <c r="C28" s="199">
        <v>10473.944243362228</v>
      </c>
      <c r="D28" s="198" t="s">
        <v>203</v>
      </c>
      <c r="E28" s="198">
        <f t="shared" si="2"/>
        <v>8.3819999999999997</v>
      </c>
      <c r="F28" s="199">
        <v>87792.6006478622</v>
      </c>
      <c r="G28" s="244" t="s">
        <v>582</v>
      </c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spans="1:26" ht="43.5" outlineLevel="2" x14ac:dyDescent="0.55000000000000004">
      <c r="A29" s="198" t="s">
        <v>204</v>
      </c>
      <c r="B29" s="199" t="s">
        <v>208</v>
      </c>
      <c r="C29" s="199">
        <v>1</v>
      </c>
      <c r="D29" s="198" t="s">
        <v>119</v>
      </c>
      <c r="E29" s="198">
        <f t="shared" si="2"/>
        <v>13750.000000000002</v>
      </c>
      <c r="F29" s="199">
        <v>13750.000000000002</v>
      </c>
      <c r="G29" s="244" t="s">
        <v>583</v>
      </c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spans="1:26" ht="21.75" outlineLevel="2" x14ac:dyDescent="0.55000000000000004">
      <c r="A30" s="198" t="s">
        <v>207</v>
      </c>
      <c r="B30" s="199" t="s">
        <v>525</v>
      </c>
      <c r="C30" s="199">
        <v>135</v>
      </c>
      <c r="D30" s="198" t="s">
        <v>20</v>
      </c>
      <c r="E30" s="198">
        <f t="shared" si="2"/>
        <v>300</v>
      </c>
      <c r="F30" s="199">
        <v>40500</v>
      </c>
      <c r="G30" s="244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spans="1:26" ht="21.75" outlineLevel="2" x14ac:dyDescent="0.55000000000000004">
      <c r="A31" s="202" t="s">
        <v>209</v>
      </c>
      <c r="B31" s="197" t="s">
        <v>210</v>
      </c>
      <c r="C31" s="203"/>
      <c r="D31" s="203"/>
      <c r="E31" s="203"/>
      <c r="F31" s="204">
        <f>SUM(F32:F36)</f>
        <v>1390592.5862400001</v>
      </c>
      <c r="G31" s="245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spans="1:26" ht="43.5" outlineLevel="2" x14ac:dyDescent="0.55000000000000004">
      <c r="A32" s="198" t="s">
        <v>211</v>
      </c>
      <c r="B32" s="199" t="s">
        <v>526</v>
      </c>
      <c r="C32" s="199">
        <v>988.41600000000005</v>
      </c>
      <c r="D32" s="198" t="s">
        <v>28</v>
      </c>
      <c r="E32" s="198">
        <f t="shared" si="2"/>
        <v>74.800000000000011</v>
      </c>
      <c r="F32" s="199">
        <v>73933.516800000012</v>
      </c>
      <c r="G32" s="244" t="s">
        <v>584</v>
      </c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spans="1:26" ht="43.5" outlineLevel="2" x14ac:dyDescent="0.55000000000000004">
      <c r="A33" s="198" t="s">
        <v>212</v>
      </c>
      <c r="B33" s="199" t="s">
        <v>524</v>
      </c>
      <c r="C33" s="199">
        <v>584.06399999999996</v>
      </c>
      <c r="D33" s="198" t="s">
        <v>206</v>
      </c>
      <c r="E33" s="198">
        <f t="shared" si="2"/>
        <v>669.9000000000002</v>
      </c>
      <c r="F33" s="199">
        <v>391264.47360000008</v>
      </c>
      <c r="G33" s="244" t="s">
        <v>585</v>
      </c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spans="1:26" ht="43.5" outlineLevel="2" x14ac:dyDescent="0.55000000000000004">
      <c r="A34" s="198" t="s">
        <v>213</v>
      </c>
      <c r="B34" s="199" t="s">
        <v>215</v>
      </c>
      <c r="C34" s="199">
        <v>46725.119999999995</v>
      </c>
      <c r="D34" s="198" t="s">
        <v>203</v>
      </c>
      <c r="E34" s="198">
        <f t="shared" si="2"/>
        <v>8.3819999999999997</v>
      </c>
      <c r="F34" s="199">
        <v>391649.95583999995</v>
      </c>
      <c r="G34" s="244" t="s">
        <v>582</v>
      </c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spans="1:26" ht="21.75" outlineLevel="2" x14ac:dyDescent="0.55000000000000004">
      <c r="A35" s="198" t="s">
        <v>214</v>
      </c>
      <c r="B35" s="199" t="s">
        <v>527</v>
      </c>
      <c r="C35" s="199">
        <v>898.56</v>
      </c>
      <c r="D35" s="198" t="s">
        <v>28</v>
      </c>
      <c r="E35" s="198">
        <f t="shared" si="2"/>
        <v>198.00000000000003</v>
      </c>
      <c r="F35" s="199">
        <v>177914.88</v>
      </c>
      <c r="G35" s="244" t="s">
        <v>588</v>
      </c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spans="1:26" ht="65.25" outlineLevel="2" x14ac:dyDescent="0.55000000000000004">
      <c r="A36" s="198" t="s">
        <v>439</v>
      </c>
      <c r="B36" s="199" t="s">
        <v>253</v>
      </c>
      <c r="C36" s="199">
        <v>898.56</v>
      </c>
      <c r="D36" s="198" t="s">
        <v>28</v>
      </c>
      <c r="E36" s="198">
        <f t="shared" si="2"/>
        <v>396.00000000000006</v>
      </c>
      <c r="F36" s="199">
        <v>355829.76000000001</v>
      </c>
      <c r="G36" s="244" t="s">
        <v>586</v>
      </c>
      <c r="H36" s="23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spans="1:26" ht="21.75" x14ac:dyDescent="0.55000000000000004">
      <c r="A37" s="193">
        <v>5</v>
      </c>
      <c r="B37" s="194" t="s">
        <v>216</v>
      </c>
      <c r="C37" s="195"/>
      <c r="D37" s="195"/>
      <c r="E37" s="195"/>
      <c r="F37" s="196">
        <f>F38+F41+F43+F45+F49</f>
        <v>8731583.8668928575</v>
      </c>
      <c r="G37" s="243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spans="1:26" ht="21.75" outlineLevel="1" x14ac:dyDescent="0.55000000000000004">
      <c r="A38" s="202" t="s">
        <v>217</v>
      </c>
      <c r="B38" s="197" t="s">
        <v>218</v>
      </c>
      <c r="C38" s="203"/>
      <c r="D38" s="203"/>
      <c r="E38" s="203"/>
      <c r="F38" s="204">
        <f>SUM(F39:F40)</f>
        <v>338736.70089285716</v>
      </c>
      <c r="G38" s="245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spans="1:26" ht="43.5" outlineLevel="2" x14ac:dyDescent="0.55000000000000004">
      <c r="A39" s="205" t="s">
        <v>219</v>
      </c>
      <c r="B39" s="206" t="s">
        <v>220</v>
      </c>
      <c r="C39" s="198">
        <v>2123.7410714285716</v>
      </c>
      <c r="D39" s="198" t="s">
        <v>28</v>
      </c>
      <c r="E39" s="198">
        <f t="shared" ref="E39:E50" si="3">F39/C39</f>
        <v>121.00000000000001</v>
      </c>
      <c r="F39" s="207">
        <v>256972.66964285719</v>
      </c>
      <c r="G39" s="244" t="s">
        <v>587</v>
      </c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spans="1:26" ht="43.5" outlineLevel="2" x14ac:dyDescent="0.55000000000000004">
      <c r="A40" s="205" t="s">
        <v>221</v>
      </c>
      <c r="B40" s="206" t="s">
        <v>222</v>
      </c>
      <c r="C40" s="198">
        <v>29732.375</v>
      </c>
      <c r="D40" s="198" t="s">
        <v>28</v>
      </c>
      <c r="E40" s="198">
        <f t="shared" si="3"/>
        <v>2.75</v>
      </c>
      <c r="F40" s="207">
        <v>81764.03125</v>
      </c>
      <c r="G40" s="244" t="s">
        <v>589</v>
      </c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spans="1:26" ht="21.75" outlineLevel="1" x14ac:dyDescent="0.55000000000000004">
      <c r="A41" s="202" t="s">
        <v>223</v>
      </c>
      <c r="B41" s="197" t="s">
        <v>226</v>
      </c>
      <c r="C41" s="203"/>
      <c r="D41" s="203"/>
      <c r="E41" s="203"/>
      <c r="F41" s="204">
        <f>F42</f>
        <v>2741384.4397499999</v>
      </c>
      <c r="G41" s="245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spans="1:26" ht="43.5" outlineLevel="2" x14ac:dyDescent="0.55000000000000004">
      <c r="A42" s="205" t="s">
        <v>224</v>
      </c>
      <c r="B42" s="206" t="s">
        <v>228</v>
      </c>
      <c r="C42" s="198">
        <v>327056.125</v>
      </c>
      <c r="D42" s="198" t="s">
        <v>203</v>
      </c>
      <c r="E42" s="198">
        <f t="shared" si="3"/>
        <v>8.3819999999999997</v>
      </c>
      <c r="F42" s="207">
        <v>2741384.4397499999</v>
      </c>
      <c r="G42" s="244" t="s">
        <v>582</v>
      </c>
      <c r="H42" s="180" t="s">
        <v>569</v>
      </c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spans="1:26" ht="21.75" outlineLevel="1" x14ac:dyDescent="0.55000000000000004">
      <c r="A43" s="202" t="s">
        <v>225</v>
      </c>
      <c r="B43" s="197" t="s">
        <v>230</v>
      </c>
      <c r="C43" s="203"/>
      <c r="D43" s="203"/>
      <c r="E43" s="203"/>
      <c r="F43" s="204">
        <f>F44</f>
        <v>1991771.8012500003</v>
      </c>
      <c r="G43" s="245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spans="1:26" ht="43.5" outlineLevel="2" x14ac:dyDescent="0.55000000000000004">
      <c r="A44" s="205" t="s">
        <v>227</v>
      </c>
      <c r="B44" s="206" t="s">
        <v>205</v>
      </c>
      <c r="C44" s="198">
        <v>2973.2375000000002</v>
      </c>
      <c r="D44" s="198" t="s">
        <v>206</v>
      </c>
      <c r="E44" s="198">
        <f t="shared" si="3"/>
        <v>669.90000000000009</v>
      </c>
      <c r="F44" s="207">
        <v>1991771.8012500003</v>
      </c>
      <c r="G44" s="244" t="s">
        <v>585</v>
      </c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spans="1:26" ht="21.75" outlineLevel="2" x14ac:dyDescent="0.55000000000000004">
      <c r="A45" s="202" t="s">
        <v>229</v>
      </c>
      <c r="B45" s="197" t="s">
        <v>233</v>
      </c>
      <c r="C45" s="203"/>
      <c r="D45" s="203"/>
      <c r="E45" s="203"/>
      <c r="F45" s="204">
        <f>SUM(F46:F48)</f>
        <v>519952.125</v>
      </c>
      <c r="G45" s="245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spans="1:26" ht="43.5" outlineLevel="2" x14ac:dyDescent="0.55000000000000004">
      <c r="A46" s="205" t="s">
        <v>231</v>
      </c>
      <c r="B46" s="258" t="s">
        <v>594</v>
      </c>
      <c r="C46" s="259">
        <v>5392</v>
      </c>
      <c r="D46" s="259" t="s">
        <v>20</v>
      </c>
      <c r="E46" s="198">
        <f t="shared" si="3"/>
        <v>5.5000000000000009</v>
      </c>
      <c r="F46" s="260">
        <v>29656.000000000004</v>
      </c>
      <c r="G46" s="261" t="s">
        <v>593</v>
      </c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spans="1:26" ht="43.5" outlineLevel="2" x14ac:dyDescent="0.55000000000000004">
      <c r="A47" s="205" t="s">
        <v>530</v>
      </c>
      <c r="B47" s="258" t="s">
        <v>528</v>
      </c>
      <c r="C47" s="259">
        <v>988</v>
      </c>
      <c r="D47" s="259" t="s">
        <v>28</v>
      </c>
      <c r="E47" s="198">
        <f t="shared" si="3"/>
        <v>331.02846659919027</v>
      </c>
      <c r="F47" s="207">
        <v>327056.125</v>
      </c>
      <c r="G47" s="244" t="s">
        <v>592</v>
      </c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spans="1:26" ht="43.5" outlineLevel="2" x14ac:dyDescent="0.55000000000000004">
      <c r="A48" s="205" t="s">
        <v>531</v>
      </c>
      <c r="B48" s="208" t="s">
        <v>529</v>
      </c>
      <c r="C48" s="257">
        <v>28</v>
      </c>
      <c r="D48" s="257" t="s">
        <v>591</v>
      </c>
      <c r="E48" s="198">
        <f t="shared" si="3"/>
        <v>5830</v>
      </c>
      <c r="F48" s="209">
        <v>163240</v>
      </c>
      <c r="G48" s="246" t="s">
        <v>590</v>
      </c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spans="1:26" ht="21.75" outlineLevel="2" x14ac:dyDescent="0.55000000000000004">
      <c r="A49" s="202" t="s">
        <v>232</v>
      </c>
      <c r="B49" s="197" t="s">
        <v>235</v>
      </c>
      <c r="C49" s="203"/>
      <c r="D49" s="203"/>
      <c r="E49" s="203"/>
      <c r="F49" s="204">
        <f>F50</f>
        <v>3139738.8000000003</v>
      </c>
      <c r="G49" s="245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spans="1:26" ht="65.25" outlineLevel="2" x14ac:dyDescent="0.55000000000000004">
      <c r="A50" s="205" t="s">
        <v>234</v>
      </c>
      <c r="B50" s="206" t="s">
        <v>236</v>
      </c>
      <c r="C50" s="198">
        <v>11892.95</v>
      </c>
      <c r="D50" s="198" t="s">
        <v>28</v>
      </c>
      <c r="E50" s="198">
        <f t="shared" si="3"/>
        <v>264</v>
      </c>
      <c r="F50" s="207">
        <v>3139738.8000000003</v>
      </c>
      <c r="G50" s="244" t="s">
        <v>596</v>
      </c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spans="1:26" ht="21.75" x14ac:dyDescent="0.55000000000000004">
      <c r="A51" s="193">
        <v>6</v>
      </c>
      <c r="B51" s="194" t="s">
        <v>237</v>
      </c>
      <c r="C51" s="195"/>
      <c r="D51" s="195"/>
      <c r="E51" s="195"/>
      <c r="F51" s="196">
        <f>F52</f>
        <v>1761393.7989999999</v>
      </c>
      <c r="G51" s="243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spans="1:26" ht="21.75" outlineLevel="1" x14ac:dyDescent="0.55000000000000004">
      <c r="A52" s="202" t="s">
        <v>238</v>
      </c>
      <c r="B52" s="197" t="s">
        <v>237</v>
      </c>
      <c r="C52" s="203"/>
      <c r="D52" s="203"/>
      <c r="E52" s="203"/>
      <c r="F52" s="204">
        <f>SUM(F53:F60)</f>
        <v>1761393.7989999999</v>
      </c>
      <c r="G52" s="245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spans="1:26" ht="21.75" outlineLevel="2" x14ac:dyDescent="0.55000000000000004">
      <c r="A53" s="210" t="s">
        <v>239</v>
      </c>
      <c r="B53" s="206" t="s">
        <v>240</v>
      </c>
      <c r="C53" s="198">
        <v>4435.2</v>
      </c>
      <c r="D53" s="198" t="s">
        <v>28</v>
      </c>
      <c r="E53" s="198">
        <f t="shared" ref="E53:E60" si="4">F53/C53</f>
        <v>49.500000000000007</v>
      </c>
      <c r="F53" s="207">
        <v>219542.40000000002</v>
      </c>
      <c r="G53" s="244" t="s">
        <v>597</v>
      </c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spans="1:26" ht="21.75" outlineLevel="2" x14ac:dyDescent="0.55000000000000004">
      <c r="A54" s="210" t="s">
        <v>241</v>
      </c>
      <c r="B54" s="206" t="s">
        <v>242</v>
      </c>
      <c r="C54" s="198">
        <v>358</v>
      </c>
      <c r="D54" s="198" t="s">
        <v>28</v>
      </c>
      <c r="E54" s="198">
        <f t="shared" si="4"/>
        <v>49.5</v>
      </c>
      <c r="F54" s="207">
        <v>17721</v>
      </c>
      <c r="G54" s="244" t="s">
        <v>597</v>
      </c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spans="1:26" ht="21.75" outlineLevel="2" x14ac:dyDescent="0.55000000000000004">
      <c r="A55" s="210" t="s">
        <v>243</v>
      </c>
      <c r="B55" s="206" t="s">
        <v>532</v>
      </c>
      <c r="C55" s="198">
        <v>9083.9879999999994</v>
      </c>
      <c r="D55" s="198" t="s">
        <v>28</v>
      </c>
      <c r="E55" s="198">
        <f t="shared" si="4"/>
        <v>49.500000000000007</v>
      </c>
      <c r="F55" s="207">
        <v>449657.40600000002</v>
      </c>
      <c r="G55" s="244" t="s">
        <v>597</v>
      </c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spans="1:26" ht="21.75" outlineLevel="2" x14ac:dyDescent="0.55000000000000004">
      <c r="A56" s="210" t="s">
        <v>244</v>
      </c>
      <c r="B56" s="206" t="s">
        <v>247</v>
      </c>
      <c r="C56" s="198">
        <v>2378.59</v>
      </c>
      <c r="D56" s="198" t="s">
        <v>28</v>
      </c>
      <c r="E56" s="198">
        <f t="shared" si="4"/>
        <v>80.850000000000009</v>
      </c>
      <c r="F56" s="207">
        <v>192309.00150000004</v>
      </c>
      <c r="G56" s="244" t="s">
        <v>597</v>
      </c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spans="1:26" ht="21.75" outlineLevel="2" x14ac:dyDescent="0.55000000000000004">
      <c r="A57" s="210" t="s">
        <v>245</v>
      </c>
      <c r="B57" s="206" t="s">
        <v>249</v>
      </c>
      <c r="C57" s="198">
        <v>131.65200000000002</v>
      </c>
      <c r="D57" s="198" t="s">
        <v>28</v>
      </c>
      <c r="E57" s="198">
        <f t="shared" si="4"/>
        <v>49.500000000000007</v>
      </c>
      <c r="F57" s="207">
        <v>6516.7740000000013</v>
      </c>
      <c r="G57" s="244" t="s">
        <v>597</v>
      </c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spans="1:26" ht="43.5" outlineLevel="2" x14ac:dyDescent="0.55000000000000004">
      <c r="A58" s="210" t="s">
        <v>246</v>
      </c>
      <c r="B58" s="206" t="s">
        <v>251</v>
      </c>
      <c r="C58" s="198">
        <v>84</v>
      </c>
      <c r="D58" s="198" t="s">
        <v>533</v>
      </c>
      <c r="E58" s="198">
        <f t="shared" si="4"/>
        <v>231</v>
      </c>
      <c r="F58" s="207">
        <v>19404</v>
      </c>
      <c r="G58" s="244" t="s">
        <v>598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spans="1:26" ht="43.5" outlineLevel="2" x14ac:dyDescent="0.55000000000000004">
      <c r="A59" s="210" t="s">
        <v>248</v>
      </c>
      <c r="B59" s="206" t="s">
        <v>252</v>
      </c>
      <c r="C59" s="198">
        <v>16387.429999999997</v>
      </c>
      <c r="D59" s="198" t="s">
        <v>28</v>
      </c>
      <c r="E59" s="198">
        <f t="shared" si="4"/>
        <v>13.750000000000002</v>
      </c>
      <c r="F59" s="207">
        <v>225327.16249999998</v>
      </c>
      <c r="G59" s="244" t="s">
        <v>595</v>
      </c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spans="1:26" ht="43.5" outlineLevel="2" x14ac:dyDescent="0.55000000000000004">
      <c r="A60" s="210" t="s">
        <v>250</v>
      </c>
      <c r="B60" s="206" t="s">
        <v>253</v>
      </c>
      <c r="C60" s="198">
        <v>16387.429999999997</v>
      </c>
      <c r="D60" s="198" t="s">
        <v>28</v>
      </c>
      <c r="E60" s="198">
        <f t="shared" si="4"/>
        <v>38.500000000000007</v>
      </c>
      <c r="F60" s="207">
        <v>630916.05499999993</v>
      </c>
      <c r="G60" s="244" t="s">
        <v>600</v>
      </c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spans="1:26" ht="22.5" thickBot="1" x14ac:dyDescent="0.6">
      <c r="A61" s="193">
        <v>7</v>
      </c>
      <c r="B61" s="194" t="s">
        <v>254</v>
      </c>
      <c r="C61" s="195"/>
      <c r="D61" s="195"/>
      <c r="E61" s="195"/>
      <c r="F61" s="196">
        <f>F62+F70+F77</f>
        <v>4559162.3825000003</v>
      </c>
      <c r="G61" s="243" t="s">
        <v>599</v>
      </c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spans="1:26" ht="21.75" outlineLevel="1" x14ac:dyDescent="0.55000000000000004">
      <c r="A62" s="185" t="s">
        <v>255</v>
      </c>
      <c r="B62" s="186" t="s">
        <v>256</v>
      </c>
      <c r="C62" s="187"/>
      <c r="D62" s="187"/>
      <c r="E62" s="187"/>
      <c r="F62" s="188">
        <f>SUM(F63:F69)</f>
        <v>1968877.8725000001</v>
      </c>
      <c r="G62" s="241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spans="1:26" ht="21.75" outlineLevel="2" x14ac:dyDescent="0.55000000000000004">
      <c r="A63" s="205" t="s">
        <v>257</v>
      </c>
      <c r="B63" s="206" t="s">
        <v>258</v>
      </c>
      <c r="C63" s="198">
        <v>1</v>
      </c>
      <c r="D63" s="198" t="s">
        <v>119</v>
      </c>
      <c r="E63" s="198">
        <f t="shared" ref="E63:E69" si="5">F63/C63</f>
        <v>71952.347500000018</v>
      </c>
      <c r="F63" s="207">
        <v>71952.347500000018</v>
      </c>
      <c r="G63" s="244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spans="1:26" ht="21.75" outlineLevel="2" x14ac:dyDescent="0.55000000000000004">
      <c r="A64" s="205" t="s">
        <v>259</v>
      </c>
      <c r="B64" s="206" t="s">
        <v>260</v>
      </c>
      <c r="C64" s="198">
        <v>1</v>
      </c>
      <c r="D64" s="198" t="s">
        <v>119</v>
      </c>
      <c r="E64" s="198">
        <f t="shared" si="5"/>
        <v>130822.45000000001</v>
      </c>
      <c r="F64" s="207">
        <v>130822.45000000001</v>
      </c>
      <c r="G64" s="244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spans="1:26" ht="21.75" outlineLevel="2" x14ac:dyDescent="0.55000000000000004">
      <c r="A65" s="205" t="s">
        <v>261</v>
      </c>
      <c r="B65" s="206" t="s">
        <v>263</v>
      </c>
      <c r="C65" s="198">
        <v>1</v>
      </c>
      <c r="D65" s="198" t="s">
        <v>119</v>
      </c>
      <c r="E65" s="198">
        <f t="shared" si="5"/>
        <v>392467.35000000003</v>
      </c>
      <c r="F65" s="207">
        <v>392467.35000000003</v>
      </c>
      <c r="G65" s="244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spans="1:26" ht="21.75" outlineLevel="2" x14ac:dyDescent="0.55000000000000004">
      <c r="A66" s="205" t="s">
        <v>262</v>
      </c>
      <c r="B66" s="206" t="s">
        <v>265</v>
      </c>
      <c r="C66" s="198">
        <v>1</v>
      </c>
      <c r="D66" s="198" t="s">
        <v>119</v>
      </c>
      <c r="E66" s="198">
        <f t="shared" si="5"/>
        <v>196233.67500000002</v>
      </c>
      <c r="F66" s="207">
        <v>196233.67500000002</v>
      </c>
      <c r="G66" s="244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spans="1:26" ht="21.75" outlineLevel="2" x14ac:dyDescent="0.55000000000000004">
      <c r="A67" s="205" t="s">
        <v>264</v>
      </c>
      <c r="B67" s="206" t="s">
        <v>267</v>
      </c>
      <c r="C67" s="198">
        <v>1</v>
      </c>
      <c r="D67" s="198" t="s">
        <v>119</v>
      </c>
      <c r="E67" s="198">
        <f t="shared" si="5"/>
        <v>196233.67500000002</v>
      </c>
      <c r="F67" s="207">
        <v>196233.67500000002</v>
      </c>
      <c r="G67" s="244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spans="1:26" ht="21.75" outlineLevel="2" x14ac:dyDescent="0.55000000000000004">
      <c r="A68" s="205" t="s">
        <v>266</v>
      </c>
      <c r="B68" s="206" t="s">
        <v>269</v>
      </c>
      <c r="C68" s="198">
        <v>1</v>
      </c>
      <c r="D68" s="198" t="s">
        <v>119</v>
      </c>
      <c r="E68" s="198">
        <f t="shared" si="5"/>
        <v>196233.67500000002</v>
      </c>
      <c r="F68" s="207">
        <v>196233.67500000002</v>
      </c>
      <c r="G68" s="244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spans="1:26" ht="43.5" outlineLevel="2" x14ac:dyDescent="0.55000000000000004">
      <c r="A69" s="205" t="s">
        <v>268</v>
      </c>
      <c r="B69" s="208" t="s">
        <v>270</v>
      </c>
      <c r="C69" s="198">
        <v>11892.95</v>
      </c>
      <c r="D69" s="198" t="s">
        <v>28</v>
      </c>
      <c r="E69" s="198">
        <f t="shared" si="5"/>
        <v>66</v>
      </c>
      <c r="F69" s="209">
        <v>784934.70000000007</v>
      </c>
      <c r="G69" s="244" t="s">
        <v>601</v>
      </c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spans="1:26" ht="21.75" outlineLevel="1" x14ac:dyDescent="0.55000000000000004">
      <c r="A70" s="202" t="s">
        <v>271</v>
      </c>
      <c r="B70" s="197" t="s">
        <v>272</v>
      </c>
      <c r="C70" s="203"/>
      <c r="D70" s="203"/>
      <c r="E70" s="203"/>
      <c r="F70" s="204">
        <f>SUM(F71:F76)</f>
        <v>2053912.4650000001</v>
      </c>
      <c r="G70" s="245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spans="1:26" ht="21.75" outlineLevel="2" x14ac:dyDescent="0.55000000000000004">
      <c r="A71" s="205" t="s">
        <v>273</v>
      </c>
      <c r="B71" s="206" t="s">
        <v>274</v>
      </c>
      <c r="C71" s="198">
        <v>1</v>
      </c>
      <c r="D71" s="198" t="s">
        <v>119</v>
      </c>
      <c r="E71" s="198">
        <f t="shared" ref="E71:E76" si="6">F71/C71</f>
        <v>287809.39000000007</v>
      </c>
      <c r="F71" s="207">
        <v>287809.39000000007</v>
      </c>
      <c r="G71" s="244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spans="1:26" ht="21.75" outlineLevel="2" x14ac:dyDescent="0.55000000000000004">
      <c r="A72" s="205" t="s">
        <v>275</v>
      </c>
      <c r="B72" s="206" t="s">
        <v>276</v>
      </c>
      <c r="C72" s="198">
        <v>1</v>
      </c>
      <c r="D72" s="198" t="s">
        <v>119</v>
      </c>
      <c r="E72" s="198">
        <f t="shared" si="6"/>
        <v>261644.90000000002</v>
      </c>
      <c r="F72" s="207">
        <v>261644.90000000002</v>
      </c>
      <c r="G72" s="244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spans="1:26" ht="21.75" outlineLevel="2" x14ac:dyDescent="0.55000000000000004">
      <c r="A73" s="205" t="s">
        <v>277</v>
      </c>
      <c r="B73" s="206" t="s">
        <v>278</v>
      </c>
      <c r="C73" s="198">
        <v>1</v>
      </c>
      <c r="D73" s="198" t="s">
        <v>119</v>
      </c>
      <c r="E73" s="198">
        <f t="shared" si="6"/>
        <v>130822.45000000001</v>
      </c>
      <c r="F73" s="207">
        <v>130822.45000000001</v>
      </c>
      <c r="G73" s="244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spans="1:26" ht="21.75" outlineLevel="2" x14ac:dyDescent="0.55000000000000004">
      <c r="A74" s="205" t="s">
        <v>279</v>
      </c>
      <c r="B74" s="206" t="s">
        <v>280</v>
      </c>
      <c r="C74" s="198">
        <v>1</v>
      </c>
      <c r="D74" s="198" t="s">
        <v>119</v>
      </c>
      <c r="E74" s="198">
        <f t="shared" si="6"/>
        <v>196233.67500000002</v>
      </c>
      <c r="F74" s="207">
        <v>196233.67500000002</v>
      </c>
      <c r="G74" s="244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spans="1:26" ht="21.75" outlineLevel="2" x14ac:dyDescent="0.55000000000000004">
      <c r="A75" s="205" t="s">
        <v>281</v>
      </c>
      <c r="B75" s="206" t="s">
        <v>282</v>
      </c>
      <c r="C75" s="198">
        <v>1</v>
      </c>
      <c r="D75" s="198" t="s">
        <v>119</v>
      </c>
      <c r="E75" s="198">
        <f t="shared" si="6"/>
        <v>457878.57500000001</v>
      </c>
      <c r="F75" s="207">
        <v>457878.57500000001</v>
      </c>
      <c r="G75" s="244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spans="1:26" ht="43.5" outlineLevel="2" x14ac:dyDescent="0.55000000000000004">
      <c r="A76" s="205" t="s">
        <v>283</v>
      </c>
      <c r="B76" s="206" t="s">
        <v>284</v>
      </c>
      <c r="C76" s="198">
        <v>11892.95</v>
      </c>
      <c r="D76" s="198" t="s">
        <v>28</v>
      </c>
      <c r="E76" s="198">
        <f t="shared" si="6"/>
        <v>60.500000000000007</v>
      </c>
      <c r="F76" s="207">
        <v>719523.47500000009</v>
      </c>
      <c r="G76" s="244" t="s">
        <v>602</v>
      </c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spans="1:26" ht="21.75" outlineLevel="1" x14ac:dyDescent="0.55000000000000004">
      <c r="A77" s="202" t="s">
        <v>285</v>
      </c>
      <c r="B77" s="197" t="s">
        <v>286</v>
      </c>
      <c r="C77" s="203"/>
      <c r="D77" s="203"/>
      <c r="E77" s="203"/>
      <c r="F77" s="204">
        <f>SUM(F78:F80)</f>
        <v>536372.04500000016</v>
      </c>
      <c r="G77" s="245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ht="21.75" outlineLevel="2" x14ac:dyDescent="0.55000000000000004">
      <c r="A78" s="205" t="s">
        <v>287</v>
      </c>
      <c r="B78" s="206" t="s">
        <v>288</v>
      </c>
      <c r="C78" s="198">
        <v>1</v>
      </c>
      <c r="D78" s="198" t="s">
        <v>119</v>
      </c>
      <c r="E78" s="198">
        <f t="shared" ref="E78:E80" si="7">F78/C78</f>
        <v>261644.90000000002</v>
      </c>
      <c r="F78" s="207">
        <v>261644.90000000002</v>
      </c>
      <c r="G78" s="244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ht="21.75" outlineLevel="2" x14ac:dyDescent="0.55000000000000004">
      <c r="A79" s="205" t="s">
        <v>289</v>
      </c>
      <c r="B79" s="206" t="s">
        <v>290</v>
      </c>
      <c r="C79" s="198">
        <v>1</v>
      </c>
      <c r="D79" s="198" t="s">
        <v>119</v>
      </c>
      <c r="E79" s="198">
        <f t="shared" si="7"/>
        <v>170069.18500000003</v>
      </c>
      <c r="F79" s="207">
        <v>170069.18500000003</v>
      </c>
      <c r="G79" s="244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spans="1:26" ht="21.75" outlineLevel="2" x14ac:dyDescent="0.55000000000000004">
      <c r="A80" s="205" t="s">
        <v>291</v>
      </c>
      <c r="B80" s="206" t="s">
        <v>292</v>
      </c>
      <c r="C80" s="198">
        <v>1</v>
      </c>
      <c r="D80" s="198" t="s">
        <v>119</v>
      </c>
      <c r="E80" s="198">
        <f t="shared" si="7"/>
        <v>104657.96000000002</v>
      </c>
      <c r="F80" s="207">
        <v>104657.96000000002</v>
      </c>
      <c r="G80" s="244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spans="1:26" ht="21.75" x14ac:dyDescent="0.55000000000000004">
      <c r="A81" s="193">
        <v>8</v>
      </c>
      <c r="B81" s="194" t="s">
        <v>293</v>
      </c>
      <c r="C81" s="195"/>
      <c r="D81" s="195"/>
      <c r="E81" s="195"/>
      <c r="F81" s="196">
        <f>F82+F87+F92+F94</f>
        <v>1935684.5750000002</v>
      </c>
      <c r="G81" s="243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spans="1:26" ht="21.75" x14ac:dyDescent="0.55000000000000004">
      <c r="A82" s="202" t="s">
        <v>294</v>
      </c>
      <c r="B82" s="197" t="s">
        <v>295</v>
      </c>
      <c r="C82" s="203"/>
      <c r="D82" s="203"/>
      <c r="E82" s="203"/>
      <c r="F82" s="204">
        <f>SUM(F83:F86)</f>
        <v>477180</v>
      </c>
      <c r="G82" s="245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ht="43.5" x14ac:dyDescent="0.55000000000000004">
      <c r="A83" s="205" t="s">
        <v>296</v>
      </c>
      <c r="B83" s="206" t="s">
        <v>297</v>
      </c>
      <c r="C83" s="211">
        <v>195</v>
      </c>
      <c r="D83" s="211" t="s">
        <v>20</v>
      </c>
      <c r="E83" s="198">
        <f t="shared" ref="E83:E86" si="8">F83/C83</f>
        <v>1320.0000000000002</v>
      </c>
      <c r="F83" s="212">
        <v>257400.00000000003</v>
      </c>
      <c r="G83" s="247" t="s">
        <v>606</v>
      </c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ht="21.75" x14ac:dyDescent="0.55000000000000004">
      <c r="A84" s="205" t="s">
        <v>298</v>
      </c>
      <c r="B84" s="206" t="s">
        <v>605</v>
      </c>
      <c r="C84" s="198">
        <v>6</v>
      </c>
      <c r="D84" s="198" t="s">
        <v>20</v>
      </c>
      <c r="E84" s="198">
        <f t="shared" si="8"/>
        <v>5500</v>
      </c>
      <c r="F84" s="207">
        <v>33000</v>
      </c>
      <c r="G84" s="244" t="s">
        <v>607</v>
      </c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ht="21.75" x14ac:dyDescent="0.55000000000000004">
      <c r="A85" s="205" t="s">
        <v>299</v>
      </c>
      <c r="B85" s="206" t="s">
        <v>604</v>
      </c>
      <c r="C85" s="198">
        <v>50</v>
      </c>
      <c r="D85" s="198" t="s">
        <v>20</v>
      </c>
      <c r="E85" s="198">
        <f t="shared" si="8"/>
        <v>990.00000000000011</v>
      </c>
      <c r="F85" s="207">
        <v>49500.000000000007</v>
      </c>
      <c r="G85" s="244" t="s">
        <v>608</v>
      </c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ht="43.5" x14ac:dyDescent="0.55000000000000004">
      <c r="A86" s="205" t="s">
        <v>300</v>
      </c>
      <c r="B86" s="206" t="s">
        <v>603</v>
      </c>
      <c r="C86" s="198">
        <v>48</v>
      </c>
      <c r="D86" s="198" t="s">
        <v>20</v>
      </c>
      <c r="E86" s="198">
        <f t="shared" si="8"/>
        <v>2860</v>
      </c>
      <c r="F86" s="207">
        <v>137280</v>
      </c>
      <c r="G86" s="244" t="s">
        <v>609</v>
      </c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ht="21.75" x14ac:dyDescent="0.55000000000000004">
      <c r="A87" s="202" t="s">
        <v>301</v>
      </c>
      <c r="B87" s="197" t="s">
        <v>302</v>
      </c>
      <c r="C87" s="203"/>
      <c r="D87" s="203"/>
      <c r="E87" s="203"/>
      <c r="F87" s="204">
        <f>SUM(F88:F91)</f>
        <v>196233.67500000002</v>
      </c>
      <c r="G87" s="245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ht="43.5" x14ac:dyDescent="0.55000000000000004">
      <c r="A88" s="205" t="s">
        <v>303</v>
      </c>
      <c r="B88" s="206" t="s">
        <v>304</v>
      </c>
      <c r="C88" s="211">
        <v>1</v>
      </c>
      <c r="D88" s="211" t="s">
        <v>119</v>
      </c>
      <c r="E88" s="198">
        <f t="shared" ref="E88:E91" si="9">F88/C88</f>
        <v>26164.490000000005</v>
      </c>
      <c r="F88" s="212">
        <v>26164.490000000005</v>
      </c>
      <c r="G88" s="247" t="s">
        <v>610</v>
      </c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26" ht="43.5" x14ac:dyDescent="0.55000000000000004">
      <c r="A89" s="205" t="s">
        <v>305</v>
      </c>
      <c r="B89" s="206" t="s">
        <v>306</v>
      </c>
      <c r="C89" s="198">
        <v>1</v>
      </c>
      <c r="D89" s="198" t="s">
        <v>119</v>
      </c>
      <c r="E89" s="198">
        <f t="shared" si="9"/>
        <v>65411.225000000006</v>
      </c>
      <c r="F89" s="207">
        <v>65411.225000000006</v>
      </c>
      <c r="G89" s="247" t="s">
        <v>610</v>
      </c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26" ht="43.5" x14ac:dyDescent="0.55000000000000004">
      <c r="A90" s="205" t="s">
        <v>307</v>
      </c>
      <c r="B90" s="206" t="s">
        <v>308</v>
      </c>
      <c r="C90" s="198">
        <v>1</v>
      </c>
      <c r="D90" s="198" t="s">
        <v>119</v>
      </c>
      <c r="E90" s="198">
        <f t="shared" si="9"/>
        <v>39246.735000000008</v>
      </c>
      <c r="F90" s="207">
        <v>39246.735000000008</v>
      </c>
      <c r="G90" s="247" t="s">
        <v>610</v>
      </c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26" ht="43.5" x14ac:dyDescent="0.55000000000000004">
      <c r="A91" s="205" t="s">
        <v>309</v>
      </c>
      <c r="B91" s="206" t="s">
        <v>310</v>
      </c>
      <c r="C91" s="198">
        <v>1</v>
      </c>
      <c r="D91" s="198" t="s">
        <v>119</v>
      </c>
      <c r="E91" s="198">
        <f t="shared" si="9"/>
        <v>65411.225000000006</v>
      </c>
      <c r="F91" s="207">
        <v>65411.225000000006</v>
      </c>
      <c r="G91" s="247" t="s">
        <v>610</v>
      </c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26" ht="21.75" x14ac:dyDescent="0.55000000000000004">
      <c r="A92" s="202" t="s">
        <v>311</v>
      </c>
      <c r="B92" s="197" t="s">
        <v>312</v>
      </c>
      <c r="C92" s="203"/>
      <c r="D92" s="203"/>
      <c r="E92" s="203"/>
      <c r="F92" s="204">
        <f>SUM(F93)</f>
        <v>261644.90000000002</v>
      </c>
      <c r="G92" s="245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26" ht="43.5" x14ac:dyDescent="0.55000000000000004">
      <c r="A93" s="262" t="s">
        <v>313</v>
      </c>
      <c r="B93" s="258" t="s">
        <v>314</v>
      </c>
      <c r="C93" s="259">
        <v>1</v>
      </c>
      <c r="D93" s="259" t="s">
        <v>119</v>
      </c>
      <c r="E93" s="198">
        <f t="shared" ref="E93" si="10">F93/C93</f>
        <v>261644.90000000002</v>
      </c>
      <c r="F93" s="260">
        <v>261644.90000000002</v>
      </c>
      <c r="G93" s="261" t="s">
        <v>611</v>
      </c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spans="1:26" ht="21.75" outlineLevel="1" x14ac:dyDescent="0.55000000000000004">
      <c r="A94" s="202" t="s">
        <v>315</v>
      </c>
      <c r="B94" s="197" t="s">
        <v>293</v>
      </c>
      <c r="C94" s="203"/>
      <c r="D94" s="203"/>
      <c r="E94" s="203"/>
      <c r="F94" s="204">
        <f>SUM(F95:F101)</f>
        <v>1000626.0000000001</v>
      </c>
      <c r="G94" s="245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spans="1:26" ht="21.75" outlineLevel="2" x14ac:dyDescent="0.55000000000000004">
      <c r="A95" s="205" t="s">
        <v>316</v>
      </c>
      <c r="B95" s="213" t="s">
        <v>317</v>
      </c>
      <c r="C95" s="211">
        <v>2</v>
      </c>
      <c r="D95" s="211" t="s">
        <v>20</v>
      </c>
      <c r="E95" s="198">
        <f t="shared" ref="E95:E101" si="11">F95/C95</f>
        <v>422895.00000000006</v>
      </c>
      <c r="F95" s="214">
        <v>845790.00000000012</v>
      </c>
      <c r="G95" s="248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spans="1:26" ht="21.75" outlineLevel="2" x14ac:dyDescent="0.55000000000000004">
      <c r="A96" s="205" t="s">
        <v>318</v>
      </c>
      <c r="B96" s="213" t="s">
        <v>319</v>
      </c>
      <c r="C96" s="211">
        <v>1</v>
      </c>
      <c r="D96" s="211" t="s">
        <v>20</v>
      </c>
      <c r="E96" s="198">
        <f t="shared" si="11"/>
        <v>46200.000000000007</v>
      </c>
      <c r="F96" s="214">
        <v>46200.000000000007</v>
      </c>
      <c r="G96" s="248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spans="1:26" ht="43.5" outlineLevel="2" x14ac:dyDescent="0.55000000000000004">
      <c r="A97" s="205" t="s">
        <v>320</v>
      </c>
      <c r="B97" s="213" t="s">
        <v>534</v>
      </c>
      <c r="C97" s="211">
        <v>1</v>
      </c>
      <c r="D97" s="211" t="s">
        <v>20</v>
      </c>
      <c r="E97" s="198">
        <f t="shared" si="11"/>
        <v>11000</v>
      </c>
      <c r="F97" s="214">
        <v>11000</v>
      </c>
      <c r="G97" s="248" t="s">
        <v>616</v>
      </c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spans="1:26" ht="43.5" outlineLevel="2" x14ac:dyDescent="0.55000000000000004">
      <c r="A98" s="205" t="s">
        <v>321</v>
      </c>
      <c r="B98" s="213" t="s">
        <v>322</v>
      </c>
      <c r="C98" s="211">
        <v>46</v>
      </c>
      <c r="D98" s="211" t="s">
        <v>20</v>
      </c>
      <c r="E98" s="198">
        <f t="shared" si="11"/>
        <v>616.00000000000011</v>
      </c>
      <c r="F98" s="214">
        <v>28336.000000000004</v>
      </c>
      <c r="G98" s="248" t="s">
        <v>612</v>
      </c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spans="1:26" ht="43.5" outlineLevel="2" x14ac:dyDescent="0.55000000000000004">
      <c r="A99" s="205" t="s">
        <v>323</v>
      </c>
      <c r="B99" s="213" t="s">
        <v>535</v>
      </c>
      <c r="C99" s="211">
        <v>1</v>
      </c>
      <c r="D99" s="211" t="s">
        <v>20</v>
      </c>
      <c r="E99" s="198">
        <f t="shared" si="11"/>
        <v>27500.000000000004</v>
      </c>
      <c r="F99" s="214">
        <v>27500.000000000004</v>
      </c>
      <c r="G99" s="248" t="s">
        <v>615</v>
      </c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spans="1:26" ht="43.5" outlineLevel="2" x14ac:dyDescent="0.55000000000000004">
      <c r="A100" s="205" t="s">
        <v>324</v>
      </c>
      <c r="B100" s="213" t="s">
        <v>326</v>
      </c>
      <c r="C100" s="211">
        <v>1</v>
      </c>
      <c r="D100" s="211" t="s">
        <v>20</v>
      </c>
      <c r="E100" s="198">
        <f t="shared" si="11"/>
        <v>8800</v>
      </c>
      <c r="F100" s="214">
        <v>8800</v>
      </c>
      <c r="G100" s="248" t="s">
        <v>613</v>
      </c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spans="1:26" ht="21.75" outlineLevel="2" x14ac:dyDescent="0.55000000000000004">
      <c r="A101" s="205" t="s">
        <v>325</v>
      </c>
      <c r="B101" s="213" t="s">
        <v>536</v>
      </c>
      <c r="C101" s="211">
        <v>2</v>
      </c>
      <c r="D101" s="211" t="s">
        <v>20</v>
      </c>
      <c r="E101" s="198">
        <f t="shared" si="11"/>
        <v>16500</v>
      </c>
      <c r="F101" s="214">
        <v>33000</v>
      </c>
      <c r="G101" s="248" t="s">
        <v>614</v>
      </c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spans="1:26" ht="21.75" x14ac:dyDescent="0.55000000000000004">
      <c r="A102" s="193">
        <v>9</v>
      </c>
      <c r="B102" s="194" t="s">
        <v>327</v>
      </c>
      <c r="C102" s="195"/>
      <c r="D102" s="195"/>
      <c r="E102" s="195"/>
      <c r="F102" s="196">
        <f>F103+F112</f>
        <v>664584.92210000008</v>
      </c>
      <c r="G102" s="243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spans="1:26" ht="21.75" outlineLevel="1" x14ac:dyDescent="0.55000000000000004">
      <c r="A103" s="202" t="s">
        <v>328</v>
      </c>
      <c r="B103" s="197" t="s">
        <v>327</v>
      </c>
      <c r="C103" s="203"/>
      <c r="D103" s="203"/>
      <c r="E103" s="203"/>
      <c r="F103" s="204">
        <f>SUM(F104:F111)</f>
        <v>317284.98458737129</v>
      </c>
      <c r="G103" s="245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spans="1:26" ht="21.75" outlineLevel="2" x14ac:dyDescent="0.55000000000000004">
      <c r="A104" s="205" t="s">
        <v>329</v>
      </c>
      <c r="B104" s="215" t="s">
        <v>330</v>
      </c>
      <c r="C104" s="198">
        <v>4882.0559750000002</v>
      </c>
      <c r="D104" s="198" t="s">
        <v>28</v>
      </c>
      <c r="E104" s="198">
        <f t="shared" ref="E104:E111" si="12">F104/C104</f>
        <v>8.8000000000000007</v>
      </c>
      <c r="F104" s="207">
        <v>42962.092580000004</v>
      </c>
      <c r="G104" s="244" t="s">
        <v>629</v>
      </c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spans="1:26" ht="21.75" outlineLevel="2" x14ac:dyDescent="0.55000000000000004">
      <c r="A105" s="205" t="s">
        <v>331</v>
      </c>
      <c r="B105" s="215" t="s">
        <v>332</v>
      </c>
      <c r="C105" s="198">
        <v>32.400000000000006</v>
      </c>
      <c r="D105" s="198" t="s">
        <v>28</v>
      </c>
      <c r="E105" s="198">
        <f t="shared" si="12"/>
        <v>14.3</v>
      </c>
      <c r="F105" s="207">
        <v>463.32000000000011</v>
      </c>
      <c r="G105" s="244" t="s">
        <v>629</v>
      </c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spans="1:26" ht="21.75" outlineLevel="2" x14ac:dyDescent="0.55000000000000004">
      <c r="A106" s="205" t="s">
        <v>333</v>
      </c>
      <c r="B106" s="215" t="s">
        <v>334</v>
      </c>
      <c r="C106" s="198">
        <v>988.41600000000005</v>
      </c>
      <c r="D106" s="198" t="s">
        <v>28</v>
      </c>
      <c r="E106" s="198">
        <f t="shared" si="12"/>
        <v>7.7000000000000011</v>
      </c>
      <c r="F106" s="207">
        <v>7610.8032000000012</v>
      </c>
      <c r="G106" s="244" t="s">
        <v>629</v>
      </c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spans="1:26" ht="43.5" outlineLevel="2" x14ac:dyDescent="0.55000000000000004">
      <c r="A107" s="205" t="s">
        <v>335</v>
      </c>
      <c r="B107" s="215" t="s">
        <v>336</v>
      </c>
      <c r="C107" s="198">
        <v>226</v>
      </c>
      <c r="D107" s="198" t="s">
        <v>533</v>
      </c>
      <c r="E107" s="198">
        <f t="shared" si="12"/>
        <v>7.9842813548977736</v>
      </c>
      <c r="F107" s="207">
        <v>1804.4475862068969</v>
      </c>
      <c r="G107" s="244" t="s">
        <v>628</v>
      </c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spans="1:26" ht="21.75" outlineLevel="2" x14ac:dyDescent="0.55000000000000004">
      <c r="A108" s="205" t="s">
        <v>337</v>
      </c>
      <c r="B108" s="215" t="s">
        <v>338</v>
      </c>
      <c r="C108" s="198">
        <v>2973.2375000000002</v>
      </c>
      <c r="D108" s="198" t="s">
        <v>28</v>
      </c>
      <c r="E108" s="198">
        <f t="shared" si="12"/>
        <v>35.200000000000003</v>
      </c>
      <c r="F108" s="207">
        <v>104657.96000000002</v>
      </c>
      <c r="G108" s="244" t="s">
        <v>629</v>
      </c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spans="1:26" ht="21.75" outlineLevel="2" x14ac:dyDescent="0.55000000000000004">
      <c r="A109" s="205" t="s">
        <v>339</v>
      </c>
      <c r="B109" s="215" t="s">
        <v>340</v>
      </c>
      <c r="C109" s="198">
        <v>1908.8184750000003</v>
      </c>
      <c r="D109" s="198" t="s">
        <v>28</v>
      </c>
      <c r="E109" s="198">
        <f t="shared" si="12"/>
        <v>68.2</v>
      </c>
      <c r="F109" s="207">
        <v>130181.41999500003</v>
      </c>
      <c r="G109" s="244" t="s">
        <v>629</v>
      </c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spans="1:26" ht="21.75" outlineLevel="2" x14ac:dyDescent="0.55000000000000004">
      <c r="A110" s="205" t="s">
        <v>341</v>
      </c>
      <c r="B110" s="215" t="s">
        <v>342</v>
      </c>
      <c r="C110" s="198">
        <v>107.52530136986303</v>
      </c>
      <c r="D110" s="198" t="s">
        <v>28</v>
      </c>
      <c r="E110" s="198">
        <f t="shared" si="12"/>
        <v>40.999999999999993</v>
      </c>
      <c r="F110" s="207">
        <v>4408.5373561643837</v>
      </c>
      <c r="G110" s="244" t="s">
        <v>629</v>
      </c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spans="1:26" ht="21.75" outlineLevel="2" x14ac:dyDescent="0.55000000000000004">
      <c r="A111" s="205" t="s">
        <v>343</v>
      </c>
      <c r="B111" s="215" t="s">
        <v>344</v>
      </c>
      <c r="C111" s="198">
        <v>1908.8184750000003</v>
      </c>
      <c r="D111" s="198" t="s">
        <v>28</v>
      </c>
      <c r="E111" s="198">
        <f t="shared" si="12"/>
        <v>13.200000000000001</v>
      </c>
      <c r="F111" s="207">
        <v>25196.403870000006</v>
      </c>
      <c r="G111" s="244" t="s">
        <v>629</v>
      </c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spans="1:26" ht="21.75" outlineLevel="1" x14ac:dyDescent="0.55000000000000004">
      <c r="A112" s="202" t="s">
        <v>617</v>
      </c>
      <c r="B112" s="197" t="s">
        <v>235</v>
      </c>
      <c r="C112" s="203"/>
      <c r="D112" s="203"/>
      <c r="E112" s="203"/>
      <c r="F112" s="204">
        <f>SUM(F113:F119)</f>
        <v>347299.93751262879</v>
      </c>
      <c r="G112" s="245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spans="1:26" ht="21.75" outlineLevel="2" x14ac:dyDescent="0.55000000000000004">
      <c r="A113" s="205" t="s">
        <v>623</v>
      </c>
      <c r="B113" s="215" t="s">
        <v>618</v>
      </c>
      <c r="C113" s="198">
        <f>C104</f>
        <v>4882.0559750000002</v>
      </c>
      <c r="D113" s="198" t="s">
        <v>28</v>
      </c>
      <c r="E113" s="198">
        <f t="shared" ref="E113:E119" si="13">F113/C113</f>
        <v>15.4</v>
      </c>
      <c r="F113" s="207">
        <v>75183.662015000009</v>
      </c>
      <c r="G113" s="244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spans="1:26" ht="21.75" outlineLevel="2" x14ac:dyDescent="0.55000000000000004">
      <c r="A114" s="205" t="s">
        <v>624</v>
      </c>
      <c r="B114" s="215" t="s">
        <v>619</v>
      </c>
      <c r="C114" s="198">
        <f>C105+C106</f>
        <v>1020.816</v>
      </c>
      <c r="D114" s="198" t="s">
        <v>28</v>
      </c>
      <c r="E114" s="198">
        <f t="shared" si="13"/>
        <v>30.8</v>
      </c>
      <c r="F114" s="207">
        <v>31441.132800000003</v>
      </c>
      <c r="G114" s="244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spans="1:26" ht="21.75" outlineLevel="2" x14ac:dyDescent="0.55000000000000004">
      <c r="A115" s="205" t="s">
        <v>625</v>
      </c>
      <c r="B115" s="215" t="s">
        <v>672</v>
      </c>
      <c r="C115" s="198">
        <v>226</v>
      </c>
      <c r="D115" s="198" t="s">
        <v>533</v>
      </c>
      <c r="E115" s="198">
        <f t="shared" si="13"/>
        <v>49.901758468111083</v>
      </c>
      <c r="F115" s="207">
        <v>11277.797413793105</v>
      </c>
      <c r="G115" s="244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spans="1:26" ht="21.75" outlineLevel="2" x14ac:dyDescent="0.55000000000000004">
      <c r="A116" s="205" t="s">
        <v>626</v>
      </c>
      <c r="B116" s="215" t="s">
        <v>620</v>
      </c>
      <c r="C116" s="198">
        <f>C108</f>
        <v>2973.2375000000002</v>
      </c>
      <c r="D116" s="198" t="s">
        <v>28</v>
      </c>
      <c r="E116" s="198">
        <f t="shared" si="13"/>
        <v>30.8</v>
      </c>
      <c r="F116" s="207">
        <v>91575.715000000011</v>
      </c>
      <c r="G116" s="244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spans="1:26" ht="21.75" outlineLevel="2" x14ac:dyDescent="0.55000000000000004">
      <c r="A117" s="205" t="s">
        <v>627</v>
      </c>
      <c r="B117" s="215" t="s">
        <v>621</v>
      </c>
      <c r="C117" s="198">
        <f>C109</f>
        <v>1908.8184750000003</v>
      </c>
      <c r="D117" s="198" t="s">
        <v>28</v>
      </c>
      <c r="E117" s="198">
        <f t="shared" si="13"/>
        <v>52.800000000000004</v>
      </c>
      <c r="F117" s="207">
        <v>100785.61548000002</v>
      </c>
      <c r="G117" s="244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spans="1:26" ht="21.75" outlineLevel="2" x14ac:dyDescent="0.55000000000000004">
      <c r="A118" s="205" t="s">
        <v>671</v>
      </c>
      <c r="B118" s="215" t="s">
        <v>670</v>
      </c>
      <c r="C118" s="198">
        <v>107.52530136986303</v>
      </c>
      <c r="D118" s="198" t="s">
        <v>28</v>
      </c>
      <c r="E118" s="198">
        <f t="shared" si="13"/>
        <v>31.999999999999996</v>
      </c>
      <c r="F118" s="207">
        <v>3440.8096438356165</v>
      </c>
      <c r="G118" s="244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spans="1:26" ht="21.75" outlineLevel="2" x14ac:dyDescent="0.55000000000000004">
      <c r="A119" s="205" t="s">
        <v>690</v>
      </c>
      <c r="B119" s="215" t="s">
        <v>622</v>
      </c>
      <c r="C119" s="198">
        <f>C111</f>
        <v>1908.8184750000003</v>
      </c>
      <c r="D119" s="198" t="s">
        <v>28</v>
      </c>
      <c r="E119" s="198">
        <f t="shared" si="13"/>
        <v>17.600000000000001</v>
      </c>
      <c r="F119" s="207">
        <v>33595.205160000005</v>
      </c>
      <c r="G119" s="244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spans="1:26" ht="21.75" x14ac:dyDescent="0.55000000000000004">
      <c r="A120" s="193">
        <v>10</v>
      </c>
      <c r="B120" s="194" t="s">
        <v>630</v>
      </c>
      <c r="C120" s="195"/>
      <c r="D120" s="195"/>
      <c r="E120" s="195"/>
      <c r="F120" s="196">
        <f>F121+F130</f>
        <v>2023872.7641000003</v>
      </c>
      <c r="G120" s="243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spans="1:26" ht="21.75" outlineLevel="1" x14ac:dyDescent="0.55000000000000004">
      <c r="A121" s="202" t="s">
        <v>345</v>
      </c>
      <c r="B121" s="197" t="s">
        <v>346</v>
      </c>
      <c r="C121" s="203"/>
      <c r="D121" s="203"/>
      <c r="E121" s="203"/>
      <c r="F121" s="204">
        <f>SUM(F122:F129)</f>
        <v>728730.50910000014</v>
      </c>
      <c r="G121" s="245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spans="1:26" ht="21.75" outlineLevel="1" x14ac:dyDescent="0.55000000000000004">
      <c r="A122" s="205" t="s">
        <v>347</v>
      </c>
      <c r="B122" s="206" t="s">
        <v>537</v>
      </c>
      <c r="C122" s="198">
        <v>2515.69</v>
      </c>
      <c r="D122" s="198" t="s">
        <v>28</v>
      </c>
      <c r="E122" s="198">
        <f t="shared" ref="E122:E129" si="14">F122/C122</f>
        <v>18.150000000000002</v>
      </c>
      <c r="F122" s="207">
        <v>45659.773500000003</v>
      </c>
      <c r="G122" s="244" t="s">
        <v>633</v>
      </c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spans="1:26" ht="21.75" outlineLevel="1" x14ac:dyDescent="0.55000000000000004">
      <c r="A123" s="205" t="s">
        <v>348</v>
      </c>
      <c r="B123" s="206" t="s">
        <v>538</v>
      </c>
      <c r="C123" s="198">
        <v>608.52440000000001</v>
      </c>
      <c r="D123" s="198" t="s">
        <v>28</v>
      </c>
      <c r="E123" s="198">
        <f t="shared" si="14"/>
        <v>4.4000000000000004</v>
      </c>
      <c r="F123" s="207">
        <v>2677.5073600000001</v>
      </c>
      <c r="G123" s="244" t="s">
        <v>632</v>
      </c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spans="1:26" ht="21.75" outlineLevel="1" x14ac:dyDescent="0.55000000000000004">
      <c r="A124" s="205" t="s">
        <v>349</v>
      </c>
      <c r="B124" s="206" t="s">
        <v>539</v>
      </c>
      <c r="C124" s="198">
        <v>359.81200000000001</v>
      </c>
      <c r="D124" s="198" t="s">
        <v>28</v>
      </c>
      <c r="E124" s="198">
        <f t="shared" si="14"/>
        <v>4.4000000000000004</v>
      </c>
      <c r="F124" s="207">
        <v>1583.1728000000003</v>
      </c>
      <c r="G124" s="244" t="s">
        <v>631</v>
      </c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spans="1:26" ht="21.75" outlineLevel="2" x14ac:dyDescent="0.55000000000000004">
      <c r="A125" s="205" t="s">
        <v>541</v>
      </c>
      <c r="B125" s="206" t="s">
        <v>540</v>
      </c>
      <c r="C125" s="198">
        <v>6693.67</v>
      </c>
      <c r="D125" s="198" t="s">
        <v>28</v>
      </c>
      <c r="E125" s="198">
        <f t="shared" si="14"/>
        <v>44.000000000000007</v>
      </c>
      <c r="F125" s="207">
        <v>294521.48000000004</v>
      </c>
      <c r="G125" s="244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spans="1:26" ht="21.75" outlineLevel="2" x14ac:dyDescent="0.55000000000000004">
      <c r="A126" s="205" t="s">
        <v>542</v>
      </c>
      <c r="B126" s="206" t="s">
        <v>350</v>
      </c>
      <c r="C126" s="198">
        <v>6423.88</v>
      </c>
      <c r="D126" s="198" t="s">
        <v>28</v>
      </c>
      <c r="E126" s="198">
        <f t="shared" si="14"/>
        <v>27.5</v>
      </c>
      <c r="F126" s="207">
        <v>176656.7</v>
      </c>
      <c r="G126" s="244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spans="1:26" ht="21.75" outlineLevel="2" x14ac:dyDescent="0.55000000000000004">
      <c r="A127" s="205" t="s">
        <v>637</v>
      </c>
      <c r="B127" s="206" t="s">
        <v>636</v>
      </c>
      <c r="C127" s="198">
        <f>C123</f>
        <v>608.52440000000001</v>
      </c>
      <c r="D127" s="198" t="s">
        <v>28</v>
      </c>
      <c r="E127" s="198">
        <f t="shared" si="14"/>
        <v>23.1</v>
      </c>
      <c r="F127" s="207">
        <v>14056.913640000001</v>
      </c>
      <c r="G127" s="244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spans="1:26" ht="21.75" outlineLevel="2" x14ac:dyDescent="0.55000000000000004">
      <c r="A128" s="205" t="s">
        <v>638</v>
      </c>
      <c r="B128" s="206" t="s">
        <v>635</v>
      </c>
      <c r="C128" s="198">
        <f>C124</f>
        <v>359.81200000000001</v>
      </c>
      <c r="D128" s="198" t="s">
        <v>28</v>
      </c>
      <c r="E128" s="198">
        <f t="shared" si="14"/>
        <v>26.400000000000002</v>
      </c>
      <c r="F128" s="207">
        <v>9499.0368000000017</v>
      </c>
      <c r="G128" s="244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spans="1:26" ht="43.5" outlineLevel="2" x14ac:dyDescent="0.55000000000000004">
      <c r="A129" s="205" t="s">
        <v>639</v>
      </c>
      <c r="B129" s="206" t="s">
        <v>634</v>
      </c>
      <c r="C129" s="198">
        <f>C125</f>
        <v>6693.67</v>
      </c>
      <c r="D129" s="198" t="s">
        <v>28</v>
      </c>
      <c r="E129" s="198">
        <f t="shared" si="14"/>
        <v>27.500000000000004</v>
      </c>
      <c r="F129" s="207">
        <v>184075.92500000002</v>
      </c>
      <c r="G129" s="244" t="s">
        <v>643</v>
      </c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spans="1:26" ht="21.75" outlineLevel="1" x14ac:dyDescent="0.55000000000000004">
      <c r="A130" s="202" t="s">
        <v>351</v>
      </c>
      <c r="B130" s="197" t="s">
        <v>352</v>
      </c>
      <c r="C130" s="203"/>
      <c r="D130" s="203"/>
      <c r="E130" s="203"/>
      <c r="F130" s="204">
        <f>SUM(F131:F133)</f>
        <v>1295142.2550000001</v>
      </c>
      <c r="G130" s="245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spans="1:26" ht="21.75" outlineLevel="2" x14ac:dyDescent="0.55000000000000004">
      <c r="A131" s="205" t="s">
        <v>353</v>
      </c>
      <c r="B131" s="206" t="s">
        <v>354</v>
      </c>
      <c r="C131" s="198">
        <v>21407.31</v>
      </c>
      <c r="D131" s="198" t="s">
        <v>28</v>
      </c>
      <c r="E131" s="198">
        <f t="shared" ref="E131:E133" si="15">F131/C131</f>
        <v>1.6499999999999997</v>
      </c>
      <c r="F131" s="207">
        <v>35322.061499999996</v>
      </c>
      <c r="G131" s="244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spans="1:26" ht="21.75" outlineLevel="2" x14ac:dyDescent="0.55000000000000004">
      <c r="A132" s="205" t="s">
        <v>355</v>
      </c>
      <c r="B132" s="206" t="s">
        <v>356</v>
      </c>
      <c r="C132" s="198">
        <v>21407.31</v>
      </c>
      <c r="D132" s="198" t="s">
        <v>28</v>
      </c>
      <c r="E132" s="198">
        <f t="shared" si="15"/>
        <v>20.349999999999994</v>
      </c>
      <c r="F132" s="207">
        <v>435638.75849999988</v>
      </c>
      <c r="G132" s="244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spans="1:26" ht="43.5" outlineLevel="2" x14ac:dyDescent="0.55000000000000004">
      <c r="A133" s="205" t="s">
        <v>640</v>
      </c>
      <c r="B133" s="206" t="s">
        <v>641</v>
      </c>
      <c r="C133" s="198">
        <v>21407.31</v>
      </c>
      <c r="D133" s="198" t="s">
        <v>28</v>
      </c>
      <c r="E133" s="198">
        <f t="shared" si="15"/>
        <v>38.500000000000007</v>
      </c>
      <c r="F133" s="207">
        <v>824181.43500000017</v>
      </c>
      <c r="G133" s="244" t="s">
        <v>642</v>
      </c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spans="1:26" ht="21.75" x14ac:dyDescent="0.55000000000000004">
      <c r="A134" s="193">
        <v>11</v>
      </c>
      <c r="B134" s="194" t="s">
        <v>644</v>
      </c>
      <c r="C134" s="195"/>
      <c r="D134" s="195"/>
      <c r="E134" s="195"/>
      <c r="F134" s="196">
        <f>F135+F142+F144</f>
        <v>2281080.4500000002</v>
      </c>
      <c r="G134" s="243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spans="1:26" ht="21.75" outlineLevel="1" x14ac:dyDescent="0.55000000000000004">
      <c r="A135" s="202" t="s">
        <v>357</v>
      </c>
      <c r="B135" s="197" t="s">
        <v>358</v>
      </c>
      <c r="C135" s="203"/>
      <c r="D135" s="203"/>
      <c r="E135" s="203"/>
      <c r="F135" s="204">
        <f>SUM(F136:F141)</f>
        <v>1101421.5367419356</v>
      </c>
      <c r="G135" s="245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spans="1:26" ht="21.75" outlineLevel="2" x14ac:dyDescent="0.55000000000000004">
      <c r="A136" s="205" t="s">
        <v>359</v>
      </c>
      <c r="B136" s="206" t="s">
        <v>545</v>
      </c>
      <c r="C136" s="211">
        <v>6641.47</v>
      </c>
      <c r="D136" s="211" t="s">
        <v>360</v>
      </c>
      <c r="E136" s="198">
        <f t="shared" ref="E136:E141" si="16">F136/C136</f>
        <v>84.7</v>
      </c>
      <c r="F136" s="212">
        <v>562532.50900000008</v>
      </c>
      <c r="G136" s="247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spans="1:26" ht="21.75" outlineLevel="2" x14ac:dyDescent="0.55000000000000004">
      <c r="A137" s="205" t="s">
        <v>361</v>
      </c>
      <c r="B137" s="206" t="s">
        <v>365</v>
      </c>
      <c r="C137" s="211">
        <v>144.899</v>
      </c>
      <c r="D137" s="211" t="s">
        <v>360</v>
      </c>
      <c r="E137" s="198">
        <f t="shared" si="16"/>
        <v>220.00000000000003</v>
      </c>
      <c r="F137" s="212">
        <v>31877.780000000002</v>
      </c>
      <c r="G137" s="247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spans="1:26" ht="21.75" outlineLevel="2" x14ac:dyDescent="0.55000000000000004">
      <c r="A138" s="205" t="s">
        <v>362</v>
      </c>
      <c r="B138" s="206" t="s">
        <v>546</v>
      </c>
      <c r="C138" s="211">
        <v>52.2</v>
      </c>
      <c r="D138" s="211" t="s">
        <v>360</v>
      </c>
      <c r="E138" s="198">
        <f t="shared" si="16"/>
        <v>231</v>
      </c>
      <c r="F138" s="212">
        <v>12058.2</v>
      </c>
      <c r="G138" s="247" t="s">
        <v>645</v>
      </c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spans="1:26" ht="21.75" outlineLevel="2" x14ac:dyDescent="0.55000000000000004">
      <c r="A139" s="205" t="s">
        <v>363</v>
      </c>
      <c r="B139" s="206" t="s">
        <v>547</v>
      </c>
      <c r="C139" s="211">
        <v>117.4</v>
      </c>
      <c r="D139" s="211" t="s">
        <v>360</v>
      </c>
      <c r="E139" s="198">
        <f t="shared" si="16"/>
        <v>46.20000000000001</v>
      </c>
      <c r="F139" s="212">
        <v>5423.880000000001</v>
      </c>
      <c r="G139" s="247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spans="1:26" ht="43.5" outlineLevel="2" x14ac:dyDescent="0.55000000000000004">
      <c r="A140" s="205" t="s">
        <v>364</v>
      </c>
      <c r="B140" s="206" t="s">
        <v>367</v>
      </c>
      <c r="C140" s="211">
        <v>8032.4039999999995</v>
      </c>
      <c r="D140" s="211" t="s">
        <v>19</v>
      </c>
      <c r="E140" s="198">
        <f t="shared" si="16"/>
        <v>32.573672838169003</v>
      </c>
      <c r="F140" s="212">
        <v>261644.90000000002</v>
      </c>
      <c r="G140" s="244" t="s">
        <v>679</v>
      </c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spans="1:26" ht="43.5" outlineLevel="2" x14ac:dyDescent="0.55000000000000004">
      <c r="A141" s="205" t="s">
        <v>366</v>
      </c>
      <c r="B141" s="206" t="s">
        <v>368</v>
      </c>
      <c r="C141" s="211">
        <v>2813.3860215053764</v>
      </c>
      <c r="D141" s="211" t="s">
        <v>19</v>
      </c>
      <c r="E141" s="198">
        <f t="shared" si="16"/>
        <v>81</v>
      </c>
      <c r="F141" s="212">
        <v>227884.2677419355</v>
      </c>
      <c r="G141" s="244" t="s">
        <v>628</v>
      </c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spans="1:26" ht="21.75" outlineLevel="1" x14ac:dyDescent="0.55000000000000004">
      <c r="A142" s="202" t="s">
        <v>369</v>
      </c>
      <c r="B142" s="197" t="s">
        <v>370</v>
      </c>
      <c r="C142" s="203"/>
      <c r="D142" s="203"/>
      <c r="E142" s="203"/>
      <c r="F142" s="204">
        <f>F143</f>
        <v>499190.92763157899</v>
      </c>
      <c r="G142" s="245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spans="1:26" ht="43.5" outlineLevel="2" x14ac:dyDescent="0.55000000000000004">
      <c r="A143" s="205" t="s">
        <v>371</v>
      </c>
      <c r="B143" s="206" t="s">
        <v>372</v>
      </c>
      <c r="C143" s="211">
        <v>3442.6960526315788</v>
      </c>
      <c r="D143" s="211" t="s">
        <v>360</v>
      </c>
      <c r="E143" s="198">
        <f t="shared" ref="E143" si="17">F143/C143</f>
        <v>145.00000000000003</v>
      </c>
      <c r="F143" s="212">
        <v>499190.92763157899</v>
      </c>
      <c r="G143" s="247" t="s">
        <v>628</v>
      </c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spans="1:26" ht="21.75" outlineLevel="1" x14ac:dyDescent="0.55000000000000004">
      <c r="A144" s="202" t="s">
        <v>570</v>
      </c>
      <c r="B144" s="197" t="s">
        <v>235</v>
      </c>
      <c r="C144" s="203"/>
      <c r="D144" s="203"/>
      <c r="E144" s="203"/>
      <c r="F144" s="204">
        <f>SUM(F145:F150)</f>
        <v>680467.98562648555</v>
      </c>
      <c r="G144" s="245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spans="1:26" ht="21.75" outlineLevel="2" x14ac:dyDescent="0.55000000000000004">
      <c r="A145" s="205" t="s">
        <v>647</v>
      </c>
      <c r="B145" s="206" t="s">
        <v>650</v>
      </c>
      <c r="C145" s="211">
        <f>C136</f>
        <v>6641.47</v>
      </c>
      <c r="D145" s="211" t="s">
        <v>360</v>
      </c>
      <c r="E145" s="198">
        <f t="shared" ref="E145:E150" si="18">F145/C145</f>
        <v>52.800000000000004</v>
      </c>
      <c r="F145" s="212">
        <v>350669.61600000004</v>
      </c>
      <c r="G145" s="247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spans="1:26" ht="21.75" outlineLevel="2" x14ac:dyDescent="0.55000000000000004">
      <c r="A146" s="205" t="s">
        <v>648</v>
      </c>
      <c r="B146" s="206" t="s">
        <v>651</v>
      </c>
      <c r="C146" s="211">
        <f>C137</f>
        <v>144.899</v>
      </c>
      <c r="D146" s="211" t="s">
        <v>360</v>
      </c>
      <c r="E146" s="198">
        <f t="shared" si="18"/>
        <v>55.000000000000007</v>
      </c>
      <c r="F146" s="212">
        <v>7969.4450000000006</v>
      </c>
      <c r="G146" s="247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spans="1:26" ht="21.75" outlineLevel="2" x14ac:dyDescent="0.55000000000000004">
      <c r="A147" s="205" t="s">
        <v>649</v>
      </c>
      <c r="B147" s="206" t="s">
        <v>646</v>
      </c>
      <c r="C147" s="211">
        <f>C139</f>
        <v>117.4</v>
      </c>
      <c r="D147" s="211" t="s">
        <v>360</v>
      </c>
      <c r="E147" s="198">
        <f t="shared" si="18"/>
        <v>19.800000000000004</v>
      </c>
      <c r="F147" s="212">
        <v>2324.5200000000004</v>
      </c>
      <c r="G147" s="247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spans="1:26" ht="21.75" outlineLevel="2" x14ac:dyDescent="0.55000000000000004">
      <c r="A148" s="205" t="s">
        <v>676</v>
      </c>
      <c r="B148" s="206" t="s">
        <v>673</v>
      </c>
      <c r="C148" s="211">
        <v>8032.4039999999995</v>
      </c>
      <c r="D148" s="211" t="s">
        <v>19</v>
      </c>
      <c r="E148" s="198">
        <f t="shared" si="18"/>
        <v>16.286836419084501</v>
      </c>
      <c r="F148" s="212">
        <v>130822.45000000001</v>
      </c>
      <c r="G148" s="247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spans="1:26" ht="21.75" outlineLevel="2" x14ac:dyDescent="0.55000000000000004">
      <c r="A149" s="205" t="s">
        <v>677</v>
      </c>
      <c r="B149" s="206" t="s">
        <v>674</v>
      </c>
      <c r="C149" s="211">
        <v>2813.3860215053764</v>
      </c>
      <c r="D149" s="211" t="s">
        <v>19</v>
      </c>
      <c r="E149" s="198">
        <f t="shared" si="18"/>
        <v>12.000000000000002</v>
      </c>
      <c r="F149" s="212">
        <v>33760.632258064521</v>
      </c>
      <c r="G149" s="247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spans="1:26" ht="21.75" outlineLevel="2" x14ac:dyDescent="0.55000000000000004">
      <c r="A150" s="205" t="s">
        <v>678</v>
      </c>
      <c r="B150" s="206" t="s">
        <v>675</v>
      </c>
      <c r="C150" s="211">
        <v>3442.6960526315788</v>
      </c>
      <c r="D150" s="211" t="s">
        <v>360</v>
      </c>
      <c r="E150" s="198">
        <f t="shared" si="18"/>
        <v>45</v>
      </c>
      <c r="F150" s="217">
        <v>154921.32236842104</v>
      </c>
      <c r="G150" s="249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spans="1:26" ht="21.75" x14ac:dyDescent="0.55000000000000004">
      <c r="A151" s="193">
        <v>12</v>
      </c>
      <c r="B151" s="194" t="s">
        <v>373</v>
      </c>
      <c r="C151" s="195"/>
      <c r="D151" s="195"/>
      <c r="E151" s="195"/>
      <c r="F151" s="196">
        <f>F152</f>
        <v>764959.87875999999</v>
      </c>
      <c r="G151" s="243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spans="1:26" ht="21.75" outlineLevel="1" x14ac:dyDescent="0.55000000000000004">
      <c r="A152" s="202" t="s">
        <v>374</v>
      </c>
      <c r="B152" s="197" t="s">
        <v>375</v>
      </c>
      <c r="C152" s="203"/>
      <c r="D152" s="203"/>
      <c r="E152" s="203"/>
      <c r="F152" s="204">
        <f>SUM(F153:F156)</f>
        <v>764959.87875999999</v>
      </c>
      <c r="G152" s="245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spans="1:26" ht="21.75" outlineLevel="2" x14ac:dyDescent="0.55000000000000004">
      <c r="A153" s="205" t="s">
        <v>376</v>
      </c>
      <c r="B153" s="206" t="s">
        <v>543</v>
      </c>
      <c r="C153" s="211">
        <v>6693.67</v>
      </c>
      <c r="D153" s="211" t="s">
        <v>28</v>
      </c>
      <c r="E153" s="198">
        <f t="shared" ref="E153:E156" si="19">F153/C153</f>
        <v>71.5</v>
      </c>
      <c r="F153" s="212">
        <v>478597.40500000003</v>
      </c>
      <c r="G153" s="247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spans="1:26" ht="21.75" outlineLevel="2" x14ac:dyDescent="0.55000000000000004">
      <c r="A154" s="205" t="s">
        <v>377</v>
      </c>
      <c r="B154" s="206" t="s">
        <v>378</v>
      </c>
      <c r="C154" s="211">
        <v>8032.4039999999995</v>
      </c>
      <c r="D154" s="211" t="s">
        <v>28</v>
      </c>
      <c r="E154" s="198">
        <f t="shared" si="19"/>
        <v>24.2</v>
      </c>
      <c r="F154" s="212">
        <v>194384.17679999999</v>
      </c>
      <c r="G154" s="247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spans="1:26" ht="43.5" outlineLevel="2" x14ac:dyDescent="0.55000000000000004">
      <c r="A155" s="205" t="s">
        <v>379</v>
      </c>
      <c r="B155" s="206" t="s">
        <v>544</v>
      </c>
      <c r="C155" s="211">
        <v>3484.0263999999997</v>
      </c>
      <c r="D155" s="211" t="s">
        <v>28</v>
      </c>
      <c r="E155" s="198">
        <f t="shared" si="19"/>
        <v>3.3000000000000007</v>
      </c>
      <c r="F155" s="212">
        <v>11497.287120000001</v>
      </c>
      <c r="G155" s="247" t="s">
        <v>654</v>
      </c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spans="1:26" ht="21.75" outlineLevel="2" x14ac:dyDescent="0.55000000000000004">
      <c r="A156" s="205" t="s">
        <v>652</v>
      </c>
      <c r="B156" s="208" t="s">
        <v>653</v>
      </c>
      <c r="C156" s="216">
        <f>C155</f>
        <v>3484.0263999999997</v>
      </c>
      <c r="D156" s="211" t="s">
        <v>28</v>
      </c>
      <c r="E156" s="198">
        <f t="shared" si="19"/>
        <v>23.1</v>
      </c>
      <c r="F156" s="217">
        <v>80481.009839999999</v>
      </c>
      <c r="G156" s="249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spans="1:26" ht="21.75" x14ac:dyDescent="0.55000000000000004">
      <c r="A157" s="193">
        <v>13</v>
      </c>
      <c r="B157" s="194" t="s">
        <v>380</v>
      </c>
      <c r="C157" s="195"/>
      <c r="D157" s="195"/>
      <c r="E157" s="195"/>
      <c r="F157" s="196">
        <f>F158+F163</f>
        <v>1785585.7591000004</v>
      </c>
      <c r="G157" s="243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spans="1:26" ht="21.75" outlineLevel="1" x14ac:dyDescent="0.55000000000000004">
      <c r="A158" s="202" t="s">
        <v>381</v>
      </c>
      <c r="B158" s="197" t="s">
        <v>380</v>
      </c>
      <c r="C158" s="203"/>
      <c r="D158" s="203"/>
      <c r="E158" s="203"/>
      <c r="F158" s="204">
        <f>F161+F162+F160+F159</f>
        <v>560806.45921963977</v>
      </c>
      <c r="G158" s="245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spans="1:26" ht="21.75" outlineLevel="1" x14ac:dyDescent="0.55000000000000004">
      <c r="A159" s="205" t="s">
        <v>382</v>
      </c>
      <c r="B159" s="215" t="s">
        <v>571</v>
      </c>
      <c r="C159" s="259">
        <v>125.78450000000001</v>
      </c>
      <c r="D159" s="211" t="s">
        <v>28</v>
      </c>
      <c r="E159" s="198">
        <f t="shared" ref="E159:E162" si="20">F159/C159</f>
        <v>77</v>
      </c>
      <c r="F159" s="212">
        <v>9685.406500000001</v>
      </c>
      <c r="G159" s="247" t="s">
        <v>655</v>
      </c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spans="1:26" ht="21.75" outlineLevel="1" x14ac:dyDescent="0.55000000000000004">
      <c r="A160" s="205" t="s">
        <v>383</v>
      </c>
      <c r="B160" s="215" t="s">
        <v>384</v>
      </c>
      <c r="C160" s="211">
        <v>608.52440000000001</v>
      </c>
      <c r="D160" s="211" t="s">
        <v>28</v>
      </c>
      <c r="E160" s="198">
        <f t="shared" si="20"/>
        <v>40.700000000000003</v>
      </c>
      <c r="F160" s="212">
        <v>24766.943080000001</v>
      </c>
      <c r="G160" s="247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spans="1:26" ht="21.75" outlineLevel="2" x14ac:dyDescent="0.55000000000000004">
      <c r="A161" s="205" t="s">
        <v>385</v>
      </c>
      <c r="B161" s="215" t="s">
        <v>386</v>
      </c>
      <c r="C161" s="211">
        <v>8824.1388999999981</v>
      </c>
      <c r="D161" s="211" t="s">
        <v>28</v>
      </c>
      <c r="E161" s="198">
        <f t="shared" si="20"/>
        <v>5.28910452361227</v>
      </c>
      <c r="F161" s="212">
        <v>46671.792972972988</v>
      </c>
      <c r="G161" s="247" t="s">
        <v>684</v>
      </c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spans="1:26" ht="21.75" outlineLevel="2" x14ac:dyDescent="0.55000000000000004">
      <c r="A162" s="205" t="s">
        <v>387</v>
      </c>
      <c r="B162" s="215" t="s">
        <v>388</v>
      </c>
      <c r="C162" s="211">
        <v>28054.119999999995</v>
      </c>
      <c r="D162" s="211" t="s">
        <v>28</v>
      </c>
      <c r="E162" s="198">
        <f t="shared" si="20"/>
        <v>17.098462424295143</v>
      </c>
      <c r="F162" s="212">
        <v>479682.31666666677</v>
      </c>
      <c r="G162" s="247" t="s">
        <v>684</v>
      </c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spans="1:26" ht="21.75" outlineLevel="1" x14ac:dyDescent="0.55000000000000004">
      <c r="A163" s="202" t="s">
        <v>656</v>
      </c>
      <c r="B163" s="197" t="s">
        <v>235</v>
      </c>
      <c r="C163" s="203"/>
      <c r="D163" s="203"/>
      <c r="E163" s="203"/>
      <c r="F163" s="204">
        <f>SUM(F164:F167)</f>
        <v>1224779.2998803605</v>
      </c>
      <c r="G163" s="245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spans="1:26" ht="21.75" outlineLevel="2" x14ac:dyDescent="0.55000000000000004">
      <c r="A164" s="205" t="s">
        <v>657</v>
      </c>
      <c r="B164" s="215" t="s">
        <v>658</v>
      </c>
      <c r="C164" s="211">
        <f>C159</f>
        <v>125.78450000000001</v>
      </c>
      <c r="D164" s="211" t="s">
        <v>28</v>
      </c>
      <c r="E164" s="198">
        <f t="shared" ref="E164:E167" si="21">F164/C164</f>
        <v>44.000000000000007</v>
      </c>
      <c r="F164" s="212">
        <v>5534.5180000000009</v>
      </c>
      <c r="G164" s="247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spans="1:26" ht="21.75" outlineLevel="2" x14ac:dyDescent="0.55000000000000004">
      <c r="A165" s="205" t="s">
        <v>660</v>
      </c>
      <c r="B165" s="215" t="s">
        <v>659</v>
      </c>
      <c r="C165" s="211">
        <f>C160</f>
        <v>608.52440000000001</v>
      </c>
      <c r="D165" s="211" t="s">
        <v>28</v>
      </c>
      <c r="E165" s="198">
        <f t="shared" si="21"/>
        <v>30.8</v>
      </c>
      <c r="F165" s="212">
        <v>18742.551520000001</v>
      </c>
      <c r="G165" s="247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spans="1:26" ht="21.75" outlineLevel="2" x14ac:dyDescent="0.55000000000000004">
      <c r="A166" s="205" t="s">
        <v>680</v>
      </c>
      <c r="B166" s="215" t="s">
        <v>682</v>
      </c>
      <c r="C166" s="211">
        <f>C161</f>
        <v>8824.1388999999981</v>
      </c>
      <c r="D166" s="211" t="s">
        <v>28</v>
      </c>
      <c r="E166" s="198">
        <f t="shared" si="21"/>
        <v>27.327040038663391</v>
      </c>
      <c r="F166" s="212">
        <v>241137.59702702708</v>
      </c>
      <c r="G166" s="247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spans="1:26" ht="21.75" outlineLevel="2" x14ac:dyDescent="0.55000000000000004">
      <c r="A167" s="205" t="s">
        <v>681</v>
      </c>
      <c r="B167" s="215" t="s">
        <v>683</v>
      </c>
      <c r="C167" s="211">
        <f>C162</f>
        <v>28054.119999999995</v>
      </c>
      <c r="D167" s="211" t="s">
        <v>28</v>
      </c>
      <c r="E167" s="198">
        <f t="shared" si="21"/>
        <v>34.196924848590278</v>
      </c>
      <c r="F167" s="212">
        <v>959364.63333333342</v>
      </c>
      <c r="G167" s="247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spans="1:26" ht="21.75" x14ac:dyDescent="0.55000000000000004">
      <c r="A168" s="193">
        <v>14</v>
      </c>
      <c r="B168" s="194" t="s">
        <v>389</v>
      </c>
      <c r="C168" s="195"/>
      <c r="D168" s="195"/>
      <c r="E168" s="195"/>
      <c r="F168" s="196">
        <f>F169+F175+F178+F182</f>
        <v>4139236.3375000004</v>
      </c>
      <c r="G168" s="243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spans="1:26" ht="21.75" outlineLevel="1" x14ac:dyDescent="0.55000000000000004">
      <c r="A169" s="202" t="s">
        <v>390</v>
      </c>
      <c r="B169" s="197" t="s">
        <v>391</v>
      </c>
      <c r="C169" s="203"/>
      <c r="D169" s="203"/>
      <c r="E169" s="203"/>
      <c r="F169" s="204">
        <f>SUM(F170:F174)</f>
        <v>2898914.2875000001</v>
      </c>
      <c r="G169" s="245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spans="1:26" ht="21.75" outlineLevel="2" x14ac:dyDescent="0.55000000000000004">
      <c r="A170" s="205" t="s">
        <v>392</v>
      </c>
      <c r="B170" s="219" t="s">
        <v>393</v>
      </c>
      <c r="C170" s="220">
        <v>1783.9425000000001</v>
      </c>
      <c r="D170" s="220" t="s">
        <v>28</v>
      </c>
      <c r="E170" s="198">
        <f t="shared" ref="E170:E174" si="22">F170/C170</f>
        <v>1375</v>
      </c>
      <c r="F170" s="214">
        <v>2452920.9375</v>
      </c>
      <c r="G170" s="248" t="s">
        <v>668</v>
      </c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spans="1:26" ht="21.75" outlineLevel="2" x14ac:dyDescent="0.55000000000000004">
      <c r="A171" s="205" t="s">
        <v>394</v>
      </c>
      <c r="B171" s="219" t="s">
        <v>548</v>
      </c>
      <c r="C171" s="220">
        <v>81.408000000000015</v>
      </c>
      <c r="D171" s="220" t="s">
        <v>28</v>
      </c>
      <c r="E171" s="198">
        <f t="shared" si="22"/>
        <v>1045.0000000000002</v>
      </c>
      <c r="F171" s="214">
        <v>85071.36000000003</v>
      </c>
      <c r="G171" s="248" t="s">
        <v>668</v>
      </c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spans="1:26" ht="21.75" outlineLevel="2" x14ac:dyDescent="0.55000000000000004">
      <c r="A172" s="205" t="s">
        <v>396</v>
      </c>
      <c r="B172" s="219" t="s">
        <v>397</v>
      </c>
      <c r="C172" s="220">
        <v>1</v>
      </c>
      <c r="D172" s="220" t="s">
        <v>20</v>
      </c>
      <c r="E172" s="198">
        <f t="shared" si="22"/>
        <v>19800</v>
      </c>
      <c r="F172" s="214">
        <v>19800</v>
      </c>
      <c r="G172" s="248" t="s">
        <v>668</v>
      </c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spans="1:26" ht="21.75" outlineLevel="2" x14ac:dyDescent="0.55000000000000004">
      <c r="A173" s="205" t="s">
        <v>550</v>
      </c>
      <c r="B173" s="219" t="s">
        <v>395</v>
      </c>
      <c r="C173" s="220">
        <v>314.15999999999997</v>
      </c>
      <c r="D173" s="220" t="s">
        <v>19</v>
      </c>
      <c r="E173" s="198">
        <f t="shared" si="22"/>
        <v>907.50000000000011</v>
      </c>
      <c r="F173" s="214">
        <v>285100.2</v>
      </c>
      <c r="G173" s="248" t="s">
        <v>668</v>
      </c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spans="1:26" ht="21.75" outlineLevel="2" x14ac:dyDescent="0.55000000000000004">
      <c r="A174" s="205" t="s">
        <v>551</v>
      </c>
      <c r="B174" s="219" t="s">
        <v>549</v>
      </c>
      <c r="C174" s="220">
        <v>83.49</v>
      </c>
      <c r="D174" s="220" t="s">
        <v>28</v>
      </c>
      <c r="E174" s="198">
        <f t="shared" si="22"/>
        <v>671</v>
      </c>
      <c r="F174" s="214">
        <v>56021.79</v>
      </c>
      <c r="G174" s="248" t="s">
        <v>668</v>
      </c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spans="1:26" ht="21.75" outlineLevel="1" x14ac:dyDescent="0.55000000000000004">
      <c r="A175" s="202" t="s">
        <v>398</v>
      </c>
      <c r="B175" s="197" t="s">
        <v>399</v>
      </c>
      <c r="C175" s="203"/>
      <c r="D175" s="203"/>
      <c r="E175" s="203"/>
      <c r="F175" s="204">
        <f>SUM(F176:F177)</f>
        <v>238622.45</v>
      </c>
      <c r="G175" s="245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spans="1:26" ht="21.75" outlineLevel="2" x14ac:dyDescent="0.55000000000000004">
      <c r="A176" s="205" t="s">
        <v>400</v>
      </c>
      <c r="B176" s="219" t="s">
        <v>401</v>
      </c>
      <c r="C176" s="220">
        <v>56</v>
      </c>
      <c r="D176" s="220" t="s">
        <v>20</v>
      </c>
      <c r="E176" s="198">
        <f t="shared" ref="E176:E177" si="23">F176/C176</f>
        <v>1925.0000000000002</v>
      </c>
      <c r="F176" s="214">
        <v>107800.00000000001</v>
      </c>
      <c r="G176" s="248" t="s">
        <v>668</v>
      </c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spans="1:26" ht="43.5" outlineLevel="2" x14ac:dyDescent="0.55000000000000004">
      <c r="A177" s="205" t="s">
        <v>402</v>
      </c>
      <c r="B177" s="219" t="s">
        <v>403</v>
      </c>
      <c r="C177" s="220">
        <v>1</v>
      </c>
      <c r="D177" s="220" t="s">
        <v>119</v>
      </c>
      <c r="E177" s="198">
        <f t="shared" si="23"/>
        <v>130822.45000000001</v>
      </c>
      <c r="F177" s="214">
        <v>130822.45000000001</v>
      </c>
      <c r="G177" s="248" t="s">
        <v>669</v>
      </c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spans="1:26" ht="21.75" outlineLevel="1" x14ac:dyDescent="0.55000000000000004">
      <c r="A178" s="202" t="s">
        <v>404</v>
      </c>
      <c r="B178" s="221" t="s">
        <v>405</v>
      </c>
      <c r="C178" s="222"/>
      <c r="D178" s="222"/>
      <c r="E178" s="222"/>
      <c r="F178" s="223">
        <f>SUM(F179:F181)</f>
        <v>917879.60000000009</v>
      </c>
      <c r="G178" s="25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spans="1:26" ht="21.75" outlineLevel="2" x14ac:dyDescent="0.55000000000000004">
      <c r="A179" s="205" t="s">
        <v>554</v>
      </c>
      <c r="B179" s="219" t="s">
        <v>552</v>
      </c>
      <c r="C179" s="220">
        <v>554.4</v>
      </c>
      <c r="D179" s="220" t="s">
        <v>19</v>
      </c>
      <c r="E179" s="198">
        <f t="shared" ref="E179:E181" si="24">F179/C179</f>
        <v>71.500000000000014</v>
      </c>
      <c r="F179" s="214">
        <v>39639.600000000006</v>
      </c>
      <c r="G179" s="248" t="s">
        <v>668</v>
      </c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spans="1:26" ht="21.75" outlineLevel="2" x14ac:dyDescent="0.55000000000000004">
      <c r="A180" s="205" t="s">
        <v>555</v>
      </c>
      <c r="B180" s="219" t="s">
        <v>553</v>
      </c>
      <c r="C180" s="220">
        <v>92</v>
      </c>
      <c r="D180" s="220" t="s">
        <v>20</v>
      </c>
      <c r="E180" s="198">
        <f t="shared" si="24"/>
        <v>1650</v>
      </c>
      <c r="F180" s="214">
        <v>151800</v>
      </c>
      <c r="G180" s="248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spans="1:26" ht="21.75" outlineLevel="2" x14ac:dyDescent="0.55000000000000004">
      <c r="A181" s="205" t="s">
        <v>406</v>
      </c>
      <c r="B181" s="219" t="s">
        <v>407</v>
      </c>
      <c r="C181" s="220">
        <v>508</v>
      </c>
      <c r="D181" s="220" t="s">
        <v>20</v>
      </c>
      <c r="E181" s="198">
        <f t="shared" si="24"/>
        <v>1430.0000000000002</v>
      </c>
      <c r="F181" s="214">
        <v>726440.00000000012</v>
      </c>
      <c r="G181" s="248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spans="1:26" ht="21.75" outlineLevel="1" x14ac:dyDescent="0.55000000000000004">
      <c r="A182" s="202" t="s">
        <v>662</v>
      </c>
      <c r="B182" s="197" t="s">
        <v>235</v>
      </c>
      <c r="C182" s="203"/>
      <c r="D182" s="203"/>
      <c r="E182" s="203"/>
      <c r="F182" s="204">
        <f>SUM(F183)</f>
        <v>83820</v>
      </c>
      <c r="G182" s="245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spans="1:26" ht="21.75" outlineLevel="2" x14ac:dyDescent="0.55000000000000004">
      <c r="A183" s="205" t="s">
        <v>663</v>
      </c>
      <c r="B183" s="226" t="s">
        <v>661</v>
      </c>
      <c r="C183" s="227">
        <f>C181</f>
        <v>508</v>
      </c>
      <c r="D183" s="227" t="str">
        <f>D181</f>
        <v>un</v>
      </c>
      <c r="E183" s="198">
        <f t="shared" ref="E183" si="25">F183/C183</f>
        <v>165</v>
      </c>
      <c r="F183" s="228">
        <v>83820</v>
      </c>
      <c r="G183" s="252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spans="1:26" ht="21.75" x14ac:dyDescent="0.55000000000000004">
      <c r="A184" s="193">
        <v>15</v>
      </c>
      <c r="B184" s="194" t="s">
        <v>556</v>
      </c>
      <c r="C184" s="195"/>
      <c r="D184" s="195"/>
      <c r="E184" s="195"/>
      <c r="F184" s="196">
        <f>F185</f>
        <v>159580.905</v>
      </c>
      <c r="G184" s="243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spans="1:26" ht="21.75" outlineLevel="1" x14ac:dyDescent="0.55000000000000004">
      <c r="A185" s="202" t="s">
        <v>409</v>
      </c>
      <c r="B185" s="197" t="s">
        <v>556</v>
      </c>
      <c r="C185" s="203"/>
      <c r="D185" s="203"/>
      <c r="E185" s="203"/>
      <c r="F185" s="204">
        <f>SUM(F186:F187)</f>
        <v>159580.905</v>
      </c>
      <c r="G185" s="245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spans="1:26" ht="21.75" outlineLevel="2" x14ac:dyDescent="0.55000000000000004">
      <c r="A186" s="205" t="s">
        <v>411</v>
      </c>
      <c r="B186" s="215" t="s">
        <v>557</v>
      </c>
      <c r="C186" s="224">
        <v>266.19</v>
      </c>
      <c r="D186" s="224" t="s">
        <v>28</v>
      </c>
      <c r="E186" s="198">
        <f t="shared" ref="E186:E187" si="26">F186/C186</f>
        <v>550</v>
      </c>
      <c r="F186" s="225">
        <v>146404.5</v>
      </c>
      <c r="G186" s="251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spans="1:26" ht="21.75" outlineLevel="2" x14ac:dyDescent="0.55000000000000004">
      <c r="A187" s="205" t="s">
        <v>558</v>
      </c>
      <c r="B187" s="226" t="s">
        <v>252</v>
      </c>
      <c r="C187" s="227">
        <v>266.19</v>
      </c>
      <c r="D187" s="227" t="s">
        <v>28</v>
      </c>
      <c r="E187" s="198">
        <f t="shared" si="26"/>
        <v>49.5</v>
      </c>
      <c r="F187" s="228">
        <v>13176.405000000001</v>
      </c>
      <c r="G187" s="252" t="s">
        <v>664</v>
      </c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spans="1:26" ht="21.75" x14ac:dyDescent="0.55000000000000004">
      <c r="A188" s="193">
        <v>15</v>
      </c>
      <c r="B188" s="194" t="s">
        <v>408</v>
      </c>
      <c r="C188" s="195"/>
      <c r="D188" s="195"/>
      <c r="E188" s="195"/>
      <c r="F188" s="196">
        <f>F189+F191+F193+F196</f>
        <v>1700203.0650000004</v>
      </c>
      <c r="G188" s="243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spans="1:26" ht="21.75" outlineLevel="1" x14ac:dyDescent="0.55000000000000004">
      <c r="A189" s="202" t="s">
        <v>409</v>
      </c>
      <c r="B189" s="197" t="s">
        <v>410</v>
      </c>
      <c r="C189" s="203"/>
      <c r="D189" s="203"/>
      <c r="E189" s="203"/>
      <c r="F189" s="204">
        <f>F190</f>
        <v>167043.18125000008</v>
      </c>
      <c r="G189" s="245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spans="1:26" ht="21.75" outlineLevel="2" x14ac:dyDescent="0.55000000000000004">
      <c r="A190" s="205" t="s">
        <v>411</v>
      </c>
      <c r="B190" s="215" t="s">
        <v>412</v>
      </c>
      <c r="C190" s="224">
        <v>6074.2975000000015</v>
      </c>
      <c r="D190" s="224" t="s">
        <v>28</v>
      </c>
      <c r="E190" s="198">
        <f t="shared" ref="E190" si="27">F190/C190</f>
        <v>27.500000000000007</v>
      </c>
      <c r="F190" s="225">
        <v>167043.18125000008</v>
      </c>
      <c r="G190" s="251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spans="1:26" ht="21.75" outlineLevel="1" x14ac:dyDescent="0.55000000000000004">
      <c r="A191" s="202" t="s">
        <v>413</v>
      </c>
      <c r="B191" s="197" t="s">
        <v>414</v>
      </c>
      <c r="C191" s="203"/>
      <c r="D191" s="203"/>
      <c r="E191" s="203"/>
      <c r="F191" s="204">
        <f>F192</f>
        <v>267269.09000000014</v>
      </c>
      <c r="G191" s="245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spans="1:26" ht="21.75" outlineLevel="2" x14ac:dyDescent="0.55000000000000004">
      <c r="A192" s="205" t="s">
        <v>415</v>
      </c>
      <c r="B192" s="215" t="s">
        <v>688</v>
      </c>
      <c r="C192" s="224">
        <v>6074.2975000000015</v>
      </c>
      <c r="D192" s="224" t="s">
        <v>28</v>
      </c>
      <c r="E192" s="198">
        <f t="shared" ref="E192" si="28">F192/C192</f>
        <v>44.000000000000014</v>
      </c>
      <c r="F192" s="225">
        <v>267269.09000000014</v>
      </c>
      <c r="G192" s="251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spans="1:26" ht="21.75" outlineLevel="2" x14ac:dyDescent="0.55000000000000004">
      <c r="A193" s="202" t="s">
        <v>559</v>
      </c>
      <c r="B193" s="197" t="s">
        <v>561</v>
      </c>
      <c r="C193" s="203"/>
      <c r="D193" s="203"/>
      <c r="E193" s="203"/>
      <c r="F193" s="204">
        <f>SUM(F194:F195)</f>
        <v>497492.16000000003</v>
      </c>
      <c r="G193" s="245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spans="1:26" ht="21.75" outlineLevel="2" x14ac:dyDescent="0.55000000000000004">
      <c r="A194" s="205" t="s">
        <v>560</v>
      </c>
      <c r="B194" s="215" t="s">
        <v>562</v>
      </c>
      <c r="C194" s="224">
        <v>300.57600000000002</v>
      </c>
      <c r="D194" s="224" t="s">
        <v>28</v>
      </c>
      <c r="E194" s="198">
        <f t="shared" ref="E194:E198" si="29">F194/C194</f>
        <v>660.00000000000011</v>
      </c>
      <c r="F194" s="225">
        <v>198380.16000000003</v>
      </c>
      <c r="G194" s="251" t="s">
        <v>686</v>
      </c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spans="1:26" ht="21.75" outlineLevel="2" x14ac:dyDescent="0.55000000000000004">
      <c r="A195" s="205" t="s">
        <v>564</v>
      </c>
      <c r="B195" s="218" t="s">
        <v>563</v>
      </c>
      <c r="C195" s="229">
        <v>453.20000000000005</v>
      </c>
      <c r="D195" s="224" t="s">
        <v>28</v>
      </c>
      <c r="E195" s="198">
        <f t="shared" si="29"/>
        <v>659.99999999999989</v>
      </c>
      <c r="F195" s="230">
        <v>299112</v>
      </c>
      <c r="G195" s="251" t="s">
        <v>686</v>
      </c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spans="1:26" ht="21.75" outlineLevel="2" x14ac:dyDescent="0.55000000000000004">
      <c r="A196" s="202" t="s">
        <v>665</v>
      </c>
      <c r="B196" s="197" t="s">
        <v>235</v>
      </c>
      <c r="C196" s="203"/>
      <c r="D196" s="203"/>
      <c r="E196" s="203"/>
      <c r="F196" s="204">
        <f>SUM(F197:F198)</f>
        <v>768398.63375000027</v>
      </c>
      <c r="G196" s="245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spans="1:26" ht="21.75" outlineLevel="2" x14ac:dyDescent="0.55000000000000004">
      <c r="A197" s="205" t="s">
        <v>666</v>
      </c>
      <c r="B197" s="215" t="s">
        <v>685</v>
      </c>
      <c r="C197" s="224">
        <v>6074.2975000000015</v>
      </c>
      <c r="D197" s="224" t="s">
        <v>28</v>
      </c>
      <c r="E197" s="198">
        <f t="shared" si="29"/>
        <v>77</v>
      </c>
      <c r="F197" s="225">
        <v>467720.90750000015</v>
      </c>
      <c r="G197" s="251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spans="1:26" ht="21.75" outlineLevel="2" x14ac:dyDescent="0.55000000000000004">
      <c r="A198" s="205" t="s">
        <v>667</v>
      </c>
      <c r="B198" s="215" t="s">
        <v>687</v>
      </c>
      <c r="C198" s="224">
        <v>6074.2975000000015</v>
      </c>
      <c r="D198" s="224" t="s">
        <v>28</v>
      </c>
      <c r="E198" s="198">
        <f t="shared" si="29"/>
        <v>49.500000000000007</v>
      </c>
      <c r="F198" s="230">
        <v>300677.72625000012</v>
      </c>
      <c r="G198" s="253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spans="1:26" ht="21.75" x14ac:dyDescent="0.55000000000000004">
      <c r="A199" s="193">
        <v>16</v>
      </c>
      <c r="B199" s="194" t="s">
        <v>416</v>
      </c>
      <c r="C199" s="195"/>
      <c r="D199" s="195"/>
      <c r="E199" s="195"/>
      <c r="F199" s="196">
        <f>F200</f>
        <v>2108717.27</v>
      </c>
      <c r="G199" s="243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21.75" outlineLevel="1" x14ac:dyDescent="0.55000000000000004">
      <c r="A200" s="202" t="s">
        <v>417</v>
      </c>
      <c r="B200" s="197" t="s">
        <v>416</v>
      </c>
      <c r="C200" s="203"/>
      <c r="D200" s="203"/>
      <c r="E200" s="203"/>
      <c r="F200" s="204">
        <f>SUM(F201:F207)</f>
        <v>2108717.27</v>
      </c>
      <c r="G200" s="245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21.75" outlineLevel="2" x14ac:dyDescent="0.55000000000000004">
      <c r="A201" s="205" t="s">
        <v>418</v>
      </c>
      <c r="B201" s="215" t="s">
        <v>419</v>
      </c>
      <c r="C201" s="224">
        <v>895</v>
      </c>
      <c r="D201" s="224" t="s">
        <v>28</v>
      </c>
      <c r="E201" s="198">
        <f t="shared" ref="E201:E207" si="30">F201/C201</f>
        <v>1650.0000000000002</v>
      </c>
      <c r="F201" s="225">
        <v>1476750.0000000002</v>
      </c>
      <c r="G201" s="251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21.75" outlineLevel="2" x14ac:dyDescent="0.55000000000000004">
      <c r="A202" s="205" t="s">
        <v>420</v>
      </c>
      <c r="B202" s="215" t="s">
        <v>421</v>
      </c>
      <c r="C202" s="224">
        <v>1</v>
      </c>
      <c r="D202" s="224" t="s">
        <v>119</v>
      </c>
      <c r="E202" s="198">
        <f t="shared" si="30"/>
        <v>130822.45000000001</v>
      </c>
      <c r="F202" s="225">
        <v>130822.45000000001</v>
      </c>
      <c r="G202" s="251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21.75" outlineLevel="2" x14ac:dyDescent="0.55000000000000004">
      <c r="A203" s="205" t="s">
        <v>422</v>
      </c>
      <c r="B203" s="215" t="s">
        <v>423</v>
      </c>
      <c r="C203" s="224">
        <v>1</v>
      </c>
      <c r="D203" s="224" t="s">
        <v>119</v>
      </c>
      <c r="E203" s="198">
        <f t="shared" si="30"/>
        <v>156986.94000000003</v>
      </c>
      <c r="F203" s="225">
        <v>156986.94000000003</v>
      </c>
      <c r="G203" s="251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spans="1:26" ht="21.75" outlineLevel="2" x14ac:dyDescent="0.55000000000000004">
      <c r="A204" s="205" t="s">
        <v>424</v>
      </c>
      <c r="B204" s="215" t="s">
        <v>425</v>
      </c>
      <c r="C204" s="231">
        <v>85.75</v>
      </c>
      <c r="D204" s="231" t="s">
        <v>28</v>
      </c>
      <c r="E204" s="198">
        <f t="shared" si="30"/>
        <v>352.00000000000006</v>
      </c>
      <c r="F204" s="232">
        <v>30184.000000000004</v>
      </c>
      <c r="G204" s="254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spans="1:26" ht="21.75" outlineLevel="2" x14ac:dyDescent="0.55000000000000004">
      <c r="A205" s="205" t="s">
        <v>426</v>
      </c>
      <c r="B205" s="317" t="s">
        <v>689</v>
      </c>
      <c r="C205" s="231">
        <v>1</v>
      </c>
      <c r="D205" s="231" t="s">
        <v>119</v>
      </c>
      <c r="E205" s="259">
        <f t="shared" si="30"/>
        <v>52328.98000000001</v>
      </c>
      <c r="F205" s="232">
        <v>52328.98000000001</v>
      </c>
      <c r="G205" s="255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spans="1:26" ht="21.75" outlineLevel="2" x14ac:dyDescent="0.55000000000000004">
      <c r="A206" s="205" t="s">
        <v>427</v>
      </c>
      <c r="B206" s="215" t="s">
        <v>428</v>
      </c>
      <c r="C206" s="224">
        <v>1</v>
      </c>
      <c r="D206" s="224" t="s">
        <v>119</v>
      </c>
      <c r="E206" s="198">
        <f t="shared" si="30"/>
        <v>65411.225000000006</v>
      </c>
      <c r="F206" s="225">
        <v>65411.225000000006</v>
      </c>
      <c r="G206" s="251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spans="1:26" ht="21.75" outlineLevel="2" x14ac:dyDescent="0.55000000000000004">
      <c r="A207" s="205" t="s">
        <v>429</v>
      </c>
      <c r="B207" s="215" t="s">
        <v>430</v>
      </c>
      <c r="C207" s="224">
        <v>1</v>
      </c>
      <c r="D207" s="224" t="s">
        <v>119</v>
      </c>
      <c r="E207" s="198">
        <f t="shared" si="30"/>
        <v>196233.67500000002</v>
      </c>
      <c r="F207" s="225">
        <v>196233.67500000002</v>
      </c>
      <c r="G207" s="251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spans="1:26" ht="22.5" thickBot="1" x14ac:dyDescent="0.6">
      <c r="A208" s="193">
        <v>17</v>
      </c>
      <c r="B208" s="194" t="s">
        <v>431</v>
      </c>
      <c r="C208" s="195"/>
      <c r="D208" s="195"/>
      <c r="E208" s="195"/>
      <c r="F208" s="196">
        <f t="shared" ref="F208:F209" si="31">F209</f>
        <v>1206173.5980341758</v>
      </c>
      <c r="G208" s="243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spans="1:26" ht="21.75" outlineLevel="1" x14ac:dyDescent="0.55000000000000004">
      <c r="A209" s="185" t="s">
        <v>432</v>
      </c>
      <c r="B209" s="186" t="s">
        <v>431</v>
      </c>
      <c r="C209" s="187"/>
      <c r="D209" s="187"/>
      <c r="E209" s="187"/>
      <c r="F209" s="188">
        <f t="shared" si="31"/>
        <v>1206173.5980341758</v>
      </c>
      <c r="G209" s="241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spans="1:26" ht="22.5" outlineLevel="2" thickBot="1" x14ac:dyDescent="0.6">
      <c r="A210" s="189" t="s">
        <v>433</v>
      </c>
      <c r="B210" s="190" t="s">
        <v>434</v>
      </c>
      <c r="C210" s="191">
        <v>1</v>
      </c>
      <c r="D210" s="191" t="s">
        <v>119</v>
      </c>
      <c r="E210" s="191"/>
      <c r="F210" s="192">
        <v>1206173.5980341758</v>
      </c>
      <c r="G210" s="242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spans="1:26" ht="22.5" thickBot="1" x14ac:dyDescent="0.6">
      <c r="A211" s="294" t="s">
        <v>61</v>
      </c>
      <c r="B211" s="295"/>
      <c r="C211" s="179"/>
      <c r="D211" s="179"/>
      <c r="E211" s="179"/>
      <c r="F211" s="233">
        <f>F199+F188+F168+F157+F151+F134+F120+F102+F81+F61+F51+F37+F23+F16+F13+F208+F184</f>
        <v>41411960.199173369</v>
      </c>
      <c r="G211" s="239"/>
      <c r="H211" s="234">
        <f>F211*1.1</f>
        <v>45553156.219090708</v>
      </c>
      <c r="I211" s="234">
        <f>F211*1.3</f>
        <v>53835548.258925378</v>
      </c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spans="1:26" ht="21.75" x14ac:dyDescent="0.55000000000000004">
      <c r="A212" s="235"/>
      <c r="B212" s="180"/>
      <c r="C212" s="236"/>
      <c r="D212" s="236"/>
      <c r="E212" s="236"/>
      <c r="F212" s="237"/>
      <c r="G212" s="256"/>
      <c r="H212" s="234">
        <f>F211*0.9</f>
        <v>37270764.179256029</v>
      </c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spans="1:26" ht="21.75" x14ac:dyDescent="0.55000000000000004">
      <c r="A213" s="235"/>
      <c r="B213" s="180"/>
      <c r="C213" s="236"/>
      <c r="D213" s="236"/>
      <c r="E213" s="236"/>
      <c r="F213" s="237"/>
      <c r="G213" s="256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spans="1:26" ht="21.75" x14ac:dyDescent="0.55000000000000004">
      <c r="A214" s="235"/>
      <c r="B214" s="180"/>
      <c r="C214" s="236"/>
      <c r="D214" s="236"/>
      <c r="E214" s="236"/>
      <c r="F214" s="237"/>
      <c r="G214" s="256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spans="1:26" ht="21.75" x14ac:dyDescent="0.55000000000000004">
      <c r="A215" s="235"/>
      <c r="B215" s="180"/>
      <c r="C215" s="236"/>
      <c r="D215" s="236"/>
      <c r="E215" s="236"/>
      <c r="F215" s="237"/>
      <c r="G215" s="256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spans="1:26" ht="21.75" x14ac:dyDescent="0.55000000000000004">
      <c r="A216" s="235"/>
      <c r="B216" s="180"/>
      <c r="C216" s="236"/>
      <c r="D216" s="236"/>
      <c r="E216" s="236"/>
      <c r="F216" s="237"/>
      <c r="G216" s="256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spans="1:26" ht="21.75" x14ac:dyDescent="0.55000000000000004">
      <c r="A217" s="235"/>
      <c r="B217" s="180"/>
      <c r="C217" s="236"/>
      <c r="D217" s="236"/>
      <c r="E217" s="236"/>
      <c r="F217" s="237"/>
      <c r="G217" s="256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spans="1:26" ht="21.75" x14ac:dyDescent="0.55000000000000004">
      <c r="A218" s="235"/>
      <c r="B218" s="180"/>
      <c r="C218" s="236"/>
      <c r="D218" s="236"/>
      <c r="E218" s="236"/>
      <c r="F218" s="237"/>
      <c r="G218" s="256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spans="1:26" ht="21.75" x14ac:dyDescent="0.55000000000000004">
      <c r="A219" s="235"/>
      <c r="B219" s="180"/>
      <c r="C219" s="236"/>
      <c r="D219" s="236"/>
      <c r="E219" s="236"/>
      <c r="F219" s="237"/>
      <c r="G219" s="256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spans="1:26" ht="21.75" x14ac:dyDescent="0.55000000000000004">
      <c r="A220" s="235"/>
      <c r="B220" s="180"/>
      <c r="C220" s="236"/>
      <c r="D220" s="236"/>
      <c r="E220" s="236"/>
      <c r="F220" s="237"/>
      <c r="G220" s="256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spans="1:26" ht="21.75" x14ac:dyDescent="0.55000000000000004">
      <c r="A221" s="235"/>
      <c r="B221" s="180"/>
      <c r="C221" s="236"/>
      <c r="D221" s="236"/>
      <c r="E221" s="236"/>
      <c r="F221" s="237"/>
      <c r="G221" s="256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spans="1:26" ht="21.75" x14ac:dyDescent="0.55000000000000004">
      <c r="A222" s="235"/>
      <c r="B222" s="180"/>
      <c r="C222" s="236"/>
      <c r="D222" s="236"/>
      <c r="E222" s="236"/>
      <c r="F222" s="237"/>
      <c r="G222" s="256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spans="1:26" ht="21.75" x14ac:dyDescent="0.55000000000000004">
      <c r="A223" s="235"/>
      <c r="B223" s="180"/>
      <c r="C223" s="236"/>
      <c r="D223" s="236"/>
      <c r="E223" s="236"/>
      <c r="F223" s="237"/>
      <c r="G223" s="256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spans="1:26" ht="21.75" x14ac:dyDescent="0.55000000000000004">
      <c r="A224" s="235"/>
      <c r="B224" s="180"/>
      <c r="C224" s="236"/>
      <c r="D224" s="236"/>
      <c r="E224" s="236"/>
      <c r="F224" s="237"/>
      <c r="G224" s="256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spans="1:26" ht="21.75" x14ac:dyDescent="0.55000000000000004">
      <c r="A225" s="235"/>
      <c r="B225" s="180"/>
      <c r="C225" s="236"/>
      <c r="D225" s="236"/>
      <c r="E225" s="236"/>
      <c r="F225" s="237"/>
      <c r="G225" s="256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spans="1:26" ht="21.75" x14ac:dyDescent="0.55000000000000004">
      <c r="A226" s="235"/>
      <c r="B226" s="180"/>
      <c r="C226" s="236"/>
      <c r="D226" s="236"/>
      <c r="E226" s="236"/>
      <c r="F226" s="237"/>
      <c r="G226" s="256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spans="1:26" ht="21.75" x14ac:dyDescent="0.55000000000000004">
      <c r="A227" s="235"/>
      <c r="B227" s="180"/>
      <c r="C227" s="236"/>
      <c r="D227" s="236"/>
      <c r="E227" s="236"/>
      <c r="F227" s="237"/>
      <c r="G227" s="256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spans="1:26" ht="21.75" x14ac:dyDescent="0.55000000000000004">
      <c r="A228" s="235"/>
      <c r="B228" s="180"/>
      <c r="C228" s="236"/>
      <c r="D228" s="236"/>
      <c r="E228" s="236"/>
      <c r="F228" s="237"/>
      <c r="G228" s="256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spans="1:26" ht="21.75" x14ac:dyDescent="0.55000000000000004">
      <c r="A229" s="235"/>
      <c r="B229" s="180"/>
      <c r="C229" s="236"/>
      <c r="D229" s="236"/>
      <c r="E229" s="236"/>
      <c r="F229" s="237"/>
      <c r="G229" s="256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spans="1:26" ht="21.75" x14ac:dyDescent="0.55000000000000004">
      <c r="A230" s="235"/>
      <c r="B230" s="180"/>
      <c r="C230" s="236"/>
      <c r="D230" s="236"/>
      <c r="E230" s="236"/>
      <c r="F230" s="237"/>
      <c r="G230" s="256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spans="1:26" ht="21.75" x14ac:dyDescent="0.55000000000000004">
      <c r="A231" s="235"/>
      <c r="B231" s="180"/>
      <c r="C231" s="236"/>
      <c r="D231" s="236"/>
      <c r="E231" s="236"/>
      <c r="F231" s="237"/>
      <c r="G231" s="256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spans="1:26" ht="21.75" x14ac:dyDescent="0.55000000000000004">
      <c r="A232" s="235"/>
      <c r="B232" s="180"/>
      <c r="C232" s="236"/>
      <c r="D232" s="236"/>
      <c r="E232" s="236"/>
      <c r="F232" s="237"/>
      <c r="G232" s="256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spans="1:26" ht="21.75" x14ac:dyDescent="0.55000000000000004">
      <c r="A233" s="235"/>
      <c r="B233" s="180"/>
      <c r="C233" s="236"/>
      <c r="D233" s="236"/>
      <c r="E233" s="236"/>
      <c r="F233" s="237"/>
      <c r="G233" s="256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spans="1:26" ht="21.75" x14ac:dyDescent="0.55000000000000004">
      <c r="A234" s="235"/>
      <c r="B234" s="180"/>
      <c r="C234" s="236"/>
      <c r="D234" s="236"/>
      <c r="E234" s="236"/>
      <c r="F234" s="237"/>
      <c r="G234" s="256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spans="1:26" ht="21.75" x14ac:dyDescent="0.55000000000000004">
      <c r="A235" s="235"/>
      <c r="B235" s="180"/>
      <c r="C235" s="236"/>
      <c r="D235" s="236"/>
      <c r="E235" s="236"/>
      <c r="F235" s="237"/>
      <c r="G235" s="256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spans="1:26" ht="21.75" x14ac:dyDescent="0.55000000000000004">
      <c r="A236" s="235"/>
      <c r="B236" s="180"/>
      <c r="C236" s="236"/>
      <c r="D236" s="236"/>
      <c r="E236" s="236"/>
      <c r="F236" s="237"/>
      <c r="G236" s="256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spans="1:26" ht="21.75" x14ac:dyDescent="0.55000000000000004">
      <c r="A237" s="235"/>
      <c r="B237" s="180"/>
      <c r="C237" s="236"/>
      <c r="D237" s="236"/>
      <c r="E237" s="236"/>
      <c r="F237" s="237"/>
      <c r="G237" s="256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spans="1:26" ht="21.75" x14ac:dyDescent="0.55000000000000004">
      <c r="A238" s="235"/>
      <c r="B238" s="180"/>
      <c r="C238" s="236"/>
      <c r="D238" s="236"/>
      <c r="E238" s="236"/>
      <c r="F238" s="237"/>
      <c r="G238" s="256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spans="1:26" ht="21.75" x14ac:dyDescent="0.55000000000000004">
      <c r="A239" s="235"/>
      <c r="B239" s="180"/>
      <c r="C239" s="236"/>
      <c r="D239" s="236"/>
      <c r="E239" s="236"/>
      <c r="F239" s="237"/>
      <c r="G239" s="256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spans="1:26" ht="21.75" x14ac:dyDescent="0.55000000000000004">
      <c r="A240" s="235"/>
      <c r="B240" s="180"/>
      <c r="C240" s="236"/>
      <c r="D240" s="236"/>
      <c r="E240" s="236"/>
      <c r="F240" s="237"/>
      <c r="G240" s="256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spans="1:26" ht="21.75" x14ac:dyDescent="0.55000000000000004">
      <c r="A241" s="235"/>
      <c r="B241" s="180"/>
      <c r="C241" s="236"/>
      <c r="D241" s="236"/>
      <c r="E241" s="236"/>
      <c r="F241" s="237"/>
      <c r="G241" s="256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spans="1:26" ht="21.75" x14ac:dyDescent="0.55000000000000004">
      <c r="A242" s="235"/>
      <c r="B242" s="180"/>
      <c r="C242" s="236"/>
      <c r="D242" s="236"/>
      <c r="E242" s="236"/>
      <c r="F242" s="237"/>
      <c r="G242" s="256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spans="1:26" ht="21.75" x14ac:dyDescent="0.55000000000000004">
      <c r="A243" s="235"/>
      <c r="B243" s="180"/>
      <c r="C243" s="236"/>
      <c r="D243" s="236"/>
      <c r="E243" s="236"/>
      <c r="F243" s="237"/>
      <c r="G243" s="256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spans="1:26" ht="21.75" x14ac:dyDescent="0.55000000000000004">
      <c r="A244" s="235"/>
      <c r="B244" s="180"/>
      <c r="C244" s="236"/>
      <c r="D244" s="236"/>
      <c r="E244" s="236"/>
      <c r="F244" s="237"/>
      <c r="G244" s="256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spans="1:26" ht="21.75" x14ac:dyDescent="0.55000000000000004">
      <c r="A245" s="235"/>
      <c r="B245" s="180"/>
      <c r="C245" s="236"/>
      <c r="D245" s="236"/>
      <c r="E245" s="236"/>
      <c r="F245" s="237"/>
      <c r="G245" s="256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spans="1:26" ht="21.75" x14ac:dyDescent="0.55000000000000004">
      <c r="A246" s="235"/>
      <c r="B246" s="180"/>
      <c r="C246" s="236"/>
      <c r="D246" s="236"/>
      <c r="E246" s="236"/>
      <c r="F246" s="237"/>
      <c r="G246" s="256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spans="1:26" ht="21.75" x14ac:dyDescent="0.55000000000000004">
      <c r="A247" s="235"/>
      <c r="B247" s="180"/>
      <c r="C247" s="236"/>
      <c r="D247" s="236"/>
      <c r="E247" s="236"/>
      <c r="F247" s="237"/>
      <c r="G247" s="256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spans="1:26" ht="21.75" x14ac:dyDescent="0.55000000000000004">
      <c r="A248" s="235"/>
      <c r="B248" s="180"/>
      <c r="C248" s="236"/>
      <c r="D248" s="236"/>
      <c r="E248" s="236"/>
      <c r="F248" s="237"/>
      <c r="G248" s="256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spans="1:26" ht="21.75" x14ac:dyDescent="0.55000000000000004">
      <c r="A249" s="235"/>
      <c r="B249" s="180"/>
      <c r="C249" s="236"/>
      <c r="D249" s="236"/>
      <c r="E249" s="236"/>
      <c r="F249" s="237"/>
      <c r="G249" s="256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spans="1:26" ht="21.75" x14ac:dyDescent="0.55000000000000004">
      <c r="A250" s="235"/>
      <c r="B250" s="180"/>
      <c r="C250" s="236"/>
      <c r="D250" s="236"/>
      <c r="E250" s="236"/>
      <c r="F250" s="237"/>
      <c r="G250" s="256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spans="1:26" ht="21.75" x14ac:dyDescent="0.55000000000000004">
      <c r="A251" s="235"/>
      <c r="B251" s="180"/>
      <c r="C251" s="236"/>
      <c r="D251" s="236"/>
      <c r="E251" s="236"/>
      <c r="F251" s="237"/>
      <c r="G251" s="256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spans="1:26" ht="21.75" x14ac:dyDescent="0.55000000000000004">
      <c r="A252" s="235"/>
      <c r="B252" s="180"/>
      <c r="C252" s="236"/>
      <c r="D252" s="236"/>
      <c r="E252" s="236"/>
      <c r="F252" s="237"/>
      <c r="G252" s="256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spans="1:26" ht="21.75" x14ac:dyDescent="0.55000000000000004">
      <c r="A253" s="235"/>
      <c r="B253" s="180"/>
      <c r="C253" s="236"/>
      <c r="D253" s="236"/>
      <c r="E253" s="236"/>
      <c r="F253" s="237"/>
      <c r="G253" s="256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spans="1:26" ht="21.75" x14ac:dyDescent="0.55000000000000004">
      <c r="A254" s="235"/>
      <c r="B254" s="180"/>
      <c r="C254" s="236"/>
      <c r="D254" s="236"/>
      <c r="E254" s="236"/>
      <c r="F254" s="237"/>
      <c r="G254" s="256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spans="1:26" ht="21.75" x14ac:dyDescent="0.55000000000000004">
      <c r="A255" s="235"/>
      <c r="B255" s="180"/>
      <c r="C255" s="236"/>
      <c r="D255" s="236"/>
      <c r="E255" s="236"/>
      <c r="F255" s="237"/>
      <c r="G255" s="256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spans="1:26" ht="21.75" x14ac:dyDescent="0.55000000000000004">
      <c r="A256" s="235"/>
      <c r="B256" s="180"/>
      <c r="C256" s="236"/>
      <c r="D256" s="236"/>
      <c r="E256" s="236"/>
      <c r="F256" s="237"/>
      <c r="G256" s="256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spans="1:26" ht="21.75" x14ac:dyDescent="0.55000000000000004">
      <c r="A257" s="235"/>
      <c r="B257" s="180"/>
      <c r="C257" s="236"/>
      <c r="D257" s="236"/>
      <c r="E257" s="236"/>
      <c r="F257" s="237"/>
      <c r="G257" s="256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spans="1:26" ht="21.75" x14ac:dyDescent="0.55000000000000004">
      <c r="A258" s="235"/>
      <c r="B258" s="180"/>
      <c r="C258" s="236"/>
      <c r="D258" s="236"/>
      <c r="E258" s="236"/>
      <c r="F258" s="237"/>
      <c r="G258" s="256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spans="1:26" ht="21.75" x14ac:dyDescent="0.55000000000000004">
      <c r="A259" s="235"/>
      <c r="B259" s="180"/>
      <c r="C259" s="236"/>
      <c r="D259" s="236"/>
      <c r="E259" s="236"/>
      <c r="F259" s="237"/>
      <c r="G259" s="256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spans="1:26" ht="21.75" x14ac:dyDescent="0.55000000000000004">
      <c r="A260" s="235"/>
      <c r="B260" s="180"/>
      <c r="C260" s="236"/>
      <c r="D260" s="236"/>
      <c r="E260" s="236"/>
      <c r="F260" s="237"/>
      <c r="G260" s="256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spans="1:26" ht="21.75" x14ac:dyDescent="0.55000000000000004">
      <c r="A261" s="235"/>
      <c r="B261" s="180"/>
      <c r="C261" s="236"/>
      <c r="D261" s="236"/>
      <c r="E261" s="236"/>
      <c r="F261" s="237"/>
      <c r="G261" s="256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spans="1:26" ht="21.75" x14ac:dyDescent="0.55000000000000004">
      <c r="A262" s="235"/>
      <c r="B262" s="180"/>
      <c r="C262" s="236"/>
      <c r="D262" s="236"/>
      <c r="E262" s="236"/>
      <c r="F262" s="237"/>
      <c r="G262" s="256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spans="1:26" ht="21.75" x14ac:dyDescent="0.55000000000000004">
      <c r="A263" s="235"/>
      <c r="B263" s="180"/>
      <c r="C263" s="236"/>
      <c r="D263" s="236"/>
      <c r="E263" s="236"/>
      <c r="F263" s="237"/>
      <c r="G263" s="256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spans="1:26" ht="21.75" x14ac:dyDescent="0.55000000000000004">
      <c r="A264" s="235"/>
      <c r="B264" s="180"/>
      <c r="C264" s="236"/>
      <c r="D264" s="236"/>
      <c r="E264" s="236"/>
      <c r="F264" s="237"/>
      <c r="G264" s="256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spans="1:26" ht="21.75" x14ac:dyDescent="0.55000000000000004">
      <c r="A265" s="235"/>
      <c r="B265" s="180"/>
      <c r="C265" s="236"/>
      <c r="D265" s="236"/>
      <c r="E265" s="236"/>
      <c r="F265" s="237"/>
      <c r="G265" s="256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spans="1:26" ht="21.75" x14ac:dyDescent="0.55000000000000004">
      <c r="A266" s="235"/>
      <c r="B266" s="180"/>
      <c r="C266" s="236"/>
      <c r="D266" s="236"/>
      <c r="E266" s="236"/>
      <c r="F266" s="237"/>
      <c r="G266" s="256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spans="1:26" ht="21.75" x14ac:dyDescent="0.55000000000000004">
      <c r="A267" s="235"/>
      <c r="B267" s="180"/>
      <c r="C267" s="236"/>
      <c r="D267" s="236"/>
      <c r="E267" s="236"/>
      <c r="F267" s="237"/>
      <c r="G267" s="256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spans="1:26" ht="21.75" x14ac:dyDescent="0.55000000000000004">
      <c r="A268" s="235"/>
      <c r="B268" s="180"/>
      <c r="C268" s="236"/>
      <c r="D268" s="236"/>
      <c r="E268" s="236"/>
      <c r="F268" s="237"/>
      <c r="G268" s="256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spans="1:26" ht="21.75" x14ac:dyDescent="0.55000000000000004">
      <c r="A269" s="235"/>
      <c r="B269" s="180"/>
      <c r="C269" s="236"/>
      <c r="D269" s="236"/>
      <c r="E269" s="236"/>
      <c r="F269" s="237"/>
      <c r="G269" s="256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spans="1:26" ht="21.75" x14ac:dyDescent="0.55000000000000004">
      <c r="A270" s="235"/>
      <c r="B270" s="180"/>
      <c r="C270" s="236"/>
      <c r="D270" s="236"/>
      <c r="E270" s="236"/>
      <c r="F270" s="237"/>
      <c r="G270" s="256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spans="1:26" ht="21.75" x14ac:dyDescent="0.55000000000000004">
      <c r="A271" s="235"/>
      <c r="B271" s="180"/>
      <c r="C271" s="236"/>
      <c r="D271" s="236"/>
      <c r="E271" s="236"/>
      <c r="F271" s="237"/>
      <c r="G271" s="256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spans="1:26" ht="21.75" x14ac:dyDescent="0.55000000000000004">
      <c r="A272" s="235"/>
      <c r="B272" s="180"/>
      <c r="C272" s="236"/>
      <c r="D272" s="236"/>
      <c r="E272" s="236"/>
      <c r="F272" s="237"/>
      <c r="G272" s="256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spans="1:26" ht="21.75" x14ac:dyDescent="0.55000000000000004">
      <c r="A273" s="235"/>
      <c r="B273" s="180"/>
      <c r="C273" s="236"/>
      <c r="D273" s="236"/>
      <c r="E273" s="236"/>
      <c r="F273" s="237"/>
      <c r="G273" s="256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spans="1:26" ht="21.75" x14ac:dyDescent="0.55000000000000004">
      <c r="A274" s="235"/>
      <c r="B274" s="180"/>
      <c r="C274" s="236"/>
      <c r="D274" s="236"/>
      <c r="E274" s="236"/>
      <c r="F274" s="237"/>
      <c r="G274" s="256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spans="1:26" ht="21.75" x14ac:dyDescent="0.55000000000000004">
      <c r="A275" s="235"/>
      <c r="B275" s="180"/>
      <c r="C275" s="236"/>
      <c r="D275" s="236"/>
      <c r="E275" s="236"/>
      <c r="F275" s="237"/>
      <c r="G275" s="256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spans="1:26" ht="21.75" x14ac:dyDescent="0.55000000000000004">
      <c r="A276" s="235"/>
      <c r="B276" s="180"/>
      <c r="C276" s="236"/>
      <c r="D276" s="236"/>
      <c r="E276" s="236"/>
      <c r="F276" s="237"/>
      <c r="G276" s="256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spans="1:26" ht="21.75" x14ac:dyDescent="0.55000000000000004">
      <c r="A277" s="235"/>
      <c r="B277" s="180"/>
      <c r="C277" s="236"/>
      <c r="D277" s="236"/>
      <c r="E277" s="236"/>
      <c r="F277" s="237"/>
      <c r="G277" s="256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spans="1:26" ht="21.75" x14ac:dyDescent="0.55000000000000004">
      <c r="A278" s="235"/>
      <c r="B278" s="180"/>
      <c r="C278" s="236"/>
      <c r="D278" s="236"/>
      <c r="E278" s="236"/>
      <c r="F278" s="237"/>
      <c r="G278" s="256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spans="1:26" ht="21.75" x14ac:dyDescent="0.55000000000000004">
      <c r="A279" s="235"/>
      <c r="B279" s="180"/>
      <c r="C279" s="236"/>
      <c r="D279" s="236"/>
      <c r="E279" s="236"/>
      <c r="F279" s="237"/>
      <c r="G279" s="256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spans="1:26" ht="21.75" x14ac:dyDescent="0.55000000000000004">
      <c r="A280" s="235"/>
      <c r="B280" s="180"/>
      <c r="C280" s="236"/>
      <c r="D280" s="236"/>
      <c r="E280" s="236"/>
      <c r="F280" s="237"/>
      <c r="G280" s="256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spans="1:26" ht="21.75" x14ac:dyDescent="0.55000000000000004">
      <c r="A281" s="235"/>
      <c r="B281" s="180"/>
      <c r="C281" s="236"/>
      <c r="D281" s="236"/>
      <c r="E281" s="236"/>
      <c r="F281" s="237"/>
      <c r="G281" s="256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spans="1:26" ht="21.75" x14ac:dyDescent="0.55000000000000004">
      <c r="A282" s="235"/>
      <c r="B282" s="180"/>
      <c r="C282" s="236"/>
      <c r="D282" s="236"/>
      <c r="E282" s="236"/>
      <c r="F282" s="237"/>
      <c r="G282" s="256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spans="1:26" ht="21.75" x14ac:dyDescent="0.55000000000000004">
      <c r="A283" s="235"/>
      <c r="B283" s="180"/>
      <c r="C283" s="236"/>
      <c r="D283" s="236"/>
      <c r="E283" s="236"/>
      <c r="F283" s="237"/>
      <c r="G283" s="256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spans="1:26" ht="21.75" x14ac:dyDescent="0.55000000000000004">
      <c r="A284" s="235"/>
      <c r="B284" s="180"/>
      <c r="C284" s="236"/>
      <c r="D284" s="236"/>
      <c r="E284" s="236"/>
      <c r="F284" s="237"/>
      <c r="G284" s="256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spans="1:26" ht="21.75" x14ac:dyDescent="0.55000000000000004">
      <c r="A285" s="235"/>
      <c r="B285" s="180"/>
      <c r="C285" s="236"/>
      <c r="D285" s="236"/>
      <c r="E285" s="236"/>
      <c r="F285" s="237"/>
      <c r="G285" s="256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spans="1:26" ht="21.75" x14ac:dyDescent="0.55000000000000004">
      <c r="A286" s="235"/>
      <c r="B286" s="180"/>
      <c r="C286" s="236"/>
      <c r="D286" s="236"/>
      <c r="E286" s="236"/>
      <c r="F286" s="237"/>
      <c r="G286" s="256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spans="1:26" ht="21.75" x14ac:dyDescent="0.55000000000000004">
      <c r="A287" s="235"/>
      <c r="B287" s="180"/>
      <c r="C287" s="236"/>
      <c r="D287" s="236"/>
      <c r="E287" s="236"/>
      <c r="F287" s="237"/>
      <c r="G287" s="256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spans="1:26" ht="21.75" x14ac:dyDescent="0.55000000000000004">
      <c r="A288" s="235"/>
      <c r="B288" s="180"/>
      <c r="C288" s="236"/>
      <c r="D288" s="236"/>
      <c r="E288" s="236"/>
      <c r="F288" s="237"/>
      <c r="G288" s="256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spans="1:26" ht="21.75" x14ac:dyDescent="0.55000000000000004">
      <c r="A289" s="235"/>
      <c r="B289" s="180"/>
      <c r="C289" s="236"/>
      <c r="D289" s="236"/>
      <c r="E289" s="236"/>
      <c r="F289" s="237"/>
      <c r="G289" s="256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spans="1:26" ht="21.75" x14ac:dyDescent="0.55000000000000004">
      <c r="A290" s="235"/>
      <c r="B290" s="180"/>
      <c r="C290" s="236"/>
      <c r="D290" s="236"/>
      <c r="E290" s="236"/>
      <c r="F290" s="237"/>
      <c r="G290" s="256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spans="1:26" ht="21.75" x14ac:dyDescent="0.55000000000000004">
      <c r="A291" s="235"/>
      <c r="B291" s="180"/>
      <c r="C291" s="236"/>
      <c r="D291" s="236"/>
      <c r="E291" s="236"/>
      <c r="F291" s="237"/>
      <c r="G291" s="256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spans="1:26" ht="21.75" x14ac:dyDescent="0.55000000000000004">
      <c r="A292" s="235"/>
      <c r="B292" s="180"/>
      <c r="C292" s="236"/>
      <c r="D292" s="236"/>
      <c r="E292" s="236"/>
      <c r="F292" s="237"/>
      <c r="G292" s="256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spans="1:26" ht="21.75" x14ac:dyDescent="0.55000000000000004">
      <c r="A293" s="235"/>
      <c r="B293" s="180"/>
      <c r="C293" s="236"/>
      <c r="D293" s="236"/>
      <c r="E293" s="236"/>
      <c r="F293" s="237"/>
      <c r="G293" s="256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spans="1:26" ht="21.75" x14ac:dyDescent="0.55000000000000004">
      <c r="A294" s="235"/>
      <c r="B294" s="180"/>
      <c r="C294" s="236"/>
      <c r="D294" s="236"/>
      <c r="E294" s="236"/>
      <c r="F294" s="237"/>
      <c r="G294" s="256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spans="1:26" ht="21.75" x14ac:dyDescent="0.55000000000000004">
      <c r="A295" s="235"/>
      <c r="B295" s="180"/>
      <c r="C295" s="236"/>
      <c r="D295" s="236"/>
      <c r="E295" s="236"/>
      <c r="F295" s="237"/>
      <c r="G295" s="256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spans="1:26" ht="21.75" x14ac:dyDescent="0.55000000000000004">
      <c r="A296" s="235"/>
      <c r="B296" s="180"/>
      <c r="C296" s="236"/>
      <c r="D296" s="236"/>
      <c r="E296" s="236"/>
      <c r="F296" s="237"/>
      <c r="G296" s="256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spans="1:26" ht="21.75" x14ac:dyDescent="0.55000000000000004">
      <c r="A297" s="235"/>
      <c r="B297" s="180"/>
      <c r="C297" s="236"/>
      <c r="D297" s="236"/>
      <c r="E297" s="236"/>
      <c r="F297" s="237"/>
      <c r="G297" s="256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spans="1:26" ht="21.75" x14ac:dyDescent="0.55000000000000004">
      <c r="A298" s="235"/>
      <c r="B298" s="180"/>
      <c r="C298" s="236"/>
      <c r="D298" s="236"/>
      <c r="E298" s="236"/>
      <c r="F298" s="237"/>
      <c r="G298" s="256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spans="1:26" ht="21.75" x14ac:dyDescent="0.55000000000000004">
      <c r="A299" s="235"/>
      <c r="B299" s="180"/>
      <c r="C299" s="236"/>
      <c r="D299" s="236"/>
      <c r="E299" s="236"/>
      <c r="F299" s="237"/>
      <c r="G299" s="256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spans="1:26" ht="21.75" x14ac:dyDescent="0.55000000000000004">
      <c r="A300" s="235"/>
      <c r="B300" s="180"/>
      <c r="C300" s="236"/>
      <c r="D300" s="236"/>
      <c r="E300" s="236"/>
      <c r="F300" s="237"/>
      <c r="G300" s="256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spans="1:26" ht="21.75" x14ac:dyDescent="0.55000000000000004">
      <c r="A301" s="235"/>
      <c r="B301" s="180"/>
      <c r="C301" s="236"/>
      <c r="D301" s="236"/>
      <c r="E301" s="236"/>
      <c r="F301" s="237"/>
      <c r="G301" s="256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spans="1:26" ht="21.75" x14ac:dyDescent="0.55000000000000004">
      <c r="A302" s="235"/>
      <c r="B302" s="180"/>
      <c r="C302" s="236"/>
      <c r="D302" s="236"/>
      <c r="E302" s="236"/>
      <c r="F302" s="237"/>
      <c r="G302" s="256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spans="1:26" ht="21.75" x14ac:dyDescent="0.55000000000000004">
      <c r="A303" s="235"/>
      <c r="B303" s="180"/>
      <c r="C303" s="236"/>
      <c r="D303" s="236"/>
      <c r="E303" s="236"/>
      <c r="F303" s="237"/>
      <c r="G303" s="256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spans="1:26" ht="21.75" x14ac:dyDescent="0.55000000000000004">
      <c r="A304" s="235"/>
      <c r="B304" s="180"/>
      <c r="C304" s="236"/>
      <c r="D304" s="236"/>
      <c r="E304" s="236"/>
      <c r="F304" s="237"/>
      <c r="G304" s="256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spans="1:26" ht="21.75" x14ac:dyDescent="0.55000000000000004">
      <c r="A305" s="235"/>
      <c r="B305" s="180"/>
      <c r="C305" s="236"/>
      <c r="D305" s="236"/>
      <c r="E305" s="236"/>
      <c r="F305" s="237"/>
      <c r="G305" s="256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spans="1:26" ht="21.75" x14ac:dyDescent="0.55000000000000004">
      <c r="A306" s="235"/>
      <c r="B306" s="180"/>
      <c r="C306" s="236"/>
      <c r="D306" s="236"/>
      <c r="E306" s="236"/>
      <c r="F306" s="237"/>
      <c r="G306" s="256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spans="1:26" ht="21.75" x14ac:dyDescent="0.55000000000000004">
      <c r="A307" s="235"/>
      <c r="B307" s="180"/>
      <c r="C307" s="236"/>
      <c r="D307" s="236"/>
      <c r="E307" s="236"/>
      <c r="F307" s="237"/>
      <c r="G307" s="256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spans="1:26" ht="21.75" x14ac:dyDescent="0.55000000000000004">
      <c r="A308" s="235"/>
      <c r="B308" s="180"/>
      <c r="C308" s="236"/>
      <c r="D308" s="236"/>
      <c r="E308" s="236"/>
      <c r="F308" s="237"/>
      <c r="G308" s="256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spans="1:26" ht="21.75" x14ac:dyDescent="0.55000000000000004">
      <c r="A309" s="235"/>
      <c r="B309" s="180"/>
      <c r="C309" s="236"/>
      <c r="D309" s="236"/>
      <c r="E309" s="236"/>
      <c r="F309" s="237"/>
      <c r="G309" s="256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spans="1:26" ht="21.75" x14ac:dyDescent="0.55000000000000004">
      <c r="A310" s="235"/>
      <c r="B310" s="180"/>
      <c r="C310" s="236"/>
      <c r="D310" s="236"/>
      <c r="E310" s="236"/>
      <c r="F310" s="237"/>
      <c r="G310" s="256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spans="1:26" ht="21.75" x14ac:dyDescent="0.55000000000000004">
      <c r="A311" s="235"/>
      <c r="B311" s="180"/>
      <c r="C311" s="236"/>
      <c r="D311" s="236"/>
      <c r="E311" s="236"/>
      <c r="F311" s="237"/>
      <c r="G311" s="256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spans="1:26" ht="21.75" x14ac:dyDescent="0.55000000000000004">
      <c r="A312" s="235"/>
      <c r="B312" s="180"/>
      <c r="C312" s="236"/>
      <c r="D312" s="236"/>
      <c r="E312" s="236"/>
      <c r="F312" s="237"/>
      <c r="G312" s="256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spans="1:26" ht="21.75" x14ac:dyDescent="0.55000000000000004">
      <c r="A313" s="235"/>
      <c r="B313" s="180"/>
      <c r="C313" s="236"/>
      <c r="D313" s="236"/>
      <c r="E313" s="236"/>
      <c r="F313" s="237"/>
      <c r="G313" s="256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spans="1:26" ht="21.75" x14ac:dyDescent="0.55000000000000004">
      <c r="A314" s="235"/>
      <c r="B314" s="180"/>
      <c r="C314" s="236"/>
      <c r="D314" s="236"/>
      <c r="E314" s="236"/>
      <c r="F314" s="237"/>
      <c r="G314" s="256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spans="1:26" ht="21.75" x14ac:dyDescent="0.55000000000000004">
      <c r="A315" s="235"/>
      <c r="B315" s="180"/>
      <c r="C315" s="236"/>
      <c r="D315" s="236"/>
      <c r="E315" s="236"/>
      <c r="F315" s="237"/>
      <c r="G315" s="256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spans="1:26" ht="21.75" x14ac:dyDescent="0.55000000000000004">
      <c r="A316" s="235"/>
      <c r="B316" s="180"/>
      <c r="C316" s="236"/>
      <c r="D316" s="236"/>
      <c r="E316" s="236"/>
      <c r="F316" s="237"/>
      <c r="G316" s="256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spans="1:26" ht="21.75" x14ac:dyDescent="0.55000000000000004">
      <c r="A317" s="235"/>
      <c r="B317" s="180"/>
      <c r="C317" s="236"/>
      <c r="D317" s="236"/>
      <c r="E317" s="236"/>
      <c r="F317" s="237"/>
      <c r="G317" s="256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spans="1:26" ht="21.75" x14ac:dyDescent="0.55000000000000004">
      <c r="A318" s="235"/>
      <c r="B318" s="180"/>
      <c r="C318" s="236"/>
      <c r="D318" s="236"/>
      <c r="E318" s="236"/>
      <c r="F318" s="237"/>
      <c r="G318" s="256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spans="1:26" ht="21.75" x14ac:dyDescent="0.55000000000000004">
      <c r="A319" s="235"/>
      <c r="B319" s="180"/>
      <c r="C319" s="236"/>
      <c r="D319" s="236"/>
      <c r="E319" s="236"/>
      <c r="F319" s="237"/>
      <c r="G319" s="256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spans="1:26" ht="21.75" x14ac:dyDescent="0.55000000000000004">
      <c r="A320" s="235"/>
      <c r="B320" s="180"/>
      <c r="C320" s="236"/>
      <c r="D320" s="236"/>
      <c r="E320" s="236"/>
      <c r="F320" s="237"/>
      <c r="G320" s="256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spans="1:26" ht="21.75" x14ac:dyDescent="0.55000000000000004">
      <c r="A321" s="235"/>
      <c r="B321" s="180"/>
      <c r="C321" s="236"/>
      <c r="D321" s="236"/>
      <c r="E321" s="236"/>
      <c r="F321" s="237"/>
      <c r="G321" s="256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spans="1:26" ht="21.75" x14ac:dyDescent="0.55000000000000004">
      <c r="A322" s="235"/>
      <c r="B322" s="180"/>
      <c r="C322" s="236"/>
      <c r="D322" s="236"/>
      <c r="E322" s="236"/>
      <c r="F322" s="237"/>
      <c r="G322" s="256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spans="1:26" ht="21.75" x14ac:dyDescent="0.55000000000000004">
      <c r="A323" s="235"/>
      <c r="B323" s="180"/>
      <c r="C323" s="236"/>
      <c r="D323" s="236"/>
      <c r="E323" s="236"/>
      <c r="F323" s="237"/>
      <c r="G323" s="256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spans="1:26" ht="21.75" x14ac:dyDescent="0.55000000000000004">
      <c r="A324" s="235"/>
      <c r="B324" s="180"/>
      <c r="C324" s="236"/>
      <c r="D324" s="236"/>
      <c r="E324" s="236"/>
      <c r="F324" s="237"/>
      <c r="G324" s="256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spans="1:26" ht="21.75" x14ac:dyDescent="0.55000000000000004">
      <c r="A325" s="235"/>
      <c r="B325" s="180"/>
      <c r="C325" s="236"/>
      <c r="D325" s="236"/>
      <c r="E325" s="236"/>
      <c r="F325" s="237"/>
      <c r="G325" s="256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spans="1:26" ht="21.75" x14ac:dyDescent="0.55000000000000004">
      <c r="A326" s="235"/>
      <c r="B326" s="180"/>
      <c r="C326" s="236"/>
      <c r="D326" s="236"/>
      <c r="E326" s="236"/>
      <c r="F326" s="237"/>
      <c r="G326" s="256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spans="1:26" ht="21.75" x14ac:dyDescent="0.55000000000000004">
      <c r="A327" s="235"/>
      <c r="B327" s="180"/>
      <c r="C327" s="236"/>
      <c r="D327" s="236"/>
      <c r="E327" s="236"/>
      <c r="F327" s="237"/>
      <c r="G327" s="256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spans="1:26" ht="21.75" x14ac:dyDescent="0.55000000000000004">
      <c r="A328" s="235"/>
      <c r="B328" s="180"/>
      <c r="C328" s="236"/>
      <c r="D328" s="236"/>
      <c r="E328" s="236"/>
      <c r="F328" s="237"/>
      <c r="G328" s="256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spans="1:26" ht="21.75" x14ac:dyDescent="0.55000000000000004">
      <c r="A329" s="235"/>
      <c r="B329" s="180"/>
      <c r="C329" s="236"/>
      <c r="D329" s="236"/>
      <c r="E329" s="236"/>
      <c r="F329" s="237"/>
      <c r="G329" s="256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spans="1:26" ht="21.75" x14ac:dyDescent="0.55000000000000004">
      <c r="A330" s="235"/>
      <c r="B330" s="180"/>
      <c r="C330" s="236"/>
      <c r="D330" s="236"/>
      <c r="E330" s="236"/>
      <c r="F330" s="237"/>
      <c r="G330" s="256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spans="1:26" ht="21.75" x14ac:dyDescent="0.55000000000000004">
      <c r="A331" s="235"/>
      <c r="B331" s="180"/>
      <c r="C331" s="236"/>
      <c r="D331" s="236"/>
      <c r="E331" s="236"/>
      <c r="F331" s="237"/>
      <c r="G331" s="256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spans="1:26" ht="21.75" x14ac:dyDescent="0.55000000000000004">
      <c r="A332" s="235"/>
      <c r="B332" s="180"/>
      <c r="C332" s="236"/>
      <c r="D332" s="236"/>
      <c r="E332" s="236"/>
      <c r="F332" s="237"/>
      <c r="G332" s="256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spans="1:26" ht="21.75" x14ac:dyDescent="0.55000000000000004">
      <c r="A333" s="235"/>
      <c r="B333" s="180"/>
      <c r="C333" s="236"/>
      <c r="D333" s="236"/>
      <c r="E333" s="236"/>
      <c r="F333" s="237"/>
      <c r="G333" s="256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spans="1:26" ht="21.75" x14ac:dyDescent="0.55000000000000004">
      <c r="A334" s="235"/>
      <c r="B334" s="180"/>
      <c r="C334" s="236"/>
      <c r="D334" s="236"/>
      <c r="E334" s="236"/>
      <c r="F334" s="237"/>
      <c r="G334" s="256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spans="1:26" ht="21.75" x14ac:dyDescent="0.55000000000000004">
      <c r="A335" s="235"/>
      <c r="B335" s="180"/>
      <c r="C335" s="236"/>
      <c r="D335" s="236"/>
      <c r="E335" s="236"/>
      <c r="F335" s="237"/>
      <c r="G335" s="256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spans="1:26" ht="21.75" x14ac:dyDescent="0.55000000000000004">
      <c r="A336" s="235"/>
      <c r="B336" s="180"/>
      <c r="C336" s="236"/>
      <c r="D336" s="236"/>
      <c r="E336" s="236"/>
      <c r="F336" s="237"/>
      <c r="G336" s="256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spans="1:26" ht="21.75" x14ac:dyDescent="0.55000000000000004">
      <c r="A337" s="235"/>
      <c r="B337" s="180"/>
      <c r="C337" s="236"/>
      <c r="D337" s="236"/>
      <c r="E337" s="236"/>
      <c r="F337" s="237"/>
      <c r="G337" s="256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spans="1:26" ht="21.75" x14ac:dyDescent="0.55000000000000004">
      <c r="A338" s="235"/>
      <c r="B338" s="180"/>
      <c r="C338" s="236"/>
      <c r="D338" s="236"/>
      <c r="E338" s="236"/>
      <c r="F338" s="237"/>
      <c r="G338" s="256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spans="1:26" ht="21.75" x14ac:dyDescent="0.55000000000000004">
      <c r="A339" s="235"/>
      <c r="B339" s="180"/>
      <c r="C339" s="236"/>
      <c r="D339" s="236"/>
      <c r="E339" s="236"/>
      <c r="F339" s="237"/>
      <c r="G339" s="256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spans="1:26" ht="21.75" x14ac:dyDescent="0.55000000000000004">
      <c r="A340" s="235"/>
      <c r="B340" s="180"/>
      <c r="C340" s="236"/>
      <c r="D340" s="236"/>
      <c r="E340" s="236"/>
      <c r="F340" s="237"/>
      <c r="G340" s="256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spans="1:26" ht="21.75" x14ac:dyDescent="0.55000000000000004">
      <c r="A341" s="235"/>
      <c r="B341" s="180"/>
      <c r="C341" s="236"/>
      <c r="D341" s="236"/>
      <c r="E341" s="236"/>
      <c r="F341" s="237"/>
      <c r="G341" s="256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spans="1:26" ht="21.75" x14ac:dyDescent="0.55000000000000004">
      <c r="A342" s="235"/>
      <c r="B342" s="180"/>
      <c r="C342" s="236"/>
      <c r="D342" s="236"/>
      <c r="E342" s="236"/>
      <c r="F342" s="237"/>
      <c r="G342" s="256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spans="1:26" ht="21.75" x14ac:dyDescent="0.55000000000000004">
      <c r="A343" s="235"/>
      <c r="B343" s="180"/>
      <c r="C343" s="236"/>
      <c r="D343" s="236"/>
      <c r="E343" s="236"/>
      <c r="F343" s="237"/>
      <c r="G343" s="256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spans="1:26" ht="21.75" x14ac:dyDescent="0.55000000000000004">
      <c r="A344" s="235"/>
      <c r="B344" s="180"/>
      <c r="C344" s="236"/>
      <c r="D344" s="236"/>
      <c r="E344" s="236"/>
      <c r="F344" s="237"/>
      <c r="G344" s="256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spans="1:26" ht="21.75" x14ac:dyDescent="0.55000000000000004">
      <c r="A345" s="235"/>
      <c r="B345" s="180"/>
      <c r="C345" s="236"/>
      <c r="D345" s="236"/>
      <c r="E345" s="236"/>
      <c r="F345" s="237"/>
      <c r="G345" s="256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spans="1:26" ht="21.75" x14ac:dyDescent="0.55000000000000004">
      <c r="A346" s="235"/>
      <c r="B346" s="180"/>
      <c r="C346" s="236"/>
      <c r="D346" s="236"/>
      <c r="E346" s="236"/>
      <c r="F346" s="237"/>
      <c r="G346" s="256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spans="1:26" ht="21.75" x14ac:dyDescent="0.55000000000000004">
      <c r="A347" s="235"/>
      <c r="B347" s="180"/>
      <c r="C347" s="236"/>
      <c r="D347" s="236"/>
      <c r="E347" s="236"/>
      <c r="F347" s="237"/>
      <c r="G347" s="256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spans="1:26" ht="21.75" x14ac:dyDescent="0.55000000000000004">
      <c r="A348" s="235"/>
      <c r="B348" s="180"/>
      <c r="C348" s="236"/>
      <c r="D348" s="236"/>
      <c r="E348" s="236"/>
      <c r="F348" s="237"/>
      <c r="G348" s="256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spans="1:26" ht="21.75" x14ac:dyDescent="0.55000000000000004">
      <c r="A349" s="235"/>
      <c r="B349" s="180"/>
      <c r="C349" s="236"/>
      <c r="D349" s="236"/>
      <c r="E349" s="236"/>
      <c r="F349" s="237"/>
      <c r="G349" s="256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spans="1:26" ht="21.75" x14ac:dyDescent="0.55000000000000004">
      <c r="A350" s="235"/>
      <c r="B350" s="180"/>
      <c r="C350" s="236"/>
      <c r="D350" s="236"/>
      <c r="E350" s="236"/>
      <c r="F350" s="237"/>
      <c r="G350" s="256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spans="1:26" ht="21.75" x14ac:dyDescent="0.55000000000000004">
      <c r="A351" s="235"/>
      <c r="B351" s="180"/>
      <c r="C351" s="236"/>
      <c r="D351" s="236"/>
      <c r="E351" s="236"/>
      <c r="F351" s="237"/>
      <c r="G351" s="256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spans="1:26" ht="21.75" x14ac:dyDescent="0.55000000000000004">
      <c r="A352" s="235"/>
      <c r="B352" s="180"/>
      <c r="C352" s="236"/>
      <c r="D352" s="236"/>
      <c r="E352" s="236"/>
      <c r="F352" s="237"/>
      <c r="G352" s="256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spans="1:26" ht="21.75" x14ac:dyDescent="0.55000000000000004">
      <c r="A353" s="235"/>
      <c r="B353" s="180"/>
      <c r="C353" s="236"/>
      <c r="D353" s="236"/>
      <c r="E353" s="236"/>
      <c r="F353" s="237"/>
      <c r="G353" s="256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spans="1:26" ht="21.75" x14ac:dyDescent="0.55000000000000004">
      <c r="A354" s="235"/>
      <c r="B354" s="180"/>
      <c r="C354" s="236"/>
      <c r="D354" s="236"/>
      <c r="E354" s="236"/>
      <c r="F354" s="237"/>
      <c r="G354" s="256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spans="1:26" ht="21.75" x14ac:dyDescent="0.55000000000000004">
      <c r="A355" s="235"/>
      <c r="B355" s="180"/>
      <c r="C355" s="236"/>
      <c r="D355" s="236"/>
      <c r="E355" s="236"/>
      <c r="F355" s="237"/>
      <c r="G355" s="256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spans="1:26" ht="21.75" x14ac:dyDescent="0.55000000000000004">
      <c r="A356" s="235"/>
      <c r="B356" s="180"/>
      <c r="C356" s="236"/>
      <c r="D356" s="236"/>
      <c r="E356" s="236"/>
      <c r="F356" s="237"/>
      <c r="G356" s="256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spans="1:26" ht="21.75" x14ac:dyDescent="0.55000000000000004">
      <c r="A357" s="235"/>
      <c r="B357" s="180"/>
      <c r="C357" s="236"/>
      <c r="D357" s="236"/>
      <c r="E357" s="236"/>
      <c r="F357" s="237"/>
      <c r="G357" s="256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spans="1:26" ht="21.75" x14ac:dyDescent="0.55000000000000004">
      <c r="A358" s="235"/>
      <c r="B358" s="180"/>
      <c r="C358" s="236"/>
      <c r="D358" s="236"/>
      <c r="E358" s="236"/>
      <c r="F358" s="237"/>
      <c r="G358" s="256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spans="1:26" ht="21.75" x14ac:dyDescent="0.55000000000000004">
      <c r="A359" s="235"/>
      <c r="B359" s="180"/>
      <c r="C359" s="236"/>
      <c r="D359" s="236"/>
      <c r="E359" s="236"/>
      <c r="F359" s="237"/>
      <c r="G359" s="256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spans="1:26" ht="21.75" x14ac:dyDescent="0.55000000000000004">
      <c r="A360" s="235"/>
      <c r="B360" s="180"/>
      <c r="C360" s="236"/>
      <c r="D360" s="236"/>
      <c r="E360" s="236"/>
      <c r="F360" s="237"/>
      <c r="G360" s="256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spans="1:26" ht="21.75" x14ac:dyDescent="0.55000000000000004">
      <c r="A361" s="235"/>
      <c r="B361" s="180"/>
      <c r="C361" s="236"/>
      <c r="D361" s="236"/>
      <c r="E361" s="236"/>
      <c r="F361" s="237"/>
      <c r="G361" s="256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spans="1:26" ht="21.75" x14ac:dyDescent="0.55000000000000004">
      <c r="A362" s="235"/>
      <c r="B362" s="180"/>
      <c r="C362" s="236"/>
      <c r="D362" s="236"/>
      <c r="E362" s="236"/>
      <c r="F362" s="237"/>
      <c r="G362" s="256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spans="1:26" ht="21.75" x14ac:dyDescent="0.55000000000000004">
      <c r="A363" s="235"/>
      <c r="B363" s="180"/>
      <c r="C363" s="236"/>
      <c r="D363" s="236"/>
      <c r="E363" s="236"/>
      <c r="F363" s="237"/>
      <c r="G363" s="256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spans="1:26" ht="21.75" x14ac:dyDescent="0.55000000000000004">
      <c r="A364" s="235"/>
      <c r="B364" s="180"/>
      <c r="C364" s="236"/>
      <c r="D364" s="236"/>
      <c r="E364" s="236"/>
      <c r="F364" s="237"/>
      <c r="G364" s="256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spans="1:26" ht="21.75" x14ac:dyDescent="0.55000000000000004">
      <c r="A365" s="235"/>
      <c r="B365" s="180"/>
      <c r="C365" s="236"/>
      <c r="D365" s="236"/>
      <c r="E365" s="236"/>
      <c r="F365" s="237"/>
      <c r="G365" s="256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spans="1:26" ht="21.75" x14ac:dyDescent="0.55000000000000004">
      <c r="A366" s="235"/>
      <c r="B366" s="180"/>
      <c r="C366" s="236"/>
      <c r="D366" s="236"/>
      <c r="E366" s="236"/>
      <c r="F366" s="237"/>
      <c r="G366" s="256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spans="1:26" ht="21.75" x14ac:dyDescent="0.55000000000000004">
      <c r="A367" s="235"/>
      <c r="B367" s="180"/>
      <c r="C367" s="236"/>
      <c r="D367" s="236"/>
      <c r="E367" s="236"/>
      <c r="F367" s="237"/>
      <c r="G367" s="256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spans="1:26" ht="21.75" x14ac:dyDescent="0.55000000000000004">
      <c r="A368" s="235"/>
      <c r="B368" s="180"/>
      <c r="C368" s="236"/>
      <c r="D368" s="236"/>
      <c r="E368" s="236"/>
      <c r="F368" s="237"/>
      <c r="G368" s="256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spans="1:26" ht="21.75" x14ac:dyDescent="0.55000000000000004">
      <c r="A369" s="235"/>
      <c r="B369" s="180"/>
      <c r="C369" s="236"/>
      <c r="D369" s="236"/>
      <c r="E369" s="236"/>
      <c r="F369" s="237"/>
      <c r="G369" s="256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spans="1:26" ht="21.75" x14ac:dyDescent="0.55000000000000004">
      <c r="A370" s="235"/>
      <c r="B370" s="180"/>
      <c r="C370" s="236"/>
      <c r="D370" s="236"/>
      <c r="E370" s="236"/>
      <c r="F370" s="237"/>
      <c r="G370" s="256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spans="1:26" ht="21.75" x14ac:dyDescent="0.55000000000000004">
      <c r="A371" s="235"/>
      <c r="B371" s="180"/>
      <c r="C371" s="236"/>
      <c r="D371" s="236"/>
      <c r="E371" s="236"/>
      <c r="F371" s="237"/>
      <c r="G371" s="256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spans="1:26" ht="21.75" x14ac:dyDescent="0.55000000000000004">
      <c r="A372" s="235"/>
      <c r="B372" s="180"/>
      <c r="C372" s="236"/>
      <c r="D372" s="236"/>
      <c r="E372" s="236"/>
      <c r="F372" s="237"/>
      <c r="G372" s="256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spans="1:26" ht="21.75" x14ac:dyDescent="0.55000000000000004">
      <c r="A373" s="235"/>
      <c r="B373" s="180"/>
      <c r="C373" s="236"/>
      <c r="D373" s="236"/>
      <c r="E373" s="236"/>
      <c r="F373" s="237"/>
      <c r="G373" s="256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spans="1:26" ht="21.75" x14ac:dyDescent="0.55000000000000004">
      <c r="A374" s="235"/>
      <c r="B374" s="180"/>
      <c r="C374" s="236"/>
      <c r="D374" s="236"/>
      <c r="E374" s="236"/>
      <c r="F374" s="237"/>
      <c r="G374" s="256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spans="1:26" ht="21.75" x14ac:dyDescent="0.55000000000000004">
      <c r="A375" s="235"/>
      <c r="B375" s="180"/>
      <c r="C375" s="236"/>
      <c r="D375" s="236"/>
      <c r="E375" s="236"/>
      <c r="F375" s="237"/>
      <c r="G375" s="256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spans="1:26" ht="21.75" x14ac:dyDescent="0.55000000000000004">
      <c r="A376" s="235"/>
      <c r="B376" s="180"/>
      <c r="C376" s="236"/>
      <c r="D376" s="236"/>
      <c r="E376" s="236"/>
      <c r="F376" s="237"/>
      <c r="G376" s="256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spans="1:26" ht="21.75" x14ac:dyDescent="0.55000000000000004">
      <c r="A377" s="235"/>
      <c r="B377" s="180"/>
      <c r="C377" s="236"/>
      <c r="D377" s="236"/>
      <c r="E377" s="236"/>
      <c r="F377" s="237"/>
      <c r="G377" s="256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spans="1:26" ht="21.75" x14ac:dyDescent="0.55000000000000004">
      <c r="A378" s="235"/>
      <c r="B378" s="180"/>
      <c r="C378" s="236"/>
      <c r="D378" s="236"/>
      <c r="E378" s="236"/>
      <c r="F378" s="237"/>
      <c r="G378" s="256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spans="1:26" ht="21.75" x14ac:dyDescent="0.55000000000000004">
      <c r="A379" s="235"/>
      <c r="B379" s="180"/>
      <c r="C379" s="236"/>
      <c r="D379" s="236"/>
      <c r="E379" s="236"/>
      <c r="F379" s="237"/>
      <c r="G379" s="256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spans="1:26" ht="21.75" x14ac:dyDescent="0.55000000000000004">
      <c r="A380" s="235"/>
      <c r="B380" s="180"/>
      <c r="C380" s="236"/>
      <c r="D380" s="236"/>
      <c r="E380" s="236"/>
      <c r="F380" s="237"/>
      <c r="G380" s="256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spans="1:26" ht="21.75" x14ac:dyDescent="0.55000000000000004">
      <c r="A381" s="235"/>
      <c r="B381" s="180"/>
      <c r="C381" s="236"/>
      <c r="D381" s="236"/>
      <c r="E381" s="236"/>
      <c r="F381" s="237"/>
      <c r="G381" s="256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spans="1:26" ht="21.75" x14ac:dyDescent="0.55000000000000004">
      <c r="A382" s="235"/>
      <c r="B382" s="180"/>
      <c r="C382" s="236"/>
      <c r="D382" s="236"/>
      <c r="E382" s="236"/>
      <c r="F382" s="237"/>
      <c r="G382" s="256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spans="1:26" ht="21.75" x14ac:dyDescent="0.55000000000000004">
      <c r="A383" s="235"/>
      <c r="B383" s="180"/>
      <c r="C383" s="236"/>
      <c r="D383" s="236"/>
      <c r="E383" s="236"/>
      <c r="F383" s="237"/>
      <c r="G383" s="256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spans="1:26" ht="21.75" x14ac:dyDescent="0.55000000000000004">
      <c r="A384" s="235"/>
      <c r="B384" s="180"/>
      <c r="C384" s="236"/>
      <c r="D384" s="236"/>
      <c r="E384" s="236"/>
      <c r="F384" s="237"/>
      <c r="G384" s="256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spans="1:26" ht="21.75" x14ac:dyDescent="0.55000000000000004">
      <c r="A385" s="235"/>
      <c r="B385" s="180"/>
      <c r="C385" s="236"/>
      <c r="D385" s="236"/>
      <c r="E385" s="236"/>
      <c r="F385" s="237"/>
      <c r="G385" s="256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spans="1:26" ht="21.75" x14ac:dyDescent="0.55000000000000004">
      <c r="A386" s="235"/>
      <c r="B386" s="180"/>
      <c r="C386" s="236"/>
      <c r="D386" s="236"/>
      <c r="E386" s="236"/>
      <c r="F386" s="237"/>
      <c r="G386" s="256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spans="1:26" ht="21.75" x14ac:dyDescent="0.55000000000000004">
      <c r="A387" s="235"/>
      <c r="B387" s="180"/>
      <c r="C387" s="236"/>
      <c r="D387" s="236"/>
      <c r="E387" s="236"/>
      <c r="F387" s="237"/>
      <c r="G387" s="256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spans="1:26" ht="21.75" x14ac:dyDescent="0.55000000000000004">
      <c r="A388" s="235"/>
      <c r="B388" s="180"/>
      <c r="C388" s="236"/>
      <c r="D388" s="236"/>
      <c r="E388" s="236"/>
      <c r="F388" s="237"/>
      <c r="G388" s="256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spans="1:26" ht="21.75" x14ac:dyDescent="0.55000000000000004">
      <c r="A389" s="235"/>
      <c r="B389" s="180"/>
      <c r="C389" s="236"/>
      <c r="D389" s="236"/>
      <c r="E389" s="236"/>
      <c r="F389" s="237"/>
      <c r="G389" s="256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spans="1:26" ht="21.75" x14ac:dyDescent="0.55000000000000004">
      <c r="A390" s="235"/>
      <c r="B390" s="180"/>
      <c r="C390" s="236"/>
      <c r="D390" s="236"/>
      <c r="E390" s="236"/>
      <c r="F390" s="237"/>
      <c r="G390" s="256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spans="1:26" ht="21.75" x14ac:dyDescent="0.55000000000000004">
      <c r="A391" s="235"/>
      <c r="B391" s="180"/>
      <c r="C391" s="236"/>
      <c r="D391" s="236"/>
      <c r="E391" s="236"/>
      <c r="F391" s="237"/>
      <c r="G391" s="256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spans="1:26" ht="21.75" x14ac:dyDescent="0.55000000000000004">
      <c r="A392" s="235"/>
      <c r="B392" s="180"/>
      <c r="C392" s="236"/>
      <c r="D392" s="236"/>
      <c r="E392" s="236"/>
      <c r="F392" s="237"/>
      <c r="G392" s="256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spans="1:26" ht="21.75" x14ac:dyDescent="0.55000000000000004">
      <c r="A393" s="235"/>
      <c r="B393" s="180"/>
      <c r="C393" s="236"/>
      <c r="D393" s="236"/>
      <c r="E393" s="236"/>
      <c r="F393" s="237"/>
      <c r="G393" s="256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spans="1:26" ht="21.75" x14ac:dyDescent="0.55000000000000004">
      <c r="A394" s="235"/>
      <c r="B394" s="180"/>
      <c r="C394" s="236"/>
      <c r="D394" s="236"/>
      <c r="E394" s="236"/>
      <c r="F394" s="237"/>
      <c r="G394" s="256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spans="1:26" ht="21.75" x14ac:dyDescent="0.55000000000000004">
      <c r="A395" s="235"/>
      <c r="B395" s="180"/>
      <c r="C395" s="236"/>
      <c r="D395" s="236"/>
      <c r="E395" s="236"/>
      <c r="F395" s="237"/>
      <c r="G395" s="256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spans="1:26" ht="21.75" x14ac:dyDescent="0.55000000000000004">
      <c r="A396" s="235"/>
      <c r="B396" s="180"/>
      <c r="C396" s="236"/>
      <c r="D396" s="236"/>
      <c r="E396" s="236"/>
      <c r="F396" s="237"/>
      <c r="G396" s="256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spans="1:26" ht="21.75" x14ac:dyDescent="0.55000000000000004">
      <c r="A397" s="235"/>
      <c r="B397" s="180"/>
      <c r="C397" s="236"/>
      <c r="D397" s="236"/>
      <c r="E397" s="236"/>
      <c r="F397" s="237"/>
      <c r="G397" s="256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spans="1:26" ht="21.75" x14ac:dyDescent="0.55000000000000004">
      <c r="A398" s="235"/>
      <c r="B398" s="180"/>
      <c r="C398" s="236"/>
      <c r="D398" s="236"/>
      <c r="E398" s="236"/>
      <c r="F398" s="237"/>
      <c r="G398" s="256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spans="1:26" ht="21.75" x14ac:dyDescent="0.55000000000000004">
      <c r="A399" s="235"/>
      <c r="B399" s="180"/>
      <c r="C399" s="236"/>
      <c r="D399" s="236"/>
      <c r="E399" s="236"/>
      <c r="F399" s="237"/>
      <c r="G399" s="256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spans="1:26" ht="21.75" x14ac:dyDescent="0.55000000000000004">
      <c r="A400" s="235"/>
      <c r="B400" s="180"/>
      <c r="C400" s="236"/>
      <c r="D400" s="236"/>
      <c r="E400" s="236"/>
      <c r="F400" s="237"/>
      <c r="G400" s="256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spans="1:26" ht="21.75" x14ac:dyDescent="0.55000000000000004">
      <c r="A401" s="235"/>
      <c r="B401" s="180"/>
      <c r="C401" s="236"/>
      <c r="D401" s="236"/>
      <c r="E401" s="236"/>
      <c r="F401" s="237"/>
      <c r="G401" s="256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spans="1:26" ht="21.75" x14ac:dyDescent="0.55000000000000004">
      <c r="A402" s="235"/>
      <c r="B402" s="180"/>
      <c r="C402" s="236"/>
      <c r="D402" s="236"/>
      <c r="E402" s="236"/>
      <c r="F402" s="237"/>
      <c r="G402" s="256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spans="1:26" ht="21.75" x14ac:dyDescent="0.55000000000000004">
      <c r="A403" s="235"/>
      <c r="B403" s="180"/>
      <c r="C403" s="236"/>
      <c r="D403" s="236"/>
      <c r="E403" s="236"/>
      <c r="F403" s="237"/>
      <c r="G403" s="256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spans="1:26" ht="21.75" x14ac:dyDescent="0.55000000000000004">
      <c r="A404" s="235"/>
      <c r="B404" s="180"/>
      <c r="C404" s="236"/>
      <c r="D404" s="236"/>
      <c r="E404" s="236"/>
      <c r="F404" s="237"/>
      <c r="G404" s="256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spans="1:26" ht="21.75" x14ac:dyDescent="0.55000000000000004">
      <c r="A405" s="235"/>
      <c r="B405" s="180"/>
      <c r="C405" s="236"/>
      <c r="D405" s="236"/>
      <c r="E405" s="236"/>
      <c r="F405" s="237"/>
      <c r="G405" s="256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spans="1:26" ht="21.75" x14ac:dyDescent="0.55000000000000004">
      <c r="A406" s="235"/>
      <c r="B406" s="180"/>
      <c r="C406" s="236"/>
      <c r="D406" s="236"/>
      <c r="E406" s="236"/>
      <c r="F406" s="237"/>
      <c r="G406" s="256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spans="1:26" ht="21.75" x14ac:dyDescent="0.55000000000000004">
      <c r="A407" s="235"/>
      <c r="B407" s="180"/>
      <c r="C407" s="236"/>
      <c r="D407" s="236"/>
      <c r="E407" s="236"/>
      <c r="F407" s="237"/>
      <c r="G407" s="256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spans="1:26" ht="21.75" x14ac:dyDescent="0.55000000000000004">
      <c r="A408" s="235"/>
      <c r="B408" s="180"/>
      <c r="C408" s="236"/>
      <c r="D408" s="236"/>
      <c r="E408" s="236"/>
      <c r="F408" s="237"/>
      <c r="G408" s="256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spans="1:26" ht="21.75" x14ac:dyDescent="0.55000000000000004">
      <c r="A409" s="235"/>
      <c r="B409" s="180"/>
      <c r="C409" s="236"/>
      <c r="D409" s="236"/>
      <c r="E409" s="236"/>
      <c r="F409" s="237"/>
      <c r="G409" s="256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spans="1:26" ht="21.75" x14ac:dyDescent="0.55000000000000004">
      <c r="A410" s="235"/>
      <c r="B410" s="180"/>
      <c r="C410" s="236"/>
      <c r="D410" s="236"/>
      <c r="E410" s="236"/>
      <c r="F410" s="237"/>
      <c r="G410" s="256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spans="1:26" ht="21.75" x14ac:dyDescent="0.55000000000000004">
      <c r="A411" s="235"/>
      <c r="B411" s="180"/>
      <c r="C411" s="236"/>
      <c r="D411" s="236"/>
      <c r="E411" s="236"/>
      <c r="F411" s="237"/>
      <c r="G411" s="256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ht="21.75" x14ac:dyDescent="0.55000000000000004">
      <c r="A412" s="235"/>
      <c r="B412" s="180"/>
      <c r="C412" s="236"/>
      <c r="D412" s="236"/>
      <c r="E412" s="236"/>
      <c r="F412" s="237"/>
      <c r="G412" s="256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ht="21.75" x14ac:dyDescent="0.55000000000000004">
      <c r="A413" s="235"/>
      <c r="B413" s="180"/>
      <c r="C413" s="236"/>
      <c r="D413" s="236"/>
      <c r="E413" s="236"/>
      <c r="F413" s="237"/>
      <c r="G413" s="256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spans="1:26" ht="21.75" x14ac:dyDescent="0.55000000000000004">
      <c r="A414" s="235"/>
      <c r="B414" s="180"/>
      <c r="C414" s="236"/>
      <c r="D414" s="236"/>
      <c r="E414" s="236"/>
      <c r="F414" s="237"/>
      <c r="G414" s="256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spans="1:26" ht="21.75" x14ac:dyDescent="0.55000000000000004">
      <c r="A415" s="235"/>
      <c r="B415" s="180"/>
      <c r="C415" s="236"/>
      <c r="D415" s="236"/>
      <c r="E415" s="236"/>
      <c r="F415" s="237"/>
      <c r="G415" s="256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spans="1:26" ht="21.75" x14ac:dyDescent="0.55000000000000004">
      <c r="A416" s="235"/>
      <c r="B416" s="180"/>
      <c r="C416" s="236"/>
      <c r="D416" s="236"/>
      <c r="E416" s="236"/>
      <c r="F416" s="237"/>
      <c r="G416" s="256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spans="1:26" ht="21.75" x14ac:dyDescent="0.55000000000000004">
      <c r="A417" s="235"/>
      <c r="B417" s="180"/>
      <c r="C417" s="236"/>
      <c r="D417" s="236"/>
      <c r="E417" s="236"/>
      <c r="F417" s="237"/>
      <c r="G417" s="256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spans="1:26" ht="21.75" x14ac:dyDescent="0.55000000000000004">
      <c r="A418" s="235"/>
      <c r="B418" s="180"/>
      <c r="C418" s="236"/>
      <c r="D418" s="236"/>
      <c r="E418" s="236"/>
      <c r="F418" s="237"/>
      <c r="G418" s="256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spans="1:26" ht="21.75" x14ac:dyDescent="0.55000000000000004">
      <c r="A419" s="235"/>
      <c r="B419" s="180"/>
      <c r="C419" s="236"/>
      <c r="D419" s="236"/>
      <c r="E419" s="236"/>
      <c r="F419" s="237"/>
      <c r="G419" s="256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spans="1:26" ht="21.75" x14ac:dyDescent="0.55000000000000004">
      <c r="A420" s="235"/>
      <c r="B420" s="180"/>
      <c r="C420" s="236"/>
      <c r="D420" s="236"/>
      <c r="E420" s="236"/>
      <c r="F420" s="237"/>
      <c r="G420" s="256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spans="1:26" ht="21.75" x14ac:dyDescent="0.55000000000000004">
      <c r="A421" s="235"/>
      <c r="B421" s="180"/>
      <c r="C421" s="236"/>
      <c r="D421" s="236"/>
      <c r="E421" s="236"/>
      <c r="F421" s="237"/>
      <c r="G421" s="256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spans="1:26" ht="21.75" x14ac:dyDescent="0.55000000000000004">
      <c r="A422" s="235"/>
      <c r="B422" s="180"/>
      <c r="C422" s="236"/>
      <c r="D422" s="236"/>
      <c r="E422" s="236"/>
      <c r="F422" s="237"/>
      <c r="G422" s="256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spans="1:26" ht="21.75" x14ac:dyDescent="0.55000000000000004">
      <c r="A423" s="235"/>
      <c r="B423" s="180"/>
      <c r="C423" s="236"/>
      <c r="D423" s="236"/>
      <c r="E423" s="236"/>
      <c r="F423" s="237"/>
      <c r="G423" s="256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spans="1:26" ht="21.75" x14ac:dyDescent="0.55000000000000004">
      <c r="A424" s="235"/>
      <c r="B424" s="180"/>
      <c r="C424" s="236"/>
      <c r="D424" s="236"/>
      <c r="E424" s="236"/>
      <c r="F424" s="237"/>
      <c r="G424" s="256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spans="1:26" ht="21.75" x14ac:dyDescent="0.55000000000000004">
      <c r="A425" s="235"/>
      <c r="B425" s="180"/>
      <c r="C425" s="236"/>
      <c r="D425" s="236"/>
      <c r="E425" s="236"/>
      <c r="F425" s="237"/>
      <c r="G425" s="256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spans="1:26" ht="21.75" x14ac:dyDescent="0.55000000000000004">
      <c r="A426" s="235"/>
      <c r="B426" s="180"/>
      <c r="C426" s="236"/>
      <c r="D426" s="236"/>
      <c r="E426" s="236"/>
      <c r="F426" s="237"/>
      <c r="G426" s="256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spans="1:26" ht="21.75" x14ac:dyDescent="0.55000000000000004">
      <c r="A427" s="235"/>
      <c r="B427" s="180"/>
      <c r="C427" s="236"/>
      <c r="D427" s="236"/>
      <c r="E427" s="236"/>
      <c r="F427" s="237"/>
      <c r="G427" s="256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spans="1:26" ht="21.75" x14ac:dyDescent="0.55000000000000004">
      <c r="A428" s="235"/>
      <c r="B428" s="180"/>
      <c r="C428" s="236"/>
      <c r="D428" s="236"/>
      <c r="E428" s="236"/>
      <c r="F428" s="237"/>
      <c r="G428" s="256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ht="21.75" x14ac:dyDescent="0.55000000000000004">
      <c r="A429" s="235"/>
      <c r="B429" s="180"/>
      <c r="C429" s="236"/>
      <c r="D429" s="236"/>
      <c r="E429" s="236"/>
      <c r="F429" s="237"/>
      <c r="G429" s="256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ht="21.75" x14ac:dyDescent="0.55000000000000004">
      <c r="A430" s="235"/>
      <c r="B430" s="180"/>
      <c r="C430" s="236"/>
      <c r="D430" s="236"/>
      <c r="E430" s="236"/>
      <c r="F430" s="237"/>
      <c r="G430" s="256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spans="1:26" ht="21.75" x14ac:dyDescent="0.55000000000000004">
      <c r="A431" s="235"/>
      <c r="B431" s="180"/>
      <c r="C431" s="236"/>
      <c r="D431" s="236"/>
      <c r="E431" s="236"/>
      <c r="F431" s="237"/>
      <c r="G431" s="256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spans="1:26" ht="21.75" x14ac:dyDescent="0.55000000000000004">
      <c r="A432" s="235"/>
      <c r="B432" s="180"/>
      <c r="C432" s="236"/>
      <c r="D432" s="236"/>
      <c r="E432" s="236"/>
      <c r="F432" s="237"/>
      <c r="G432" s="256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spans="1:26" ht="21.75" x14ac:dyDescent="0.55000000000000004">
      <c r="A433" s="235"/>
      <c r="B433" s="180"/>
      <c r="C433" s="236"/>
      <c r="D433" s="236"/>
      <c r="E433" s="236"/>
      <c r="F433" s="237"/>
      <c r="G433" s="256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spans="1:26" ht="21.75" x14ac:dyDescent="0.55000000000000004">
      <c r="A434" s="235"/>
      <c r="B434" s="180"/>
      <c r="C434" s="236"/>
      <c r="D434" s="236"/>
      <c r="E434" s="236"/>
      <c r="F434" s="237"/>
      <c r="G434" s="256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spans="1:26" ht="21.75" x14ac:dyDescent="0.55000000000000004">
      <c r="A435" s="235"/>
      <c r="B435" s="180"/>
      <c r="C435" s="236"/>
      <c r="D435" s="236"/>
      <c r="E435" s="236"/>
      <c r="F435" s="237"/>
      <c r="G435" s="256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spans="1:26" ht="21.75" x14ac:dyDescent="0.55000000000000004">
      <c r="A436" s="235"/>
      <c r="B436" s="180"/>
      <c r="C436" s="236"/>
      <c r="D436" s="236"/>
      <c r="E436" s="236"/>
      <c r="F436" s="237"/>
      <c r="G436" s="256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spans="1:26" ht="21.75" x14ac:dyDescent="0.55000000000000004">
      <c r="A437" s="235"/>
      <c r="B437" s="180"/>
      <c r="C437" s="236"/>
      <c r="D437" s="236"/>
      <c r="E437" s="236"/>
      <c r="F437" s="237"/>
      <c r="G437" s="256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spans="1:26" ht="21.75" x14ac:dyDescent="0.55000000000000004">
      <c r="A438" s="235"/>
      <c r="B438" s="180"/>
      <c r="C438" s="236"/>
      <c r="D438" s="236"/>
      <c r="E438" s="236"/>
      <c r="F438" s="237"/>
      <c r="G438" s="256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spans="1:26" ht="21.75" x14ac:dyDescent="0.55000000000000004">
      <c r="A439" s="235"/>
      <c r="B439" s="180"/>
      <c r="C439" s="236"/>
      <c r="D439" s="236"/>
      <c r="E439" s="236"/>
      <c r="F439" s="237"/>
      <c r="G439" s="256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spans="1:26" ht="21.75" x14ac:dyDescent="0.55000000000000004">
      <c r="A440" s="235"/>
      <c r="B440" s="180"/>
      <c r="C440" s="236"/>
      <c r="D440" s="236"/>
      <c r="E440" s="236"/>
      <c r="F440" s="237"/>
      <c r="G440" s="256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spans="1:26" ht="21.75" x14ac:dyDescent="0.55000000000000004">
      <c r="A441" s="235"/>
      <c r="B441" s="180"/>
      <c r="C441" s="236"/>
      <c r="D441" s="236"/>
      <c r="E441" s="236"/>
      <c r="F441" s="237"/>
      <c r="G441" s="256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spans="1:26" ht="21.75" x14ac:dyDescent="0.55000000000000004">
      <c r="A442" s="235"/>
      <c r="B442" s="180"/>
      <c r="C442" s="236"/>
      <c r="D442" s="236"/>
      <c r="E442" s="236"/>
      <c r="F442" s="237"/>
      <c r="G442" s="256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spans="1:26" ht="21.75" x14ac:dyDescent="0.55000000000000004">
      <c r="A443" s="235"/>
      <c r="B443" s="180"/>
      <c r="C443" s="236"/>
      <c r="D443" s="236"/>
      <c r="E443" s="236"/>
      <c r="F443" s="237"/>
      <c r="G443" s="256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spans="1:26" ht="21.75" x14ac:dyDescent="0.55000000000000004">
      <c r="A444" s="235"/>
      <c r="B444" s="180"/>
      <c r="C444" s="236"/>
      <c r="D444" s="236"/>
      <c r="E444" s="236"/>
      <c r="F444" s="237"/>
      <c r="G444" s="256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spans="1:26" ht="21.75" x14ac:dyDescent="0.55000000000000004">
      <c r="A445" s="235"/>
      <c r="B445" s="180"/>
      <c r="C445" s="236"/>
      <c r="D445" s="236"/>
      <c r="E445" s="236"/>
      <c r="F445" s="237"/>
      <c r="G445" s="256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spans="1:26" ht="21.75" x14ac:dyDescent="0.55000000000000004">
      <c r="A446" s="235"/>
      <c r="B446" s="180"/>
      <c r="C446" s="236"/>
      <c r="D446" s="236"/>
      <c r="E446" s="236"/>
      <c r="F446" s="237"/>
      <c r="G446" s="256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spans="1:26" ht="21.75" x14ac:dyDescent="0.55000000000000004">
      <c r="A447" s="235"/>
      <c r="B447" s="180"/>
      <c r="C447" s="236"/>
      <c r="D447" s="236"/>
      <c r="E447" s="236"/>
      <c r="F447" s="237"/>
      <c r="G447" s="256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spans="1:26" ht="21.75" x14ac:dyDescent="0.55000000000000004">
      <c r="A448" s="235"/>
      <c r="B448" s="180"/>
      <c r="C448" s="236"/>
      <c r="D448" s="236"/>
      <c r="E448" s="236"/>
      <c r="F448" s="237"/>
      <c r="G448" s="256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spans="1:26" ht="21.75" x14ac:dyDescent="0.55000000000000004">
      <c r="A449" s="235"/>
      <c r="B449" s="180"/>
      <c r="C449" s="236"/>
      <c r="D449" s="236"/>
      <c r="E449" s="236"/>
      <c r="F449" s="237"/>
      <c r="G449" s="256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spans="1:26" ht="21.75" x14ac:dyDescent="0.55000000000000004">
      <c r="A450" s="235"/>
      <c r="B450" s="180"/>
      <c r="C450" s="236"/>
      <c r="D450" s="236"/>
      <c r="E450" s="236"/>
      <c r="F450" s="237"/>
      <c r="G450" s="256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spans="1:26" ht="21.75" x14ac:dyDescent="0.55000000000000004">
      <c r="A451" s="235"/>
      <c r="B451" s="180"/>
      <c r="C451" s="236"/>
      <c r="D451" s="236"/>
      <c r="E451" s="236"/>
      <c r="F451" s="237"/>
      <c r="G451" s="256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spans="1:26" ht="21.75" x14ac:dyDescent="0.55000000000000004">
      <c r="A452" s="235"/>
      <c r="B452" s="180"/>
      <c r="C452" s="236"/>
      <c r="D452" s="236"/>
      <c r="E452" s="236"/>
      <c r="F452" s="237"/>
      <c r="G452" s="256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spans="1:26" ht="21.75" x14ac:dyDescent="0.55000000000000004">
      <c r="A453" s="235"/>
      <c r="B453" s="180"/>
      <c r="C453" s="236"/>
      <c r="D453" s="236"/>
      <c r="E453" s="236"/>
      <c r="F453" s="237"/>
      <c r="G453" s="256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spans="1:26" ht="21.75" x14ac:dyDescent="0.55000000000000004">
      <c r="A454" s="235"/>
      <c r="B454" s="180"/>
      <c r="C454" s="236"/>
      <c r="D454" s="236"/>
      <c r="E454" s="236"/>
      <c r="F454" s="237"/>
      <c r="G454" s="256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spans="1:26" ht="21.75" x14ac:dyDescent="0.55000000000000004">
      <c r="A455" s="235"/>
      <c r="B455" s="180"/>
      <c r="C455" s="236"/>
      <c r="D455" s="236"/>
      <c r="E455" s="236"/>
      <c r="F455" s="237"/>
      <c r="G455" s="256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spans="1:26" ht="21.75" x14ac:dyDescent="0.55000000000000004">
      <c r="A456" s="235"/>
      <c r="B456" s="180"/>
      <c r="C456" s="236"/>
      <c r="D456" s="236"/>
      <c r="E456" s="236"/>
      <c r="F456" s="237"/>
      <c r="G456" s="256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spans="1:26" ht="21.75" x14ac:dyDescent="0.55000000000000004">
      <c r="A457" s="235"/>
      <c r="B457" s="180"/>
      <c r="C457" s="236"/>
      <c r="D457" s="236"/>
      <c r="E457" s="236"/>
      <c r="F457" s="237"/>
      <c r="G457" s="256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spans="1:26" ht="21.75" x14ac:dyDescent="0.55000000000000004">
      <c r="A458" s="235"/>
      <c r="B458" s="180"/>
      <c r="C458" s="236"/>
      <c r="D458" s="236"/>
      <c r="E458" s="236"/>
      <c r="F458" s="237"/>
      <c r="G458" s="256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spans="1:26" ht="21.75" x14ac:dyDescent="0.55000000000000004">
      <c r="A459" s="235"/>
      <c r="B459" s="180"/>
      <c r="C459" s="236"/>
      <c r="D459" s="236"/>
      <c r="E459" s="236"/>
      <c r="F459" s="237"/>
      <c r="G459" s="256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spans="1:26" ht="21.75" x14ac:dyDescent="0.55000000000000004">
      <c r="A460" s="235"/>
      <c r="B460" s="180"/>
      <c r="C460" s="236"/>
      <c r="D460" s="236"/>
      <c r="E460" s="236"/>
      <c r="F460" s="237"/>
      <c r="G460" s="256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spans="1:26" ht="21.75" x14ac:dyDescent="0.55000000000000004">
      <c r="A461" s="235"/>
      <c r="B461" s="180"/>
      <c r="C461" s="236"/>
      <c r="D461" s="236"/>
      <c r="E461" s="236"/>
      <c r="F461" s="237"/>
      <c r="G461" s="256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spans="1:26" ht="21.75" x14ac:dyDescent="0.55000000000000004">
      <c r="A462" s="235"/>
      <c r="B462" s="180"/>
      <c r="C462" s="236"/>
      <c r="D462" s="236"/>
      <c r="E462" s="236"/>
      <c r="F462" s="237"/>
      <c r="G462" s="256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spans="1:26" ht="21.75" x14ac:dyDescent="0.55000000000000004">
      <c r="A463" s="235"/>
      <c r="B463" s="180"/>
      <c r="C463" s="236"/>
      <c r="D463" s="236"/>
      <c r="E463" s="236"/>
      <c r="F463" s="237"/>
      <c r="G463" s="256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spans="1:26" ht="21.75" x14ac:dyDescent="0.55000000000000004">
      <c r="A464" s="235"/>
      <c r="B464" s="180"/>
      <c r="C464" s="236"/>
      <c r="D464" s="236"/>
      <c r="E464" s="236"/>
      <c r="F464" s="237"/>
      <c r="G464" s="256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spans="1:26" ht="21.75" x14ac:dyDescent="0.55000000000000004">
      <c r="A465" s="235"/>
      <c r="B465" s="180"/>
      <c r="C465" s="236"/>
      <c r="D465" s="236"/>
      <c r="E465" s="236"/>
      <c r="F465" s="237"/>
      <c r="G465" s="256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spans="1:26" ht="21.75" x14ac:dyDescent="0.55000000000000004">
      <c r="A466" s="235"/>
      <c r="B466" s="180"/>
      <c r="C466" s="236"/>
      <c r="D466" s="236"/>
      <c r="E466" s="236"/>
      <c r="F466" s="237"/>
      <c r="G466" s="256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spans="1:26" ht="21.75" x14ac:dyDescent="0.55000000000000004">
      <c r="A467" s="235"/>
      <c r="B467" s="180"/>
      <c r="C467" s="236"/>
      <c r="D467" s="236"/>
      <c r="E467" s="236"/>
      <c r="F467" s="237"/>
      <c r="G467" s="256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spans="1:26" ht="21.75" x14ac:dyDescent="0.55000000000000004">
      <c r="A468" s="235"/>
      <c r="B468" s="180"/>
      <c r="C468" s="236"/>
      <c r="D468" s="236"/>
      <c r="E468" s="236"/>
      <c r="F468" s="237"/>
      <c r="G468" s="256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spans="1:26" ht="21.75" x14ac:dyDescent="0.55000000000000004">
      <c r="A469" s="235"/>
      <c r="B469" s="180"/>
      <c r="C469" s="236"/>
      <c r="D469" s="236"/>
      <c r="E469" s="236"/>
      <c r="F469" s="237"/>
      <c r="G469" s="256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spans="1:26" ht="21.75" x14ac:dyDescent="0.55000000000000004">
      <c r="A470" s="235"/>
      <c r="B470" s="180"/>
      <c r="C470" s="236"/>
      <c r="D470" s="236"/>
      <c r="E470" s="236"/>
      <c r="F470" s="237"/>
      <c r="G470" s="256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spans="1:26" ht="21.75" x14ac:dyDescent="0.55000000000000004">
      <c r="A471" s="235"/>
      <c r="B471" s="180"/>
      <c r="C471" s="236"/>
      <c r="D471" s="236"/>
      <c r="E471" s="236"/>
      <c r="F471" s="237"/>
      <c r="G471" s="256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spans="1:26" ht="21.75" x14ac:dyDescent="0.55000000000000004">
      <c r="A472" s="235"/>
      <c r="B472" s="180"/>
      <c r="C472" s="236"/>
      <c r="D472" s="236"/>
      <c r="E472" s="236"/>
      <c r="F472" s="237"/>
      <c r="G472" s="256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spans="1:26" ht="21.75" x14ac:dyDescent="0.55000000000000004">
      <c r="A473" s="235"/>
      <c r="B473" s="180"/>
      <c r="C473" s="236"/>
      <c r="D473" s="236"/>
      <c r="E473" s="236"/>
      <c r="F473" s="237"/>
      <c r="G473" s="256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spans="1:26" ht="21.75" x14ac:dyDescent="0.55000000000000004">
      <c r="A474" s="235"/>
      <c r="B474" s="180"/>
      <c r="C474" s="236"/>
      <c r="D474" s="236"/>
      <c r="E474" s="236"/>
      <c r="F474" s="237"/>
      <c r="G474" s="256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spans="1:26" ht="21.75" x14ac:dyDescent="0.55000000000000004">
      <c r="A475" s="235"/>
      <c r="B475" s="180"/>
      <c r="C475" s="236"/>
      <c r="D475" s="236"/>
      <c r="E475" s="236"/>
      <c r="F475" s="237"/>
      <c r="G475" s="256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spans="1:26" ht="21.75" x14ac:dyDescent="0.55000000000000004">
      <c r="A476" s="235"/>
      <c r="B476" s="180"/>
      <c r="C476" s="236"/>
      <c r="D476" s="236"/>
      <c r="E476" s="236"/>
      <c r="F476" s="237"/>
      <c r="G476" s="256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spans="1:26" ht="21.75" x14ac:dyDescent="0.55000000000000004">
      <c r="A477" s="235"/>
      <c r="B477" s="180"/>
      <c r="C477" s="236"/>
      <c r="D477" s="236"/>
      <c r="E477" s="236"/>
      <c r="F477" s="237"/>
      <c r="G477" s="256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spans="1:26" ht="21.75" x14ac:dyDescent="0.55000000000000004">
      <c r="A478" s="235"/>
      <c r="B478" s="180"/>
      <c r="C478" s="236"/>
      <c r="D478" s="236"/>
      <c r="E478" s="236"/>
      <c r="F478" s="237"/>
      <c r="G478" s="256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spans="1:26" ht="21.75" x14ac:dyDescent="0.55000000000000004">
      <c r="A479" s="235"/>
      <c r="B479" s="180"/>
      <c r="C479" s="236"/>
      <c r="D479" s="236"/>
      <c r="E479" s="236"/>
      <c r="F479" s="237"/>
      <c r="G479" s="256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spans="1:26" ht="21.75" x14ac:dyDescent="0.55000000000000004">
      <c r="A480" s="235"/>
      <c r="B480" s="180"/>
      <c r="C480" s="236"/>
      <c r="D480" s="236"/>
      <c r="E480" s="236"/>
      <c r="F480" s="237"/>
      <c r="G480" s="256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spans="1:26" ht="21.75" x14ac:dyDescent="0.55000000000000004">
      <c r="A481" s="235"/>
      <c r="B481" s="180"/>
      <c r="C481" s="236"/>
      <c r="D481" s="236"/>
      <c r="E481" s="236"/>
      <c r="F481" s="237"/>
      <c r="G481" s="256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spans="1:26" ht="21.75" x14ac:dyDescent="0.55000000000000004">
      <c r="A482" s="235"/>
      <c r="B482" s="180"/>
      <c r="C482" s="236"/>
      <c r="D482" s="236"/>
      <c r="E482" s="236"/>
      <c r="F482" s="237"/>
      <c r="G482" s="256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spans="1:26" ht="21.75" x14ac:dyDescent="0.55000000000000004">
      <c r="A483" s="235"/>
      <c r="B483" s="180"/>
      <c r="C483" s="236"/>
      <c r="D483" s="236"/>
      <c r="E483" s="236"/>
      <c r="F483" s="237"/>
      <c r="G483" s="256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spans="1:26" ht="21.75" x14ac:dyDescent="0.55000000000000004">
      <c r="A484" s="235"/>
      <c r="B484" s="180"/>
      <c r="C484" s="236"/>
      <c r="D484" s="236"/>
      <c r="E484" s="236"/>
      <c r="F484" s="237"/>
      <c r="G484" s="256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spans="1:26" ht="21.75" x14ac:dyDescent="0.55000000000000004">
      <c r="A485" s="235"/>
      <c r="B485" s="180"/>
      <c r="C485" s="236"/>
      <c r="D485" s="236"/>
      <c r="E485" s="236"/>
      <c r="F485" s="237"/>
      <c r="G485" s="256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spans="1:26" ht="21.75" x14ac:dyDescent="0.55000000000000004">
      <c r="A486" s="235"/>
      <c r="B486" s="180"/>
      <c r="C486" s="236"/>
      <c r="D486" s="236"/>
      <c r="E486" s="236"/>
      <c r="F486" s="237"/>
      <c r="G486" s="256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spans="1:26" ht="21.75" x14ac:dyDescent="0.55000000000000004">
      <c r="A487" s="235"/>
      <c r="B487" s="180"/>
      <c r="C487" s="236"/>
      <c r="D487" s="236"/>
      <c r="E487" s="236"/>
      <c r="F487" s="237"/>
      <c r="G487" s="256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spans="1:26" ht="21.75" x14ac:dyDescent="0.55000000000000004">
      <c r="A488" s="235"/>
      <c r="B488" s="180"/>
      <c r="C488" s="236"/>
      <c r="D488" s="236"/>
      <c r="E488" s="236"/>
      <c r="F488" s="237"/>
      <c r="G488" s="256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spans="1:26" ht="21.75" x14ac:dyDescent="0.55000000000000004">
      <c r="A489" s="235"/>
      <c r="B489" s="180"/>
      <c r="C489" s="236"/>
      <c r="D489" s="236"/>
      <c r="E489" s="236"/>
      <c r="F489" s="237"/>
      <c r="G489" s="256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spans="1:26" ht="21.75" x14ac:dyDescent="0.55000000000000004">
      <c r="A490" s="235"/>
      <c r="B490" s="180"/>
      <c r="C490" s="236"/>
      <c r="D490" s="236"/>
      <c r="E490" s="236"/>
      <c r="F490" s="237"/>
      <c r="G490" s="256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spans="1:26" ht="21.75" x14ac:dyDescent="0.55000000000000004">
      <c r="A491" s="235"/>
      <c r="B491" s="180"/>
      <c r="C491" s="236"/>
      <c r="D491" s="236"/>
      <c r="E491" s="236"/>
      <c r="F491" s="237"/>
      <c r="G491" s="256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spans="1:26" ht="21.75" x14ac:dyDescent="0.55000000000000004">
      <c r="A492" s="235"/>
      <c r="B492" s="180"/>
      <c r="C492" s="236"/>
      <c r="D492" s="236"/>
      <c r="E492" s="236"/>
      <c r="F492" s="237"/>
      <c r="G492" s="256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spans="1:26" ht="21.75" x14ac:dyDescent="0.55000000000000004">
      <c r="A493" s="235"/>
      <c r="B493" s="180"/>
      <c r="C493" s="236"/>
      <c r="D493" s="236"/>
      <c r="E493" s="236"/>
      <c r="F493" s="237"/>
      <c r="G493" s="256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spans="1:26" ht="21.75" x14ac:dyDescent="0.55000000000000004">
      <c r="A494" s="235"/>
      <c r="B494" s="180"/>
      <c r="C494" s="236"/>
      <c r="D494" s="236"/>
      <c r="E494" s="236"/>
      <c r="F494" s="237"/>
      <c r="G494" s="256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spans="1:26" ht="21.75" x14ac:dyDescent="0.55000000000000004">
      <c r="A495" s="235"/>
      <c r="B495" s="180"/>
      <c r="C495" s="236"/>
      <c r="D495" s="236"/>
      <c r="E495" s="236"/>
      <c r="F495" s="237"/>
      <c r="G495" s="256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spans="1:26" ht="21.75" x14ac:dyDescent="0.55000000000000004">
      <c r="A496" s="235"/>
      <c r="B496" s="180"/>
      <c r="C496" s="236"/>
      <c r="D496" s="236"/>
      <c r="E496" s="236"/>
      <c r="F496" s="237"/>
      <c r="G496" s="256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spans="1:26" ht="21.75" x14ac:dyDescent="0.55000000000000004">
      <c r="A497" s="235"/>
      <c r="B497" s="180"/>
      <c r="C497" s="236"/>
      <c r="D497" s="236"/>
      <c r="E497" s="236"/>
      <c r="F497" s="237"/>
      <c r="G497" s="256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spans="1:26" ht="21.75" x14ac:dyDescent="0.55000000000000004">
      <c r="A498" s="235"/>
      <c r="B498" s="180"/>
      <c r="C498" s="236"/>
      <c r="D498" s="236"/>
      <c r="E498" s="236"/>
      <c r="F498" s="237"/>
      <c r="G498" s="256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spans="1:26" ht="21.75" x14ac:dyDescent="0.55000000000000004">
      <c r="A499" s="235"/>
      <c r="B499" s="180"/>
      <c r="C499" s="236"/>
      <c r="D499" s="236"/>
      <c r="E499" s="236"/>
      <c r="F499" s="237"/>
      <c r="G499" s="256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spans="1:26" ht="21.75" x14ac:dyDescent="0.55000000000000004">
      <c r="A500" s="235"/>
      <c r="B500" s="180"/>
      <c r="C500" s="236"/>
      <c r="D500" s="236"/>
      <c r="E500" s="236"/>
      <c r="F500" s="237"/>
      <c r="G500" s="256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spans="1:26" ht="21.75" x14ac:dyDescent="0.55000000000000004">
      <c r="A501" s="235"/>
      <c r="B501" s="180"/>
      <c r="C501" s="236"/>
      <c r="D501" s="236"/>
      <c r="E501" s="236"/>
      <c r="F501" s="237"/>
      <c r="G501" s="256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spans="1:26" ht="21.75" x14ac:dyDescent="0.55000000000000004">
      <c r="A502" s="235"/>
      <c r="B502" s="180"/>
      <c r="C502" s="236"/>
      <c r="D502" s="236"/>
      <c r="E502" s="236"/>
      <c r="F502" s="237"/>
      <c r="G502" s="256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spans="1:26" ht="21.75" x14ac:dyDescent="0.55000000000000004">
      <c r="A503" s="235"/>
      <c r="B503" s="180"/>
      <c r="C503" s="236"/>
      <c r="D503" s="236"/>
      <c r="E503" s="236"/>
      <c r="F503" s="237"/>
      <c r="G503" s="256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spans="1:26" ht="21.75" x14ac:dyDescent="0.55000000000000004">
      <c r="A504" s="235"/>
      <c r="B504" s="180"/>
      <c r="C504" s="236"/>
      <c r="D504" s="236"/>
      <c r="E504" s="236"/>
      <c r="F504" s="237"/>
      <c r="G504" s="256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spans="1:26" ht="21.75" x14ac:dyDescent="0.55000000000000004">
      <c r="A505" s="235"/>
      <c r="B505" s="180"/>
      <c r="C505" s="236"/>
      <c r="D505" s="236"/>
      <c r="E505" s="236"/>
      <c r="F505" s="237"/>
      <c r="G505" s="256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spans="1:26" ht="21.75" x14ac:dyDescent="0.55000000000000004">
      <c r="A506" s="235"/>
      <c r="B506" s="180"/>
      <c r="C506" s="236"/>
      <c r="D506" s="236"/>
      <c r="E506" s="236"/>
      <c r="F506" s="237"/>
      <c r="G506" s="256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spans="1:26" ht="21.75" x14ac:dyDescent="0.55000000000000004">
      <c r="A507" s="235"/>
      <c r="B507" s="180"/>
      <c r="C507" s="236"/>
      <c r="D507" s="236"/>
      <c r="E507" s="236"/>
      <c r="F507" s="237"/>
      <c r="G507" s="256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spans="1:26" ht="21.75" x14ac:dyDescent="0.55000000000000004">
      <c r="A508" s="235"/>
      <c r="B508" s="180"/>
      <c r="C508" s="236"/>
      <c r="D508" s="236"/>
      <c r="E508" s="236"/>
      <c r="F508" s="237"/>
      <c r="G508" s="256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spans="1:26" ht="21.75" x14ac:dyDescent="0.55000000000000004">
      <c r="A509" s="235"/>
      <c r="B509" s="180"/>
      <c r="C509" s="236"/>
      <c r="D509" s="236"/>
      <c r="E509" s="236"/>
      <c r="F509" s="237"/>
      <c r="G509" s="256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spans="1:26" ht="21.75" x14ac:dyDescent="0.55000000000000004">
      <c r="A510" s="235"/>
      <c r="B510" s="180"/>
      <c r="C510" s="236"/>
      <c r="D510" s="236"/>
      <c r="E510" s="236"/>
      <c r="F510" s="237"/>
      <c r="G510" s="256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spans="1:26" ht="21.75" x14ac:dyDescent="0.55000000000000004">
      <c r="A511" s="235"/>
      <c r="B511" s="180"/>
      <c r="C511" s="236"/>
      <c r="D511" s="236"/>
      <c r="E511" s="236"/>
      <c r="F511" s="237"/>
      <c r="G511" s="256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spans="1:26" ht="21.75" x14ac:dyDescent="0.55000000000000004">
      <c r="A512" s="235"/>
      <c r="B512" s="180"/>
      <c r="C512" s="236"/>
      <c r="D512" s="236"/>
      <c r="E512" s="236"/>
      <c r="F512" s="237"/>
      <c r="G512" s="256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spans="1:26" ht="21.75" x14ac:dyDescent="0.55000000000000004">
      <c r="A513" s="235"/>
      <c r="B513" s="180"/>
      <c r="C513" s="236"/>
      <c r="D513" s="236"/>
      <c r="E513" s="236"/>
      <c r="F513" s="237"/>
      <c r="G513" s="256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spans="1:26" ht="21.75" x14ac:dyDescent="0.55000000000000004">
      <c r="A514" s="235"/>
      <c r="B514" s="180"/>
      <c r="C514" s="236"/>
      <c r="D514" s="236"/>
      <c r="E514" s="236"/>
      <c r="F514" s="237"/>
      <c r="G514" s="256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spans="1:26" ht="21.75" x14ac:dyDescent="0.55000000000000004">
      <c r="A515" s="235"/>
      <c r="B515" s="180"/>
      <c r="C515" s="236"/>
      <c r="D515" s="236"/>
      <c r="E515" s="236"/>
      <c r="F515" s="237"/>
      <c r="G515" s="256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spans="1:26" ht="21.75" x14ac:dyDescent="0.55000000000000004">
      <c r="A516" s="235"/>
      <c r="B516" s="180"/>
      <c r="C516" s="236"/>
      <c r="D516" s="236"/>
      <c r="E516" s="236"/>
      <c r="F516" s="237"/>
      <c r="G516" s="256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spans="1:26" ht="21.75" x14ac:dyDescent="0.55000000000000004">
      <c r="A517" s="235"/>
      <c r="B517" s="180"/>
      <c r="C517" s="236"/>
      <c r="D517" s="236"/>
      <c r="E517" s="236"/>
      <c r="F517" s="237"/>
      <c r="G517" s="256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spans="1:26" ht="21.75" x14ac:dyDescent="0.55000000000000004">
      <c r="A518" s="235"/>
      <c r="B518" s="180"/>
      <c r="C518" s="236"/>
      <c r="D518" s="236"/>
      <c r="E518" s="236"/>
      <c r="F518" s="237"/>
      <c r="G518" s="256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spans="1:26" ht="21.75" x14ac:dyDescent="0.55000000000000004">
      <c r="A519" s="235"/>
      <c r="B519" s="180"/>
      <c r="C519" s="236"/>
      <c r="D519" s="236"/>
      <c r="E519" s="236"/>
      <c r="F519" s="237"/>
      <c r="G519" s="256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spans="1:26" ht="21.75" x14ac:dyDescent="0.55000000000000004">
      <c r="A520" s="235"/>
      <c r="B520" s="180"/>
      <c r="C520" s="236"/>
      <c r="D520" s="236"/>
      <c r="E520" s="236"/>
      <c r="F520" s="237"/>
      <c r="G520" s="256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spans="1:26" ht="21.75" x14ac:dyDescent="0.55000000000000004">
      <c r="A521" s="235"/>
      <c r="B521" s="180"/>
      <c r="C521" s="236"/>
      <c r="D521" s="236"/>
      <c r="E521" s="236"/>
      <c r="F521" s="237"/>
      <c r="G521" s="256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spans="1:26" ht="21.75" x14ac:dyDescent="0.55000000000000004">
      <c r="A522" s="235"/>
      <c r="B522" s="180"/>
      <c r="C522" s="236"/>
      <c r="D522" s="236"/>
      <c r="E522" s="236"/>
      <c r="F522" s="237"/>
      <c r="G522" s="256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spans="1:26" ht="21.75" x14ac:dyDescent="0.55000000000000004">
      <c r="A523" s="235"/>
      <c r="B523" s="180"/>
      <c r="C523" s="236"/>
      <c r="D523" s="236"/>
      <c r="E523" s="236"/>
      <c r="F523" s="237"/>
      <c r="G523" s="256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spans="1:26" ht="21.75" x14ac:dyDescent="0.55000000000000004">
      <c r="A524" s="235"/>
      <c r="B524" s="180"/>
      <c r="C524" s="236"/>
      <c r="D524" s="236"/>
      <c r="E524" s="236"/>
      <c r="F524" s="237"/>
      <c r="G524" s="256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spans="1:26" ht="21.75" x14ac:dyDescent="0.55000000000000004">
      <c r="A525" s="235"/>
      <c r="B525" s="180"/>
      <c r="C525" s="236"/>
      <c r="D525" s="236"/>
      <c r="E525" s="236"/>
      <c r="F525" s="237"/>
      <c r="G525" s="256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spans="1:26" ht="21.75" x14ac:dyDescent="0.55000000000000004">
      <c r="A526" s="235"/>
      <c r="B526" s="180"/>
      <c r="C526" s="236"/>
      <c r="D526" s="236"/>
      <c r="E526" s="236"/>
      <c r="F526" s="237"/>
      <c r="G526" s="256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spans="1:26" ht="21.75" x14ac:dyDescent="0.55000000000000004">
      <c r="A527" s="235"/>
      <c r="B527" s="180"/>
      <c r="C527" s="236"/>
      <c r="D527" s="236"/>
      <c r="E527" s="236"/>
      <c r="F527" s="237"/>
      <c r="G527" s="256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spans="1:26" ht="21.75" x14ac:dyDescent="0.55000000000000004">
      <c r="A528" s="235"/>
      <c r="B528" s="180"/>
      <c r="C528" s="236"/>
      <c r="D528" s="236"/>
      <c r="E528" s="236"/>
      <c r="F528" s="237"/>
      <c r="G528" s="256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spans="1:26" ht="21.75" x14ac:dyDescent="0.55000000000000004">
      <c r="A529" s="235"/>
      <c r="B529" s="180"/>
      <c r="C529" s="236"/>
      <c r="D529" s="236"/>
      <c r="E529" s="236"/>
      <c r="F529" s="237"/>
      <c r="G529" s="256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spans="1:26" ht="21.75" x14ac:dyDescent="0.55000000000000004">
      <c r="A530" s="235"/>
      <c r="B530" s="180"/>
      <c r="C530" s="236"/>
      <c r="D530" s="236"/>
      <c r="E530" s="236"/>
      <c r="F530" s="237"/>
      <c r="G530" s="256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spans="1:26" ht="21.75" x14ac:dyDescent="0.55000000000000004">
      <c r="A531" s="235"/>
      <c r="B531" s="180"/>
      <c r="C531" s="236"/>
      <c r="D531" s="236"/>
      <c r="E531" s="236"/>
      <c r="F531" s="237"/>
      <c r="G531" s="256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spans="1:26" ht="21.75" x14ac:dyDescent="0.55000000000000004">
      <c r="A532" s="235"/>
      <c r="B532" s="180"/>
      <c r="C532" s="236"/>
      <c r="D532" s="236"/>
      <c r="E532" s="236"/>
      <c r="F532" s="237"/>
      <c r="G532" s="256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spans="1:26" ht="21.75" x14ac:dyDescent="0.55000000000000004">
      <c r="A533" s="235"/>
      <c r="B533" s="180"/>
      <c r="C533" s="236"/>
      <c r="D533" s="236"/>
      <c r="E533" s="236"/>
      <c r="F533" s="237"/>
      <c r="G533" s="256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spans="1:26" ht="21.75" x14ac:dyDescent="0.55000000000000004">
      <c r="A534" s="235"/>
      <c r="B534" s="180"/>
      <c r="C534" s="236"/>
      <c r="D534" s="236"/>
      <c r="E534" s="236"/>
      <c r="F534" s="237"/>
      <c r="G534" s="256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spans="1:26" ht="21.75" x14ac:dyDescent="0.55000000000000004">
      <c r="A535" s="235"/>
      <c r="B535" s="180"/>
      <c r="C535" s="236"/>
      <c r="D535" s="236"/>
      <c r="E535" s="236"/>
      <c r="F535" s="237"/>
      <c r="G535" s="256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spans="1:26" ht="21.75" x14ac:dyDescent="0.55000000000000004">
      <c r="A536" s="235"/>
      <c r="B536" s="180"/>
      <c r="C536" s="236"/>
      <c r="D536" s="236"/>
      <c r="E536" s="236"/>
      <c r="F536" s="237"/>
      <c r="G536" s="256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spans="1:26" ht="21.75" x14ac:dyDescent="0.55000000000000004">
      <c r="A537" s="235"/>
      <c r="B537" s="180"/>
      <c r="C537" s="236"/>
      <c r="D537" s="236"/>
      <c r="E537" s="236"/>
      <c r="F537" s="237"/>
      <c r="G537" s="256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spans="1:26" ht="21.75" x14ac:dyDescent="0.55000000000000004">
      <c r="A538" s="235"/>
      <c r="B538" s="180"/>
      <c r="C538" s="236"/>
      <c r="D538" s="236"/>
      <c r="E538" s="236"/>
      <c r="F538" s="237"/>
      <c r="G538" s="256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spans="1:26" ht="21.75" x14ac:dyDescent="0.55000000000000004">
      <c r="A539" s="235"/>
      <c r="B539" s="180"/>
      <c r="C539" s="236"/>
      <c r="D539" s="236"/>
      <c r="E539" s="236"/>
      <c r="F539" s="237"/>
      <c r="G539" s="256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spans="1:26" ht="21.75" x14ac:dyDescent="0.55000000000000004">
      <c r="A540" s="235"/>
      <c r="B540" s="180"/>
      <c r="C540" s="236"/>
      <c r="D540" s="236"/>
      <c r="E540" s="236"/>
      <c r="F540" s="237"/>
      <c r="G540" s="256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spans="1:26" ht="21.75" x14ac:dyDescent="0.55000000000000004">
      <c r="A541" s="235"/>
      <c r="B541" s="180"/>
      <c r="C541" s="236"/>
      <c r="D541" s="236"/>
      <c r="E541" s="236"/>
      <c r="F541" s="237"/>
      <c r="G541" s="256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spans="1:26" ht="21.75" x14ac:dyDescent="0.55000000000000004">
      <c r="A542" s="235"/>
      <c r="B542" s="180"/>
      <c r="C542" s="236"/>
      <c r="D542" s="236"/>
      <c r="E542" s="236"/>
      <c r="F542" s="237"/>
      <c r="G542" s="256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spans="1:26" ht="21.75" x14ac:dyDescent="0.55000000000000004">
      <c r="A543" s="235"/>
      <c r="B543" s="180"/>
      <c r="C543" s="236"/>
      <c r="D543" s="236"/>
      <c r="E543" s="236"/>
      <c r="F543" s="237"/>
      <c r="G543" s="256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spans="1:26" ht="21.75" x14ac:dyDescent="0.55000000000000004">
      <c r="A544" s="235"/>
      <c r="B544" s="180"/>
      <c r="C544" s="236"/>
      <c r="D544" s="236"/>
      <c r="E544" s="236"/>
      <c r="F544" s="237"/>
      <c r="G544" s="256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spans="1:26" ht="21.75" x14ac:dyDescent="0.55000000000000004">
      <c r="A545" s="235"/>
      <c r="B545" s="180"/>
      <c r="C545" s="236"/>
      <c r="D545" s="236"/>
      <c r="E545" s="236"/>
      <c r="F545" s="237"/>
      <c r="G545" s="256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spans="1:26" ht="21.75" x14ac:dyDescent="0.55000000000000004">
      <c r="A546" s="235"/>
      <c r="B546" s="180"/>
      <c r="C546" s="236"/>
      <c r="D546" s="236"/>
      <c r="E546" s="236"/>
      <c r="F546" s="237"/>
      <c r="G546" s="256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spans="1:26" ht="21.75" x14ac:dyDescent="0.55000000000000004">
      <c r="A547" s="235"/>
      <c r="B547" s="180"/>
      <c r="C547" s="236"/>
      <c r="D547" s="236"/>
      <c r="E547" s="236"/>
      <c r="F547" s="237"/>
      <c r="G547" s="256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spans="1:26" ht="21.75" x14ac:dyDescent="0.55000000000000004">
      <c r="A548" s="235"/>
      <c r="B548" s="180"/>
      <c r="C548" s="236"/>
      <c r="D548" s="236"/>
      <c r="E548" s="236"/>
      <c r="F548" s="237"/>
      <c r="G548" s="256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spans="1:26" ht="21.75" x14ac:dyDescent="0.55000000000000004">
      <c r="A549" s="235"/>
      <c r="B549" s="180"/>
      <c r="C549" s="236"/>
      <c r="D549" s="236"/>
      <c r="E549" s="236"/>
      <c r="F549" s="237"/>
      <c r="G549" s="256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spans="1:26" ht="21.75" x14ac:dyDescent="0.55000000000000004">
      <c r="A550" s="235"/>
      <c r="B550" s="180"/>
      <c r="C550" s="236"/>
      <c r="D550" s="236"/>
      <c r="E550" s="236"/>
      <c r="F550" s="237"/>
      <c r="G550" s="256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spans="1:26" ht="21.75" x14ac:dyDescent="0.55000000000000004">
      <c r="A551" s="235"/>
      <c r="B551" s="180"/>
      <c r="C551" s="236"/>
      <c r="D551" s="236"/>
      <c r="E551" s="236"/>
      <c r="F551" s="237"/>
      <c r="G551" s="256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spans="1:26" ht="21.75" x14ac:dyDescent="0.55000000000000004">
      <c r="A552" s="235"/>
      <c r="B552" s="180"/>
      <c r="C552" s="236"/>
      <c r="D552" s="236"/>
      <c r="E552" s="236"/>
      <c r="F552" s="237"/>
      <c r="G552" s="256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spans="1:26" ht="21.75" x14ac:dyDescent="0.55000000000000004">
      <c r="A553" s="235"/>
      <c r="B553" s="180"/>
      <c r="C553" s="236"/>
      <c r="D553" s="236"/>
      <c r="E553" s="236"/>
      <c r="F553" s="237"/>
      <c r="G553" s="256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spans="1:26" ht="21.75" x14ac:dyDescent="0.55000000000000004">
      <c r="A554" s="235"/>
      <c r="B554" s="180"/>
      <c r="C554" s="236"/>
      <c r="D554" s="236"/>
      <c r="E554" s="236"/>
      <c r="F554" s="237"/>
      <c r="G554" s="256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spans="1:26" ht="21.75" x14ac:dyDescent="0.55000000000000004">
      <c r="A555" s="235"/>
      <c r="B555" s="180"/>
      <c r="C555" s="236"/>
      <c r="D555" s="236"/>
      <c r="E555" s="236"/>
      <c r="F555" s="237"/>
      <c r="G555" s="256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spans="1:26" ht="21.75" x14ac:dyDescent="0.55000000000000004">
      <c r="A556" s="235"/>
      <c r="B556" s="180"/>
      <c r="C556" s="236"/>
      <c r="D556" s="236"/>
      <c r="E556" s="236"/>
      <c r="F556" s="237"/>
      <c r="G556" s="256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spans="1:26" ht="21.75" x14ac:dyDescent="0.55000000000000004">
      <c r="A557" s="235"/>
      <c r="B557" s="180"/>
      <c r="C557" s="236"/>
      <c r="D557" s="236"/>
      <c r="E557" s="236"/>
      <c r="F557" s="237"/>
      <c r="G557" s="256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spans="1:26" ht="21.75" x14ac:dyDescent="0.55000000000000004">
      <c r="A558" s="235"/>
      <c r="B558" s="180"/>
      <c r="C558" s="236"/>
      <c r="D558" s="236"/>
      <c r="E558" s="236"/>
      <c r="F558" s="237"/>
      <c r="G558" s="256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spans="1:26" ht="21.75" x14ac:dyDescent="0.55000000000000004">
      <c r="A559" s="235"/>
      <c r="B559" s="180"/>
      <c r="C559" s="236"/>
      <c r="D559" s="236"/>
      <c r="E559" s="236"/>
      <c r="F559" s="237"/>
      <c r="G559" s="256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spans="1:26" ht="21.75" x14ac:dyDescent="0.55000000000000004">
      <c r="A560" s="235"/>
      <c r="B560" s="180"/>
      <c r="C560" s="236"/>
      <c r="D560" s="236"/>
      <c r="E560" s="236"/>
      <c r="F560" s="237"/>
      <c r="G560" s="256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spans="1:26" ht="21.75" x14ac:dyDescent="0.55000000000000004">
      <c r="A561" s="235"/>
      <c r="B561" s="180"/>
      <c r="C561" s="236"/>
      <c r="D561" s="236"/>
      <c r="E561" s="236"/>
      <c r="F561" s="237"/>
      <c r="G561" s="256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spans="1:26" ht="21.75" x14ac:dyDescent="0.55000000000000004">
      <c r="A562" s="235"/>
      <c r="B562" s="180"/>
      <c r="C562" s="236"/>
      <c r="D562" s="236"/>
      <c r="E562" s="236"/>
      <c r="F562" s="237"/>
      <c r="G562" s="256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spans="1:26" ht="21.75" x14ac:dyDescent="0.55000000000000004">
      <c r="A563" s="235"/>
      <c r="B563" s="180"/>
      <c r="C563" s="236"/>
      <c r="D563" s="236"/>
      <c r="E563" s="236"/>
      <c r="F563" s="237"/>
      <c r="G563" s="256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spans="1:26" ht="21.75" x14ac:dyDescent="0.55000000000000004">
      <c r="A564" s="235"/>
      <c r="B564" s="180"/>
      <c r="C564" s="236"/>
      <c r="D564" s="236"/>
      <c r="E564" s="236"/>
      <c r="F564" s="237"/>
      <c r="G564" s="256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spans="1:26" ht="21.75" x14ac:dyDescent="0.55000000000000004">
      <c r="A565" s="235"/>
      <c r="B565" s="180"/>
      <c r="C565" s="236"/>
      <c r="D565" s="236"/>
      <c r="E565" s="236"/>
      <c r="F565" s="237"/>
      <c r="G565" s="256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spans="1:26" ht="21.75" x14ac:dyDescent="0.55000000000000004">
      <c r="A566" s="235"/>
      <c r="B566" s="180"/>
      <c r="C566" s="236"/>
      <c r="D566" s="236"/>
      <c r="E566" s="236"/>
      <c r="F566" s="237"/>
      <c r="G566" s="256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spans="1:26" ht="21.75" x14ac:dyDescent="0.55000000000000004">
      <c r="A567" s="235"/>
      <c r="B567" s="180"/>
      <c r="C567" s="236"/>
      <c r="D567" s="236"/>
      <c r="E567" s="236"/>
      <c r="F567" s="237"/>
      <c r="G567" s="256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spans="1:26" ht="21.75" x14ac:dyDescent="0.55000000000000004">
      <c r="A568" s="235"/>
      <c r="B568" s="180"/>
      <c r="C568" s="236"/>
      <c r="D568" s="236"/>
      <c r="E568" s="236"/>
      <c r="F568" s="237"/>
      <c r="G568" s="256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spans="1:26" ht="21.75" x14ac:dyDescent="0.55000000000000004">
      <c r="A569" s="235"/>
      <c r="B569" s="180"/>
      <c r="C569" s="236"/>
      <c r="D569" s="236"/>
      <c r="E569" s="236"/>
      <c r="F569" s="237"/>
      <c r="G569" s="256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spans="1:26" ht="21.75" x14ac:dyDescent="0.55000000000000004">
      <c r="A570" s="235"/>
      <c r="B570" s="180"/>
      <c r="C570" s="236"/>
      <c r="D570" s="236"/>
      <c r="E570" s="236"/>
      <c r="F570" s="237"/>
      <c r="G570" s="256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spans="1:26" ht="21.75" x14ac:dyDescent="0.55000000000000004">
      <c r="A571" s="235"/>
      <c r="B571" s="180"/>
      <c r="C571" s="236"/>
      <c r="D571" s="236"/>
      <c r="E571" s="236"/>
      <c r="F571" s="237"/>
      <c r="G571" s="256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spans="1:26" ht="21.75" x14ac:dyDescent="0.55000000000000004">
      <c r="A572" s="235"/>
      <c r="B572" s="180"/>
      <c r="C572" s="236"/>
      <c r="D572" s="236"/>
      <c r="E572" s="236"/>
      <c r="F572" s="237"/>
      <c r="G572" s="256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spans="1:26" ht="21.75" x14ac:dyDescent="0.55000000000000004">
      <c r="A573" s="235"/>
      <c r="B573" s="180"/>
      <c r="C573" s="236"/>
      <c r="D573" s="236"/>
      <c r="E573" s="236"/>
      <c r="F573" s="237"/>
      <c r="G573" s="256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spans="1:26" ht="21.75" x14ac:dyDescent="0.55000000000000004">
      <c r="A574" s="235"/>
      <c r="B574" s="180"/>
      <c r="C574" s="236"/>
      <c r="D574" s="236"/>
      <c r="E574" s="236"/>
      <c r="F574" s="237"/>
      <c r="G574" s="256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spans="1:26" ht="21.75" x14ac:dyDescent="0.55000000000000004">
      <c r="A575" s="235"/>
      <c r="B575" s="180"/>
      <c r="C575" s="236"/>
      <c r="D575" s="236"/>
      <c r="E575" s="236"/>
      <c r="F575" s="237"/>
      <c r="G575" s="256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spans="1:26" ht="21.75" x14ac:dyDescent="0.55000000000000004">
      <c r="A576" s="235"/>
      <c r="B576" s="180"/>
      <c r="C576" s="236"/>
      <c r="D576" s="236"/>
      <c r="E576" s="236"/>
      <c r="F576" s="237"/>
      <c r="G576" s="256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spans="1:26" ht="21.75" x14ac:dyDescent="0.55000000000000004">
      <c r="A577" s="235"/>
      <c r="B577" s="180"/>
      <c r="C577" s="236"/>
      <c r="D577" s="236"/>
      <c r="E577" s="236"/>
      <c r="F577" s="237"/>
      <c r="G577" s="256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spans="1:26" ht="21.75" x14ac:dyDescent="0.55000000000000004">
      <c r="A578" s="235"/>
      <c r="B578" s="180"/>
      <c r="C578" s="236"/>
      <c r="D578" s="236"/>
      <c r="E578" s="236"/>
      <c r="F578" s="237"/>
      <c r="G578" s="256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spans="1:26" ht="21.75" x14ac:dyDescent="0.55000000000000004">
      <c r="A579" s="235"/>
      <c r="B579" s="180"/>
      <c r="C579" s="236"/>
      <c r="D579" s="236"/>
      <c r="E579" s="236"/>
      <c r="F579" s="237"/>
      <c r="G579" s="256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spans="1:26" ht="21.75" x14ac:dyDescent="0.55000000000000004">
      <c r="A580" s="235"/>
      <c r="B580" s="180"/>
      <c r="C580" s="236"/>
      <c r="D580" s="236"/>
      <c r="E580" s="236"/>
      <c r="F580" s="237"/>
      <c r="G580" s="256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spans="1:26" ht="21.75" x14ac:dyDescent="0.55000000000000004">
      <c r="A581" s="235"/>
      <c r="B581" s="180"/>
      <c r="C581" s="236"/>
      <c r="D581" s="236"/>
      <c r="E581" s="236"/>
      <c r="F581" s="237"/>
      <c r="G581" s="256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spans="1:26" ht="21.75" x14ac:dyDescent="0.55000000000000004">
      <c r="A582" s="235"/>
      <c r="B582" s="180"/>
      <c r="C582" s="236"/>
      <c r="D582" s="236"/>
      <c r="E582" s="236"/>
      <c r="F582" s="237"/>
      <c r="G582" s="256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spans="1:26" ht="21.75" x14ac:dyDescent="0.55000000000000004">
      <c r="A583" s="235"/>
      <c r="B583" s="180"/>
      <c r="C583" s="236"/>
      <c r="D583" s="236"/>
      <c r="E583" s="236"/>
      <c r="F583" s="237"/>
      <c r="G583" s="256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spans="1:26" ht="21.75" x14ac:dyDescent="0.55000000000000004">
      <c r="A584" s="235"/>
      <c r="B584" s="180"/>
      <c r="C584" s="236"/>
      <c r="D584" s="236"/>
      <c r="E584" s="236"/>
      <c r="F584" s="237"/>
      <c r="G584" s="256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spans="1:26" ht="21.75" x14ac:dyDescent="0.55000000000000004">
      <c r="A585" s="235"/>
      <c r="B585" s="180"/>
      <c r="C585" s="236"/>
      <c r="D585" s="236"/>
      <c r="E585" s="236"/>
      <c r="F585" s="237"/>
      <c r="G585" s="256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spans="1:26" ht="21.75" x14ac:dyDescent="0.55000000000000004">
      <c r="A586" s="235"/>
      <c r="B586" s="180"/>
      <c r="C586" s="236"/>
      <c r="D586" s="236"/>
      <c r="E586" s="236"/>
      <c r="F586" s="237"/>
      <c r="G586" s="256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spans="1:26" ht="21.75" x14ac:dyDescent="0.55000000000000004">
      <c r="A587" s="235"/>
      <c r="B587" s="180"/>
      <c r="C587" s="236"/>
      <c r="D587" s="236"/>
      <c r="E587" s="236"/>
      <c r="F587" s="237"/>
      <c r="G587" s="256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spans="1:26" ht="21.75" x14ac:dyDescent="0.55000000000000004">
      <c r="A588" s="235"/>
      <c r="B588" s="180"/>
      <c r="C588" s="236"/>
      <c r="D588" s="236"/>
      <c r="E588" s="236"/>
      <c r="F588" s="237"/>
      <c r="G588" s="256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spans="1:26" ht="21.75" x14ac:dyDescent="0.55000000000000004">
      <c r="A589" s="235"/>
      <c r="B589" s="180"/>
      <c r="C589" s="236"/>
      <c r="D589" s="236"/>
      <c r="E589" s="236"/>
      <c r="F589" s="237"/>
      <c r="G589" s="256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spans="1:26" ht="21.75" x14ac:dyDescent="0.55000000000000004">
      <c r="A590" s="235"/>
      <c r="B590" s="180"/>
      <c r="C590" s="236"/>
      <c r="D590" s="236"/>
      <c r="E590" s="236"/>
      <c r="F590" s="237"/>
      <c r="G590" s="256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spans="1:26" ht="21.75" x14ac:dyDescent="0.55000000000000004">
      <c r="A591" s="235"/>
      <c r="B591" s="180"/>
      <c r="C591" s="236"/>
      <c r="D591" s="236"/>
      <c r="E591" s="236"/>
      <c r="F591" s="237"/>
      <c r="G591" s="256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spans="1:26" ht="21.75" x14ac:dyDescent="0.55000000000000004">
      <c r="A592" s="235"/>
      <c r="B592" s="180"/>
      <c r="C592" s="236"/>
      <c r="D592" s="236"/>
      <c r="E592" s="236"/>
      <c r="F592" s="237"/>
      <c r="G592" s="256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spans="1:26" ht="21.75" x14ac:dyDescent="0.55000000000000004">
      <c r="A593" s="235"/>
      <c r="B593" s="180"/>
      <c r="C593" s="236"/>
      <c r="D593" s="236"/>
      <c r="E593" s="236"/>
      <c r="F593" s="237"/>
      <c r="G593" s="256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spans="1:26" ht="21.75" x14ac:dyDescent="0.55000000000000004">
      <c r="A594" s="235"/>
      <c r="B594" s="180"/>
      <c r="C594" s="236"/>
      <c r="D594" s="236"/>
      <c r="E594" s="236"/>
      <c r="F594" s="237"/>
      <c r="G594" s="256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spans="1:26" ht="21.75" x14ac:dyDescent="0.55000000000000004">
      <c r="A595" s="235"/>
      <c r="B595" s="180"/>
      <c r="C595" s="236"/>
      <c r="D595" s="236"/>
      <c r="E595" s="236"/>
      <c r="F595" s="237"/>
      <c r="G595" s="256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spans="1:26" ht="21.75" x14ac:dyDescent="0.55000000000000004">
      <c r="A596" s="235"/>
      <c r="B596" s="180"/>
      <c r="C596" s="236"/>
      <c r="D596" s="236"/>
      <c r="E596" s="236"/>
      <c r="F596" s="237"/>
      <c r="G596" s="256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spans="1:26" ht="21.75" x14ac:dyDescent="0.55000000000000004">
      <c r="A597" s="235"/>
      <c r="B597" s="180"/>
      <c r="C597" s="236"/>
      <c r="D597" s="236"/>
      <c r="E597" s="236"/>
      <c r="F597" s="237"/>
      <c r="G597" s="256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spans="1:26" ht="21.75" x14ac:dyDescent="0.55000000000000004">
      <c r="A598" s="235"/>
      <c r="B598" s="180"/>
      <c r="C598" s="236"/>
      <c r="D598" s="236"/>
      <c r="E598" s="236"/>
      <c r="F598" s="237"/>
      <c r="G598" s="256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spans="1:26" ht="21.75" x14ac:dyDescent="0.55000000000000004">
      <c r="A599" s="235"/>
      <c r="B599" s="180"/>
      <c r="C599" s="236"/>
      <c r="D599" s="236"/>
      <c r="E599" s="236"/>
      <c r="F599" s="237"/>
      <c r="G599" s="256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spans="1:26" ht="21.75" x14ac:dyDescent="0.55000000000000004">
      <c r="A600" s="235"/>
      <c r="B600" s="180"/>
      <c r="C600" s="236"/>
      <c r="D600" s="236"/>
      <c r="E600" s="236"/>
      <c r="F600" s="237"/>
      <c r="G600" s="256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spans="1:26" ht="21.75" x14ac:dyDescent="0.55000000000000004">
      <c r="A601" s="235"/>
      <c r="B601" s="180"/>
      <c r="C601" s="236"/>
      <c r="D601" s="236"/>
      <c r="E601" s="236"/>
      <c r="F601" s="237"/>
      <c r="G601" s="256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spans="1:26" ht="21.75" x14ac:dyDescent="0.55000000000000004">
      <c r="A602" s="235"/>
      <c r="B602" s="180"/>
      <c r="C602" s="236"/>
      <c r="D602" s="236"/>
      <c r="E602" s="236"/>
      <c r="F602" s="237"/>
      <c r="G602" s="256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spans="1:26" ht="21.75" x14ac:dyDescent="0.55000000000000004">
      <c r="A603" s="235"/>
      <c r="B603" s="180"/>
      <c r="C603" s="236"/>
      <c r="D603" s="236"/>
      <c r="E603" s="236"/>
      <c r="F603" s="237"/>
      <c r="G603" s="256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spans="1:26" ht="21.75" x14ac:dyDescent="0.55000000000000004">
      <c r="A604" s="235"/>
      <c r="B604" s="180"/>
      <c r="C604" s="236"/>
      <c r="D604" s="236"/>
      <c r="E604" s="236"/>
      <c r="F604" s="237"/>
      <c r="G604" s="256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spans="1:26" ht="21.75" x14ac:dyDescent="0.55000000000000004">
      <c r="A605" s="235"/>
      <c r="B605" s="180"/>
      <c r="C605" s="236"/>
      <c r="D605" s="236"/>
      <c r="E605" s="236"/>
      <c r="F605" s="237"/>
      <c r="G605" s="256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spans="1:26" ht="21.75" x14ac:dyDescent="0.55000000000000004">
      <c r="A606" s="235"/>
      <c r="B606" s="180"/>
      <c r="C606" s="236"/>
      <c r="D606" s="236"/>
      <c r="E606" s="236"/>
      <c r="F606" s="237"/>
      <c r="G606" s="256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spans="1:26" ht="21.75" x14ac:dyDescent="0.55000000000000004">
      <c r="A607" s="235"/>
      <c r="B607" s="180"/>
      <c r="C607" s="236"/>
      <c r="D607" s="236"/>
      <c r="E607" s="236"/>
      <c r="F607" s="237"/>
      <c r="G607" s="256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spans="1:26" ht="21.75" x14ac:dyDescent="0.55000000000000004">
      <c r="A608" s="235"/>
      <c r="B608" s="180"/>
      <c r="C608" s="236"/>
      <c r="D608" s="236"/>
      <c r="E608" s="236"/>
      <c r="F608" s="237"/>
      <c r="G608" s="256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spans="1:26" ht="21.75" x14ac:dyDescent="0.55000000000000004">
      <c r="A609" s="235"/>
      <c r="B609" s="180"/>
      <c r="C609" s="236"/>
      <c r="D609" s="236"/>
      <c r="E609" s="236"/>
      <c r="F609" s="237"/>
      <c r="G609" s="256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spans="1:26" ht="21.75" x14ac:dyDescent="0.55000000000000004">
      <c r="A610" s="235"/>
      <c r="B610" s="180"/>
      <c r="C610" s="236"/>
      <c r="D610" s="236"/>
      <c r="E610" s="236"/>
      <c r="F610" s="237"/>
      <c r="G610" s="256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spans="1:26" ht="21.75" x14ac:dyDescent="0.55000000000000004">
      <c r="A611" s="235"/>
      <c r="B611" s="180"/>
      <c r="C611" s="236"/>
      <c r="D611" s="236"/>
      <c r="E611" s="236"/>
      <c r="F611" s="237"/>
      <c r="G611" s="256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spans="1:26" ht="21.75" x14ac:dyDescent="0.55000000000000004">
      <c r="A612" s="235"/>
      <c r="B612" s="180"/>
      <c r="C612" s="236"/>
      <c r="D612" s="236"/>
      <c r="E612" s="236"/>
      <c r="F612" s="237"/>
      <c r="G612" s="256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spans="1:26" ht="21.75" x14ac:dyDescent="0.55000000000000004">
      <c r="A613" s="235"/>
      <c r="B613" s="180"/>
      <c r="C613" s="236"/>
      <c r="D613" s="236"/>
      <c r="E613" s="236"/>
      <c r="F613" s="237"/>
      <c r="G613" s="256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spans="1:26" ht="21.75" x14ac:dyDescent="0.55000000000000004">
      <c r="A614" s="235"/>
      <c r="B614" s="180"/>
      <c r="C614" s="236"/>
      <c r="D614" s="236"/>
      <c r="E614" s="236"/>
      <c r="F614" s="237"/>
      <c r="G614" s="256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spans="1:26" ht="21.75" x14ac:dyDescent="0.55000000000000004">
      <c r="A615" s="235"/>
      <c r="B615" s="180"/>
      <c r="C615" s="236"/>
      <c r="D615" s="236"/>
      <c r="E615" s="236"/>
      <c r="F615" s="237"/>
      <c r="G615" s="256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spans="1:26" ht="21.75" x14ac:dyDescent="0.55000000000000004">
      <c r="A616" s="235"/>
      <c r="B616" s="180"/>
      <c r="C616" s="236"/>
      <c r="D616" s="236"/>
      <c r="E616" s="236"/>
      <c r="F616" s="237"/>
      <c r="G616" s="256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spans="1:26" ht="21.75" x14ac:dyDescent="0.55000000000000004">
      <c r="A617" s="235"/>
      <c r="B617" s="180"/>
      <c r="C617" s="236"/>
      <c r="D617" s="236"/>
      <c r="E617" s="236"/>
      <c r="F617" s="237"/>
      <c r="G617" s="256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spans="1:26" ht="21.75" x14ac:dyDescent="0.55000000000000004">
      <c r="A618" s="235"/>
      <c r="B618" s="180"/>
      <c r="C618" s="236"/>
      <c r="D618" s="236"/>
      <c r="E618" s="236"/>
      <c r="F618" s="237"/>
      <c r="G618" s="256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spans="1:26" ht="21.75" x14ac:dyDescent="0.55000000000000004">
      <c r="A619" s="235"/>
      <c r="B619" s="180"/>
      <c r="C619" s="236"/>
      <c r="D619" s="236"/>
      <c r="E619" s="236"/>
      <c r="F619" s="237"/>
      <c r="G619" s="256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spans="1:26" ht="21.75" x14ac:dyDescent="0.55000000000000004">
      <c r="A620" s="235"/>
      <c r="B620" s="180"/>
      <c r="C620" s="236"/>
      <c r="D620" s="236"/>
      <c r="E620" s="236"/>
      <c r="F620" s="237"/>
      <c r="G620" s="256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spans="1:26" ht="21.75" x14ac:dyDescent="0.55000000000000004">
      <c r="A621" s="235"/>
      <c r="B621" s="180"/>
      <c r="C621" s="236"/>
      <c r="D621" s="236"/>
      <c r="E621" s="236"/>
      <c r="F621" s="237"/>
      <c r="G621" s="256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spans="1:26" ht="21.75" x14ac:dyDescent="0.55000000000000004">
      <c r="A622" s="235"/>
      <c r="B622" s="180"/>
      <c r="C622" s="236"/>
      <c r="D622" s="236"/>
      <c r="E622" s="236"/>
      <c r="F622" s="237"/>
      <c r="G622" s="256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spans="1:26" ht="21.75" x14ac:dyDescent="0.55000000000000004">
      <c r="A623" s="235"/>
      <c r="B623" s="180"/>
      <c r="C623" s="236"/>
      <c r="D623" s="236"/>
      <c r="E623" s="236"/>
      <c r="F623" s="237"/>
      <c r="G623" s="256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spans="1:26" ht="21.75" x14ac:dyDescent="0.55000000000000004">
      <c r="A624" s="235"/>
      <c r="B624" s="180"/>
      <c r="C624" s="236"/>
      <c r="D624" s="236"/>
      <c r="E624" s="236"/>
      <c r="F624" s="237"/>
      <c r="G624" s="256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spans="1:26" ht="21.75" x14ac:dyDescent="0.55000000000000004">
      <c r="A625" s="235"/>
      <c r="B625" s="180"/>
      <c r="C625" s="236"/>
      <c r="D625" s="236"/>
      <c r="E625" s="236"/>
      <c r="F625" s="237"/>
      <c r="G625" s="256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spans="1:26" ht="21.75" x14ac:dyDescent="0.55000000000000004">
      <c r="A626" s="235"/>
      <c r="B626" s="180"/>
      <c r="C626" s="236"/>
      <c r="D626" s="236"/>
      <c r="E626" s="236"/>
      <c r="F626" s="237"/>
      <c r="G626" s="256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spans="1:26" ht="21.75" x14ac:dyDescent="0.55000000000000004">
      <c r="A627" s="235"/>
      <c r="B627" s="180"/>
      <c r="C627" s="236"/>
      <c r="D627" s="236"/>
      <c r="E627" s="236"/>
      <c r="F627" s="237"/>
      <c r="G627" s="256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spans="1:26" ht="21.75" x14ac:dyDescent="0.55000000000000004">
      <c r="A628" s="235"/>
      <c r="B628" s="180"/>
      <c r="C628" s="236"/>
      <c r="D628" s="236"/>
      <c r="E628" s="236"/>
      <c r="F628" s="237"/>
      <c r="G628" s="256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spans="1:26" ht="21.75" x14ac:dyDescent="0.55000000000000004">
      <c r="A629" s="235"/>
      <c r="B629" s="180"/>
      <c r="C629" s="236"/>
      <c r="D629" s="236"/>
      <c r="E629" s="236"/>
      <c r="F629" s="237"/>
      <c r="G629" s="256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spans="1:26" ht="21.75" x14ac:dyDescent="0.55000000000000004">
      <c r="A630" s="235"/>
      <c r="B630" s="180"/>
      <c r="C630" s="236"/>
      <c r="D630" s="236"/>
      <c r="E630" s="236"/>
      <c r="F630" s="237"/>
      <c r="G630" s="256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spans="1:26" ht="21.75" x14ac:dyDescent="0.55000000000000004">
      <c r="A631" s="235"/>
      <c r="B631" s="180"/>
      <c r="C631" s="236"/>
      <c r="D631" s="236"/>
      <c r="E631" s="236"/>
      <c r="F631" s="237"/>
      <c r="G631" s="256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spans="1:26" ht="21.75" x14ac:dyDescent="0.55000000000000004">
      <c r="A632" s="235"/>
      <c r="B632" s="180"/>
      <c r="C632" s="236"/>
      <c r="D632" s="236"/>
      <c r="E632" s="236"/>
      <c r="F632" s="237"/>
      <c r="G632" s="256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spans="1:26" ht="21.75" x14ac:dyDescent="0.55000000000000004">
      <c r="A633" s="235"/>
      <c r="B633" s="180"/>
      <c r="C633" s="236"/>
      <c r="D633" s="236"/>
      <c r="E633" s="236"/>
      <c r="F633" s="237"/>
      <c r="G633" s="256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spans="1:26" ht="21.75" x14ac:dyDescent="0.55000000000000004">
      <c r="A634" s="235"/>
      <c r="B634" s="180"/>
      <c r="C634" s="236"/>
      <c r="D634" s="236"/>
      <c r="E634" s="236"/>
      <c r="F634" s="237"/>
      <c r="G634" s="256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spans="1:26" ht="21.75" x14ac:dyDescent="0.55000000000000004">
      <c r="A635" s="235"/>
      <c r="B635" s="180"/>
      <c r="C635" s="236"/>
      <c r="D635" s="236"/>
      <c r="E635" s="236"/>
      <c r="F635" s="237"/>
      <c r="G635" s="256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spans="1:26" ht="21.75" x14ac:dyDescent="0.55000000000000004">
      <c r="A636" s="235"/>
      <c r="B636" s="180"/>
      <c r="C636" s="236"/>
      <c r="D636" s="236"/>
      <c r="E636" s="236"/>
      <c r="F636" s="237"/>
      <c r="G636" s="256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spans="1:26" ht="21.75" x14ac:dyDescent="0.55000000000000004">
      <c r="A637" s="235"/>
      <c r="B637" s="180"/>
      <c r="C637" s="236"/>
      <c r="D637" s="236"/>
      <c r="E637" s="236"/>
      <c r="F637" s="237"/>
      <c r="G637" s="256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spans="1:26" ht="21.75" x14ac:dyDescent="0.55000000000000004">
      <c r="A638" s="235"/>
      <c r="B638" s="180"/>
      <c r="C638" s="236"/>
      <c r="D638" s="236"/>
      <c r="E638" s="236"/>
      <c r="F638" s="237"/>
      <c r="G638" s="256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spans="1:26" ht="21.75" x14ac:dyDescent="0.55000000000000004">
      <c r="A639" s="235"/>
      <c r="B639" s="180"/>
      <c r="C639" s="236"/>
      <c r="D639" s="236"/>
      <c r="E639" s="236"/>
      <c r="F639" s="237"/>
      <c r="G639" s="256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spans="1:26" ht="21.75" x14ac:dyDescent="0.55000000000000004">
      <c r="A640" s="235"/>
      <c r="B640" s="180"/>
      <c r="C640" s="236"/>
      <c r="D640" s="236"/>
      <c r="E640" s="236"/>
      <c r="F640" s="237"/>
      <c r="G640" s="256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spans="1:26" ht="21.75" x14ac:dyDescent="0.55000000000000004">
      <c r="A641" s="235"/>
      <c r="B641" s="180"/>
      <c r="C641" s="236"/>
      <c r="D641" s="236"/>
      <c r="E641" s="236"/>
      <c r="F641" s="237"/>
      <c r="G641" s="256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spans="1:26" ht="21.75" x14ac:dyDescent="0.55000000000000004">
      <c r="A642" s="235"/>
      <c r="B642" s="180"/>
      <c r="C642" s="236"/>
      <c r="D642" s="236"/>
      <c r="E642" s="236"/>
      <c r="F642" s="237"/>
      <c r="G642" s="256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spans="1:26" ht="21.75" x14ac:dyDescent="0.55000000000000004">
      <c r="A643" s="235"/>
      <c r="B643" s="180"/>
      <c r="C643" s="236"/>
      <c r="D643" s="236"/>
      <c r="E643" s="236"/>
      <c r="F643" s="237"/>
      <c r="G643" s="256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spans="1:26" ht="21.75" x14ac:dyDescent="0.55000000000000004">
      <c r="A644" s="235"/>
      <c r="B644" s="180"/>
      <c r="C644" s="236"/>
      <c r="D644" s="236"/>
      <c r="E644" s="236"/>
      <c r="F644" s="237"/>
      <c r="G644" s="256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spans="1:26" ht="21.75" x14ac:dyDescent="0.55000000000000004">
      <c r="A645" s="235"/>
      <c r="B645" s="180"/>
      <c r="C645" s="236"/>
      <c r="D645" s="236"/>
      <c r="E645" s="236"/>
      <c r="F645" s="237"/>
      <c r="G645" s="256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spans="1:26" ht="21.75" x14ac:dyDescent="0.55000000000000004">
      <c r="A646" s="235"/>
      <c r="B646" s="180"/>
      <c r="C646" s="236"/>
      <c r="D646" s="236"/>
      <c r="E646" s="236"/>
      <c r="F646" s="237"/>
      <c r="G646" s="256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spans="1:26" ht="21.75" x14ac:dyDescent="0.55000000000000004">
      <c r="A647" s="235"/>
      <c r="B647" s="180"/>
      <c r="C647" s="236"/>
      <c r="D647" s="236"/>
      <c r="E647" s="236"/>
      <c r="F647" s="237"/>
      <c r="G647" s="256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spans="1:26" ht="21.75" x14ac:dyDescent="0.55000000000000004">
      <c r="A648" s="235"/>
      <c r="B648" s="180"/>
      <c r="C648" s="236"/>
      <c r="D648" s="236"/>
      <c r="E648" s="236"/>
      <c r="F648" s="237"/>
      <c r="G648" s="256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spans="1:26" ht="21.75" x14ac:dyDescent="0.55000000000000004">
      <c r="A649" s="235"/>
      <c r="B649" s="180"/>
      <c r="C649" s="236"/>
      <c r="D649" s="236"/>
      <c r="E649" s="236"/>
      <c r="F649" s="237"/>
      <c r="G649" s="256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spans="1:26" ht="21.75" x14ac:dyDescent="0.55000000000000004">
      <c r="A650" s="235"/>
      <c r="B650" s="180"/>
      <c r="C650" s="236"/>
      <c r="D650" s="236"/>
      <c r="E650" s="236"/>
      <c r="F650" s="237"/>
      <c r="G650" s="256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spans="1:26" ht="21.75" x14ac:dyDescent="0.55000000000000004">
      <c r="A651" s="235"/>
      <c r="B651" s="180"/>
      <c r="C651" s="236"/>
      <c r="D651" s="236"/>
      <c r="E651" s="236"/>
      <c r="F651" s="237"/>
      <c r="G651" s="256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spans="1:26" ht="21.75" x14ac:dyDescent="0.55000000000000004">
      <c r="A652" s="235"/>
      <c r="B652" s="180"/>
      <c r="C652" s="236"/>
      <c r="D652" s="236"/>
      <c r="E652" s="236"/>
      <c r="F652" s="237"/>
      <c r="G652" s="256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spans="1:26" ht="21.75" x14ac:dyDescent="0.55000000000000004">
      <c r="A653" s="235"/>
      <c r="B653" s="180"/>
      <c r="C653" s="236"/>
      <c r="D653" s="236"/>
      <c r="E653" s="236"/>
      <c r="F653" s="237"/>
      <c r="G653" s="256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spans="1:26" ht="21.75" x14ac:dyDescent="0.55000000000000004">
      <c r="A654" s="235"/>
      <c r="B654" s="180"/>
      <c r="C654" s="236"/>
      <c r="D654" s="236"/>
      <c r="E654" s="236"/>
      <c r="F654" s="237"/>
      <c r="G654" s="256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spans="1:26" ht="21.75" x14ac:dyDescent="0.55000000000000004">
      <c r="A655" s="235"/>
      <c r="B655" s="180"/>
      <c r="C655" s="236"/>
      <c r="D655" s="236"/>
      <c r="E655" s="236"/>
      <c r="F655" s="237"/>
      <c r="G655" s="256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spans="1:26" ht="21.75" x14ac:dyDescent="0.55000000000000004">
      <c r="A656" s="235"/>
      <c r="B656" s="180"/>
      <c r="C656" s="236"/>
      <c r="D656" s="236"/>
      <c r="E656" s="236"/>
      <c r="F656" s="237"/>
      <c r="G656" s="256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spans="1:26" ht="21.75" x14ac:dyDescent="0.55000000000000004">
      <c r="A657" s="235"/>
      <c r="B657" s="180"/>
      <c r="C657" s="236"/>
      <c r="D657" s="236"/>
      <c r="E657" s="236"/>
      <c r="F657" s="237"/>
      <c r="G657" s="256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spans="1:26" ht="21.75" x14ac:dyDescent="0.55000000000000004">
      <c r="A658" s="235"/>
      <c r="B658" s="180"/>
      <c r="C658" s="236"/>
      <c r="D658" s="236"/>
      <c r="E658" s="236"/>
      <c r="F658" s="237"/>
      <c r="G658" s="256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spans="1:26" ht="21.75" x14ac:dyDescent="0.55000000000000004">
      <c r="A659" s="235"/>
      <c r="B659" s="180"/>
      <c r="C659" s="236"/>
      <c r="D659" s="236"/>
      <c r="E659" s="236"/>
      <c r="F659" s="237"/>
      <c r="G659" s="256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spans="1:26" ht="21.75" x14ac:dyDescent="0.55000000000000004">
      <c r="A660" s="235"/>
      <c r="B660" s="180"/>
      <c r="C660" s="236"/>
      <c r="D660" s="236"/>
      <c r="E660" s="236"/>
      <c r="F660" s="237"/>
      <c r="G660" s="256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spans="1:26" ht="21.75" x14ac:dyDescent="0.55000000000000004">
      <c r="A661" s="235"/>
      <c r="B661" s="180"/>
      <c r="C661" s="236"/>
      <c r="D661" s="236"/>
      <c r="E661" s="236"/>
      <c r="F661" s="237"/>
      <c r="G661" s="256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spans="1:26" ht="21.75" x14ac:dyDescent="0.55000000000000004">
      <c r="A662" s="235"/>
      <c r="B662" s="180"/>
      <c r="C662" s="236"/>
      <c r="D662" s="236"/>
      <c r="E662" s="236"/>
      <c r="F662" s="237"/>
      <c r="G662" s="256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spans="1:26" ht="21.75" x14ac:dyDescent="0.55000000000000004">
      <c r="A663" s="235"/>
      <c r="B663" s="180"/>
      <c r="C663" s="236"/>
      <c r="D663" s="236"/>
      <c r="E663" s="236"/>
      <c r="F663" s="237"/>
      <c r="G663" s="256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spans="1:26" ht="21.75" x14ac:dyDescent="0.55000000000000004">
      <c r="A664" s="235"/>
      <c r="B664" s="180"/>
      <c r="C664" s="236"/>
      <c r="D664" s="236"/>
      <c r="E664" s="236"/>
      <c r="F664" s="237"/>
      <c r="G664" s="256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spans="1:26" ht="21.75" x14ac:dyDescent="0.55000000000000004">
      <c r="A665" s="235"/>
      <c r="B665" s="180"/>
      <c r="C665" s="236"/>
      <c r="D665" s="236"/>
      <c r="E665" s="236"/>
      <c r="F665" s="237"/>
      <c r="G665" s="256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spans="1:26" ht="21.75" x14ac:dyDescent="0.55000000000000004">
      <c r="A666" s="235"/>
      <c r="B666" s="180"/>
      <c r="C666" s="236"/>
      <c r="D666" s="236"/>
      <c r="E666" s="236"/>
      <c r="F666" s="237"/>
      <c r="G666" s="256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spans="1:26" ht="21.75" x14ac:dyDescent="0.55000000000000004">
      <c r="A667" s="235"/>
      <c r="B667" s="180"/>
      <c r="C667" s="236"/>
      <c r="D667" s="236"/>
      <c r="E667" s="236"/>
      <c r="F667" s="237"/>
      <c r="G667" s="256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spans="1:26" ht="21.75" x14ac:dyDescent="0.55000000000000004">
      <c r="A668" s="235"/>
      <c r="B668" s="180"/>
      <c r="C668" s="236"/>
      <c r="D668" s="236"/>
      <c r="E668" s="236"/>
      <c r="F668" s="237"/>
      <c r="G668" s="256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spans="1:26" ht="21.75" x14ac:dyDescent="0.55000000000000004">
      <c r="A669" s="235"/>
      <c r="B669" s="180"/>
      <c r="C669" s="236"/>
      <c r="D669" s="236"/>
      <c r="E669" s="236"/>
      <c r="F669" s="237"/>
      <c r="G669" s="256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spans="1:26" ht="21.75" x14ac:dyDescent="0.55000000000000004">
      <c r="A670" s="235"/>
      <c r="B670" s="180"/>
      <c r="C670" s="236"/>
      <c r="D670" s="236"/>
      <c r="E670" s="236"/>
      <c r="F670" s="237"/>
      <c r="G670" s="256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spans="1:26" ht="21.75" x14ac:dyDescent="0.55000000000000004">
      <c r="A671" s="235"/>
      <c r="B671" s="180"/>
      <c r="C671" s="236"/>
      <c r="D671" s="236"/>
      <c r="E671" s="236"/>
      <c r="F671" s="237"/>
      <c r="G671" s="256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spans="1:26" ht="21.75" x14ac:dyDescent="0.55000000000000004">
      <c r="A672" s="235"/>
      <c r="B672" s="180"/>
      <c r="C672" s="236"/>
      <c r="D672" s="236"/>
      <c r="E672" s="236"/>
      <c r="F672" s="237"/>
      <c r="G672" s="256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spans="1:26" ht="21.75" x14ac:dyDescent="0.55000000000000004">
      <c r="A673" s="235"/>
      <c r="B673" s="180"/>
      <c r="C673" s="236"/>
      <c r="D673" s="236"/>
      <c r="E673" s="236"/>
      <c r="F673" s="237"/>
      <c r="G673" s="256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spans="1:26" ht="21.75" x14ac:dyDescent="0.55000000000000004">
      <c r="A674" s="235"/>
      <c r="B674" s="180"/>
      <c r="C674" s="236"/>
      <c r="D674" s="236"/>
      <c r="E674" s="236"/>
      <c r="F674" s="237"/>
      <c r="G674" s="256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spans="1:26" ht="21.75" x14ac:dyDescent="0.55000000000000004">
      <c r="A675" s="235"/>
      <c r="B675" s="180"/>
      <c r="C675" s="236"/>
      <c r="D675" s="236"/>
      <c r="E675" s="236"/>
      <c r="F675" s="237"/>
      <c r="G675" s="256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spans="1:26" ht="21.75" x14ac:dyDescent="0.55000000000000004">
      <c r="A676" s="235"/>
      <c r="B676" s="180"/>
      <c r="C676" s="236"/>
      <c r="D676" s="236"/>
      <c r="E676" s="236"/>
      <c r="F676" s="237"/>
      <c r="G676" s="256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spans="1:26" ht="21.75" x14ac:dyDescent="0.55000000000000004">
      <c r="A677" s="235"/>
      <c r="B677" s="180"/>
      <c r="C677" s="236"/>
      <c r="D677" s="236"/>
      <c r="E677" s="236"/>
      <c r="F677" s="237"/>
      <c r="G677" s="256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spans="1:26" ht="21.75" x14ac:dyDescent="0.55000000000000004">
      <c r="A678" s="235"/>
      <c r="B678" s="180"/>
      <c r="C678" s="236"/>
      <c r="D678" s="236"/>
      <c r="E678" s="236"/>
      <c r="F678" s="237"/>
      <c r="G678" s="256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spans="1:26" ht="21.75" x14ac:dyDescent="0.55000000000000004">
      <c r="A679" s="235"/>
      <c r="B679" s="180"/>
      <c r="C679" s="236"/>
      <c r="D679" s="236"/>
      <c r="E679" s="236"/>
      <c r="F679" s="237"/>
      <c r="G679" s="256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spans="1:26" ht="21.75" x14ac:dyDescent="0.55000000000000004">
      <c r="A680" s="235"/>
      <c r="B680" s="180"/>
      <c r="C680" s="236"/>
      <c r="D680" s="236"/>
      <c r="E680" s="236"/>
      <c r="F680" s="237"/>
      <c r="G680" s="256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spans="1:26" ht="21.75" x14ac:dyDescent="0.55000000000000004">
      <c r="A681" s="235"/>
      <c r="B681" s="180"/>
      <c r="C681" s="236"/>
      <c r="D681" s="236"/>
      <c r="E681" s="236"/>
      <c r="F681" s="237"/>
      <c r="G681" s="256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spans="1:26" ht="21.75" x14ac:dyDescent="0.55000000000000004">
      <c r="A682" s="235"/>
      <c r="B682" s="180"/>
      <c r="C682" s="236"/>
      <c r="D682" s="236"/>
      <c r="E682" s="236"/>
      <c r="F682" s="237"/>
      <c r="G682" s="256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spans="1:26" ht="21.75" x14ac:dyDescent="0.55000000000000004">
      <c r="A683" s="235"/>
      <c r="B683" s="180"/>
      <c r="C683" s="236"/>
      <c r="D683" s="236"/>
      <c r="E683" s="236"/>
      <c r="F683" s="237"/>
      <c r="G683" s="256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spans="1:26" ht="21.75" x14ac:dyDescent="0.55000000000000004">
      <c r="A684" s="235"/>
      <c r="B684" s="180"/>
      <c r="C684" s="236"/>
      <c r="D684" s="236"/>
      <c r="E684" s="236"/>
      <c r="F684" s="237"/>
      <c r="G684" s="256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spans="1:26" ht="21.75" x14ac:dyDescent="0.55000000000000004">
      <c r="A685" s="235"/>
      <c r="B685" s="180"/>
      <c r="C685" s="236"/>
      <c r="D685" s="236"/>
      <c r="E685" s="236"/>
      <c r="F685" s="237"/>
      <c r="G685" s="256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spans="1:26" ht="21.75" x14ac:dyDescent="0.55000000000000004">
      <c r="A686" s="235"/>
      <c r="B686" s="180"/>
      <c r="C686" s="236"/>
      <c r="D686" s="236"/>
      <c r="E686" s="236"/>
      <c r="F686" s="237"/>
      <c r="G686" s="256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spans="1:26" ht="21.75" x14ac:dyDescent="0.55000000000000004">
      <c r="A687" s="235"/>
      <c r="B687" s="180"/>
      <c r="C687" s="236"/>
      <c r="D687" s="236"/>
      <c r="E687" s="236"/>
      <c r="F687" s="237"/>
      <c r="G687" s="256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spans="1:26" ht="21.75" x14ac:dyDescent="0.55000000000000004">
      <c r="A688" s="235"/>
      <c r="B688" s="180"/>
      <c r="C688" s="236"/>
      <c r="D688" s="236"/>
      <c r="E688" s="236"/>
      <c r="F688" s="237"/>
      <c r="G688" s="256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spans="1:26" ht="21.75" x14ac:dyDescent="0.55000000000000004">
      <c r="A689" s="235"/>
      <c r="B689" s="180"/>
      <c r="C689" s="236"/>
      <c r="D689" s="236"/>
      <c r="E689" s="236"/>
      <c r="F689" s="237"/>
      <c r="G689" s="256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spans="1:26" ht="21.75" x14ac:dyDescent="0.55000000000000004">
      <c r="A690" s="235"/>
      <c r="B690" s="180"/>
      <c r="C690" s="236"/>
      <c r="D690" s="236"/>
      <c r="E690" s="236"/>
      <c r="F690" s="237"/>
      <c r="G690" s="256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spans="1:26" ht="21.75" x14ac:dyDescent="0.55000000000000004">
      <c r="A691" s="235"/>
      <c r="B691" s="180"/>
      <c r="C691" s="236"/>
      <c r="D691" s="236"/>
      <c r="E691" s="236"/>
      <c r="F691" s="237"/>
      <c r="G691" s="256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spans="1:26" ht="21.75" x14ac:dyDescent="0.55000000000000004">
      <c r="A692" s="235"/>
      <c r="B692" s="180"/>
      <c r="C692" s="236"/>
      <c r="D692" s="236"/>
      <c r="E692" s="236"/>
      <c r="F692" s="237"/>
      <c r="G692" s="256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spans="1:26" ht="21.75" x14ac:dyDescent="0.55000000000000004">
      <c r="A693" s="235"/>
      <c r="B693" s="180"/>
      <c r="C693" s="236"/>
      <c r="D693" s="236"/>
      <c r="E693" s="236"/>
      <c r="F693" s="237"/>
      <c r="G693" s="256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spans="1:26" ht="21.75" x14ac:dyDescent="0.55000000000000004">
      <c r="A694" s="235"/>
      <c r="B694" s="180"/>
      <c r="C694" s="236"/>
      <c r="D694" s="236"/>
      <c r="E694" s="236"/>
      <c r="F694" s="237"/>
      <c r="G694" s="256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spans="1:26" ht="21.75" x14ac:dyDescent="0.55000000000000004">
      <c r="A695" s="235"/>
      <c r="B695" s="180"/>
      <c r="C695" s="236"/>
      <c r="D695" s="236"/>
      <c r="E695" s="236"/>
      <c r="F695" s="237"/>
      <c r="G695" s="256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spans="1:26" ht="21.75" x14ac:dyDescent="0.55000000000000004">
      <c r="A696" s="235"/>
      <c r="B696" s="180"/>
      <c r="C696" s="236"/>
      <c r="D696" s="236"/>
      <c r="E696" s="236"/>
      <c r="F696" s="237"/>
      <c r="G696" s="256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spans="1:26" ht="21.75" x14ac:dyDescent="0.55000000000000004">
      <c r="A697" s="235"/>
      <c r="B697" s="180"/>
      <c r="C697" s="236"/>
      <c r="D697" s="236"/>
      <c r="E697" s="236"/>
      <c r="F697" s="237"/>
      <c r="G697" s="256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spans="1:26" ht="21.75" x14ac:dyDescent="0.55000000000000004">
      <c r="A698" s="235"/>
      <c r="B698" s="180"/>
      <c r="C698" s="236"/>
      <c r="D698" s="236"/>
      <c r="E698" s="236"/>
      <c r="F698" s="237"/>
      <c r="G698" s="256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spans="1:26" ht="21.75" x14ac:dyDescent="0.55000000000000004">
      <c r="A699" s="235"/>
      <c r="B699" s="180"/>
      <c r="C699" s="236"/>
      <c r="D699" s="236"/>
      <c r="E699" s="236"/>
      <c r="F699" s="237"/>
      <c r="G699" s="256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spans="1:26" ht="21.75" x14ac:dyDescent="0.55000000000000004">
      <c r="A700" s="235"/>
      <c r="B700" s="180"/>
      <c r="C700" s="236"/>
      <c r="D700" s="236"/>
      <c r="E700" s="236"/>
      <c r="F700" s="237"/>
      <c r="G700" s="256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spans="1:26" ht="21.75" x14ac:dyDescent="0.55000000000000004">
      <c r="A701" s="235"/>
      <c r="B701" s="180"/>
      <c r="C701" s="236"/>
      <c r="D701" s="236"/>
      <c r="E701" s="236"/>
      <c r="F701" s="237"/>
      <c r="G701" s="256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spans="1:26" ht="21.75" x14ac:dyDescent="0.55000000000000004">
      <c r="A702" s="235"/>
      <c r="B702" s="180"/>
      <c r="C702" s="236"/>
      <c r="D702" s="236"/>
      <c r="E702" s="236"/>
      <c r="F702" s="237"/>
      <c r="G702" s="256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spans="1:26" ht="21.75" x14ac:dyDescent="0.55000000000000004">
      <c r="A703" s="235"/>
      <c r="B703" s="180"/>
      <c r="C703" s="236"/>
      <c r="D703" s="236"/>
      <c r="E703" s="236"/>
      <c r="F703" s="237"/>
      <c r="G703" s="256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spans="1:26" ht="21.75" x14ac:dyDescent="0.55000000000000004">
      <c r="A704" s="235"/>
      <c r="B704" s="180"/>
      <c r="C704" s="236"/>
      <c r="D704" s="236"/>
      <c r="E704" s="236"/>
      <c r="F704" s="237"/>
      <c r="G704" s="256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spans="1:26" ht="21.75" x14ac:dyDescent="0.55000000000000004">
      <c r="A705" s="235"/>
      <c r="B705" s="180"/>
      <c r="C705" s="236"/>
      <c r="D705" s="236"/>
      <c r="E705" s="236"/>
      <c r="F705" s="237"/>
      <c r="G705" s="256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spans="1:26" ht="21.75" x14ac:dyDescent="0.55000000000000004">
      <c r="A706" s="235"/>
      <c r="B706" s="180"/>
      <c r="C706" s="236"/>
      <c r="D706" s="236"/>
      <c r="E706" s="236"/>
      <c r="F706" s="237"/>
      <c r="G706" s="256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spans="1:26" ht="21.75" x14ac:dyDescent="0.55000000000000004">
      <c r="A707" s="235"/>
      <c r="B707" s="180"/>
      <c r="C707" s="236"/>
      <c r="D707" s="236"/>
      <c r="E707" s="236"/>
      <c r="F707" s="237"/>
      <c r="G707" s="256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spans="1:26" ht="21.75" x14ac:dyDescent="0.55000000000000004">
      <c r="A708" s="235"/>
      <c r="B708" s="180"/>
      <c r="C708" s="236"/>
      <c r="D708" s="236"/>
      <c r="E708" s="236"/>
      <c r="F708" s="237"/>
      <c r="G708" s="256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spans="1:26" ht="21.75" x14ac:dyDescent="0.55000000000000004">
      <c r="A709" s="235"/>
      <c r="B709" s="180"/>
      <c r="C709" s="236"/>
      <c r="D709" s="236"/>
      <c r="E709" s="236"/>
      <c r="F709" s="237"/>
      <c r="G709" s="256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spans="1:26" ht="21.75" x14ac:dyDescent="0.55000000000000004">
      <c r="A710" s="235"/>
      <c r="B710" s="180"/>
      <c r="C710" s="236"/>
      <c r="D710" s="236"/>
      <c r="E710" s="236"/>
      <c r="F710" s="237"/>
      <c r="G710" s="256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spans="1:26" ht="21.75" x14ac:dyDescent="0.55000000000000004">
      <c r="A711" s="235"/>
      <c r="B711" s="180"/>
      <c r="C711" s="236"/>
      <c r="D711" s="236"/>
      <c r="E711" s="236"/>
      <c r="F711" s="237"/>
      <c r="G711" s="256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spans="1:26" ht="21.75" x14ac:dyDescent="0.55000000000000004">
      <c r="A712" s="235"/>
      <c r="B712" s="180"/>
      <c r="C712" s="236"/>
      <c r="D712" s="236"/>
      <c r="E712" s="236"/>
      <c r="F712" s="237"/>
      <c r="G712" s="256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spans="1:26" ht="21.75" x14ac:dyDescent="0.55000000000000004">
      <c r="A713" s="235"/>
      <c r="B713" s="180"/>
      <c r="C713" s="236"/>
      <c r="D713" s="236"/>
      <c r="E713" s="236"/>
      <c r="F713" s="237"/>
      <c r="G713" s="256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spans="1:26" ht="21.75" x14ac:dyDescent="0.55000000000000004">
      <c r="A714" s="235"/>
      <c r="B714" s="180"/>
      <c r="C714" s="236"/>
      <c r="D714" s="236"/>
      <c r="E714" s="236"/>
      <c r="F714" s="237"/>
      <c r="G714" s="256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spans="1:26" ht="21.75" x14ac:dyDescent="0.55000000000000004">
      <c r="A715" s="235"/>
      <c r="B715" s="180"/>
      <c r="C715" s="236"/>
      <c r="D715" s="236"/>
      <c r="E715" s="236"/>
      <c r="F715" s="237"/>
      <c r="G715" s="256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spans="1:26" ht="21.75" x14ac:dyDescent="0.55000000000000004">
      <c r="A716" s="235"/>
      <c r="B716" s="180"/>
      <c r="C716" s="236"/>
      <c r="D716" s="236"/>
      <c r="E716" s="236"/>
      <c r="F716" s="237"/>
      <c r="G716" s="256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spans="1:26" ht="21.75" x14ac:dyDescent="0.55000000000000004">
      <c r="A717" s="235"/>
      <c r="B717" s="180"/>
      <c r="C717" s="236"/>
      <c r="D717" s="236"/>
      <c r="E717" s="236"/>
      <c r="F717" s="237"/>
      <c r="G717" s="256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spans="1:26" ht="21.75" x14ac:dyDescent="0.55000000000000004">
      <c r="A718" s="235"/>
      <c r="B718" s="180"/>
      <c r="C718" s="236"/>
      <c r="D718" s="236"/>
      <c r="E718" s="236"/>
      <c r="F718" s="237"/>
      <c r="G718" s="256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spans="1:26" ht="21.75" x14ac:dyDescent="0.55000000000000004">
      <c r="A719" s="235"/>
      <c r="B719" s="180"/>
      <c r="C719" s="236"/>
      <c r="D719" s="236"/>
      <c r="E719" s="236"/>
      <c r="F719" s="237"/>
      <c r="G719" s="256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spans="1:26" ht="21.75" x14ac:dyDescent="0.55000000000000004">
      <c r="A720" s="235"/>
      <c r="B720" s="180"/>
      <c r="C720" s="236"/>
      <c r="D720" s="236"/>
      <c r="E720" s="236"/>
      <c r="F720" s="237"/>
      <c r="G720" s="256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spans="1:26" ht="21.75" x14ac:dyDescent="0.55000000000000004">
      <c r="A721" s="235"/>
      <c r="B721" s="180"/>
      <c r="C721" s="236"/>
      <c r="D721" s="236"/>
      <c r="E721" s="236"/>
      <c r="F721" s="237"/>
      <c r="G721" s="256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spans="1:26" ht="21.75" x14ac:dyDescent="0.55000000000000004">
      <c r="A722" s="235"/>
      <c r="B722" s="180"/>
      <c r="C722" s="236"/>
      <c r="D722" s="236"/>
      <c r="E722" s="236"/>
      <c r="F722" s="237"/>
      <c r="G722" s="256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spans="1:26" ht="21.75" x14ac:dyDescent="0.55000000000000004">
      <c r="A723" s="235"/>
      <c r="B723" s="180"/>
      <c r="C723" s="236"/>
      <c r="D723" s="236"/>
      <c r="E723" s="236"/>
      <c r="F723" s="237"/>
      <c r="G723" s="256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spans="1:26" ht="21.75" x14ac:dyDescent="0.55000000000000004">
      <c r="A724" s="235"/>
      <c r="B724" s="180"/>
      <c r="C724" s="236"/>
      <c r="D724" s="236"/>
      <c r="E724" s="236"/>
      <c r="F724" s="237"/>
      <c r="G724" s="256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spans="1:26" ht="21.75" x14ac:dyDescent="0.55000000000000004">
      <c r="A725" s="235"/>
      <c r="B725" s="180"/>
      <c r="C725" s="236"/>
      <c r="D725" s="236"/>
      <c r="E725" s="236"/>
      <c r="F725" s="237"/>
      <c r="G725" s="256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spans="1:26" ht="21.75" x14ac:dyDescent="0.55000000000000004">
      <c r="A726" s="235"/>
      <c r="B726" s="180"/>
      <c r="C726" s="236"/>
      <c r="D726" s="236"/>
      <c r="E726" s="236"/>
      <c r="F726" s="237"/>
      <c r="G726" s="256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spans="1:26" ht="21.75" x14ac:dyDescent="0.55000000000000004">
      <c r="A727" s="235"/>
      <c r="B727" s="180"/>
      <c r="C727" s="236"/>
      <c r="D727" s="236"/>
      <c r="E727" s="236"/>
      <c r="F727" s="237"/>
      <c r="G727" s="256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spans="1:26" ht="21.75" x14ac:dyDescent="0.55000000000000004">
      <c r="A728" s="235"/>
      <c r="B728" s="180"/>
      <c r="C728" s="236"/>
      <c r="D728" s="236"/>
      <c r="E728" s="236"/>
      <c r="F728" s="237"/>
      <c r="G728" s="256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spans="1:26" ht="21.75" x14ac:dyDescent="0.55000000000000004">
      <c r="A729" s="235"/>
      <c r="B729" s="180"/>
      <c r="C729" s="236"/>
      <c r="D729" s="236"/>
      <c r="E729" s="236"/>
      <c r="F729" s="237"/>
      <c r="G729" s="256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spans="1:26" ht="21.75" x14ac:dyDescent="0.55000000000000004">
      <c r="A730" s="235"/>
      <c r="B730" s="180"/>
      <c r="C730" s="236"/>
      <c r="D730" s="236"/>
      <c r="E730" s="236"/>
      <c r="F730" s="237"/>
      <c r="G730" s="256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spans="1:26" ht="21.75" x14ac:dyDescent="0.55000000000000004">
      <c r="A731" s="235"/>
      <c r="B731" s="180"/>
      <c r="C731" s="236"/>
      <c r="D731" s="236"/>
      <c r="E731" s="236"/>
      <c r="F731" s="237"/>
      <c r="G731" s="256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spans="1:26" ht="21.75" x14ac:dyDescent="0.55000000000000004">
      <c r="A732" s="235"/>
      <c r="B732" s="180"/>
      <c r="C732" s="236"/>
      <c r="D732" s="236"/>
      <c r="E732" s="236"/>
      <c r="F732" s="237"/>
      <c r="G732" s="256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spans="1:26" ht="21.75" x14ac:dyDescent="0.55000000000000004">
      <c r="A733" s="235"/>
      <c r="B733" s="180"/>
      <c r="C733" s="236"/>
      <c r="D733" s="236"/>
      <c r="E733" s="236"/>
      <c r="F733" s="237"/>
      <c r="G733" s="256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spans="1:26" ht="21.75" x14ac:dyDescent="0.55000000000000004">
      <c r="A734" s="235"/>
      <c r="B734" s="180"/>
      <c r="C734" s="236"/>
      <c r="D734" s="236"/>
      <c r="E734" s="236"/>
      <c r="F734" s="237"/>
      <c r="G734" s="256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spans="1:26" ht="21.75" x14ac:dyDescent="0.55000000000000004">
      <c r="A735" s="235"/>
      <c r="B735" s="180"/>
      <c r="C735" s="236"/>
      <c r="D735" s="236"/>
      <c r="E735" s="236"/>
      <c r="F735" s="237"/>
      <c r="G735" s="256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spans="1:26" ht="21.75" x14ac:dyDescent="0.55000000000000004">
      <c r="A736" s="235"/>
      <c r="B736" s="180"/>
      <c r="C736" s="236"/>
      <c r="D736" s="236"/>
      <c r="E736" s="236"/>
      <c r="F736" s="237"/>
      <c r="G736" s="256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spans="1:26" ht="21.75" x14ac:dyDescent="0.55000000000000004">
      <c r="A737" s="235"/>
      <c r="B737" s="180"/>
      <c r="C737" s="236"/>
      <c r="D737" s="236"/>
      <c r="E737" s="236"/>
      <c r="F737" s="237"/>
      <c r="G737" s="256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spans="1:26" ht="21.75" x14ac:dyDescent="0.55000000000000004">
      <c r="A738" s="235"/>
      <c r="B738" s="180"/>
      <c r="C738" s="236"/>
      <c r="D738" s="236"/>
      <c r="E738" s="236"/>
      <c r="F738" s="237"/>
      <c r="G738" s="256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spans="1:26" ht="21.75" x14ac:dyDescent="0.55000000000000004">
      <c r="A739" s="235"/>
      <c r="B739" s="180"/>
      <c r="C739" s="236"/>
      <c r="D739" s="236"/>
      <c r="E739" s="236"/>
      <c r="F739" s="237"/>
      <c r="G739" s="256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spans="1:26" ht="21.75" x14ac:dyDescent="0.55000000000000004">
      <c r="A740" s="235"/>
      <c r="B740" s="180"/>
      <c r="C740" s="236"/>
      <c r="D740" s="236"/>
      <c r="E740" s="236"/>
      <c r="F740" s="237"/>
      <c r="G740" s="256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spans="1:26" ht="21.75" x14ac:dyDescent="0.55000000000000004">
      <c r="A741" s="235"/>
      <c r="B741" s="180"/>
      <c r="C741" s="236"/>
      <c r="D741" s="236"/>
      <c r="E741" s="236"/>
      <c r="F741" s="237"/>
      <c r="G741" s="256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spans="1:26" ht="21.75" x14ac:dyDescent="0.55000000000000004">
      <c r="A742" s="235"/>
      <c r="B742" s="180"/>
      <c r="C742" s="236"/>
      <c r="D742" s="236"/>
      <c r="E742" s="236"/>
      <c r="F742" s="237"/>
      <c r="G742" s="256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spans="1:26" ht="21.75" x14ac:dyDescent="0.55000000000000004">
      <c r="A743" s="235"/>
      <c r="B743" s="180"/>
      <c r="C743" s="236"/>
      <c r="D743" s="236"/>
      <c r="E743" s="236"/>
      <c r="F743" s="237"/>
      <c r="G743" s="256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spans="1:26" ht="21.75" x14ac:dyDescent="0.55000000000000004">
      <c r="A744" s="235"/>
      <c r="B744" s="180"/>
      <c r="C744" s="236"/>
      <c r="D744" s="236"/>
      <c r="E744" s="236"/>
      <c r="F744" s="237"/>
      <c r="G744" s="256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spans="1:26" ht="21.75" x14ac:dyDescent="0.55000000000000004">
      <c r="A745" s="235"/>
      <c r="B745" s="180"/>
      <c r="C745" s="236"/>
      <c r="D745" s="236"/>
      <c r="E745" s="236"/>
      <c r="F745" s="237"/>
      <c r="G745" s="256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spans="1:26" ht="21.75" x14ac:dyDescent="0.55000000000000004">
      <c r="A746" s="235"/>
      <c r="B746" s="180"/>
      <c r="C746" s="236"/>
      <c r="D746" s="236"/>
      <c r="E746" s="236"/>
      <c r="F746" s="237"/>
      <c r="G746" s="256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spans="1:26" ht="21.75" x14ac:dyDescent="0.55000000000000004">
      <c r="A747" s="235"/>
      <c r="B747" s="180"/>
      <c r="C747" s="236"/>
      <c r="D747" s="236"/>
      <c r="E747" s="236"/>
      <c r="F747" s="237"/>
      <c r="G747" s="256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spans="1:26" ht="21.75" x14ac:dyDescent="0.55000000000000004">
      <c r="A748" s="235"/>
      <c r="B748" s="180"/>
      <c r="C748" s="236"/>
      <c r="D748" s="236"/>
      <c r="E748" s="236"/>
      <c r="F748" s="237"/>
      <c r="G748" s="256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spans="1:26" ht="21.75" x14ac:dyDescent="0.55000000000000004">
      <c r="A749" s="235"/>
      <c r="B749" s="180"/>
      <c r="C749" s="236"/>
      <c r="D749" s="236"/>
      <c r="E749" s="236"/>
      <c r="F749" s="237"/>
      <c r="G749" s="256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spans="1:26" ht="21.75" x14ac:dyDescent="0.55000000000000004">
      <c r="A750" s="235"/>
      <c r="B750" s="180"/>
      <c r="C750" s="236"/>
      <c r="D750" s="236"/>
      <c r="E750" s="236"/>
      <c r="F750" s="237"/>
      <c r="G750" s="256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spans="1:26" ht="21.75" x14ac:dyDescent="0.55000000000000004">
      <c r="A751" s="235"/>
      <c r="B751" s="180"/>
      <c r="C751" s="236"/>
      <c r="D751" s="236"/>
      <c r="E751" s="236"/>
      <c r="F751" s="237"/>
      <c r="G751" s="256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spans="1:26" ht="21.75" x14ac:dyDescent="0.55000000000000004">
      <c r="A752" s="235"/>
      <c r="B752" s="180"/>
      <c r="C752" s="236"/>
      <c r="D752" s="236"/>
      <c r="E752" s="236"/>
      <c r="F752" s="237"/>
      <c r="G752" s="256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spans="1:26" ht="21.75" x14ac:dyDescent="0.55000000000000004">
      <c r="A753" s="235"/>
      <c r="B753" s="180"/>
      <c r="C753" s="236"/>
      <c r="D753" s="236"/>
      <c r="E753" s="236"/>
      <c r="F753" s="237"/>
      <c r="G753" s="256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spans="1:26" ht="21.75" x14ac:dyDescent="0.55000000000000004">
      <c r="A754" s="235"/>
      <c r="B754" s="180"/>
      <c r="C754" s="236"/>
      <c r="D754" s="236"/>
      <c r="E754" s="236"/>
      <c r="F754" s="237"/>
      <c r="G754" s="256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spans="1:26" ht="21.75" x14ac:dyDescent="0.55000000000000004">
      <c r="A755" s="235"/>
      <c r="B755" s="180"/>
      <c r="C755" s="236"/>
      <c r="D755" s="236"/>
      <c r="E755" s="236"/>
      <c r="F755" s="237"/>
      <c r="G755" s="256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spans="1:26" ht="21.75" x14ac:dyDescent="0.55000000000000004">
      <c r="A756" s="235"/>
      <c r="B756" s="180"/>
      <c r="C756" s="236"/>
      <c r="D756" s="236"/>
      <c r="E756" s="236"/>
      <c r="F756" s="237"/>
      <c r="G756" s="256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spans="1:26" ht="21.75" x14ac:dyDescent="0.55000000000000004">
      <c r="A757" s="235"/>
      <c r="B757" s="180"/>
      <c r="C757" s="236"/>
      <c r="D757" s="236"/>
      <c r="E757" s="236"/>
      <c r="F757" s="237"/>
      <c r="G757" s="256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spans="1:26" ht="21.75" x14ac:dyDescent="0.55000000000000004">
      <c r="A758" s="235"/>
      <c r="B758" s="180"/>
      <c r="C758" s="236"/>
      <c r="D758" s="236"/>
      <c r="E758" s="236"/>
      <c r="F758" s="237"/>
      <c r="G758" s="256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spans="1:26" ht="21.75" x14ac:dyDescent="0.55000000000000004">
      <c r="A759" s="235"/>
      <c r="B759" s="180"/>
      <c r="C759" s="236"/>
      <c r="D759" s="236"/>
      <c r="E759" s="236"/>
      <c r="F759" s="237"/>
      <c r="G759" s="256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spans="1:26" ht="21.75" x14ac:dyDescent="0.55000000000000004">
      <c r="A760" s="235"/>
      <c r="B760" s="180"/>
      <c r="C760" s="236"/>
      <c r="D760" s="236"/>
      <c r="E760" s="236"/>
      <c r="F760" s="237"/>
      <c r="G760" s="256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spans="1:26" ht="21.75" x14ac:dyDescent="0.55000000000000004">
      <c r="A761" s="235"/>
      <c r="B761" s="180"/>
      <c r="C761" s="236"/>
      <c r="D761" s="236"/>
      <c r="E761" s="236"/>
      <c r="F761" s="237"/>
      <c r="G761" s="256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spans="1:26" ht="21.75" x14ac:dyDescent="0.55000000000000004">
      <c r="A762" s="235"/>
      <c r="B762" s="180"/>
      <c r="C762" s="236"/>
      <c r="D762" s="236"/>
      <c r="E762" s="236"/>
      <c r="F762" s="237"/>
      <c r="G762" s="256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spans="1:26" ht="21.75" x14ac:dyDescent="0.55000000000000004">
      <c r="A763" s="235"/>
      <c r="B763" s="180"/>
      <c r="C763" s="236"/>
      <c r="D763" s="236"/>
      <c r="E763" s="236"/>
      <c r="F763" s="237"/>
      <c r="G763" s="256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spans="1:26" ht="21.75" x14ac:dyDescent="0.55000000000000004">
      <c r="A764" s="235"/>
      <c r="B764" s="180"/>
      <c r="C764" s="236"/>
      <c r="D764" s="236"/>
      <c r="E764" s="236"/>
      <c r="F764" s="237"/>
      <c r="G764" s="256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spans="1:26" ht="21.75" x14ac:dyDescent="0.55000000000000004">
      <c r="A765" s="235"/>
      <c r="B765" s="180"/>
      <c r="C765" s="236"/>
      <c r="D765" s="236"/>
      <c r="E765" s="236"/>
      <c r="F765" s="237"/>
      <c r="G765" s="256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spans="1:26" ht="21.75" x14ac:dyDescent="0.55000000000000004">
      <c r="A766" s="235"/>
      <c r="B766" s="180"/>
      <c r="C766" s="236"/>
      <c r="D766" s="236"/>
      <c r="E766" s="236"/>
      <c r="F766" s="237"/>
      <c r="G766" s="256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spans="1:26" ht="21.75" x14ac:dyDescent="0.55000000000000004">
      <c r="A767" s="235"/>
      <c r="B767" s="180"/>
      <c r="C767" s="236"/>
      <c r="D767" s="236"/>
      <c r="E767" s="236"/>
      <c r="F767" s="237"/>
      <c r="G767" s="256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spans="1:26" ht="21.75" x14ac:dyDescent="0.55000000000000004">
      <c r="A768" s="235"/>
      <c r="B768" s="180"/>
      <c r="C768" s="236"/>
      <c r="D768" s="236"/>
      <c r="E768" s="236"/>
      <c r="F768" s="237"/>
      <c r="G768" s="256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spans="1:26" ht="21.75" x14ac:dyDescent="0.55000000000000004">
      <c r="A769" s="235"/>
      <c r="B769" s="180"/>
      <c r="C769" s="236"/>
      <c r="D769" s="236"/>
      <c r="E769" s="236"/>
      <c r="F769" s="237"/>
      <c r="G769" s="256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spans="1:26" ht="21.75" x14ac:dyDescent="0.55000000000000004">
      <c r="A770" s="235"/>
      <c r="B770" s="180"/>
      <c r="C770" s="236"/>
      <c r="D770" s="236"/>
      <c r="E770" s="236"/>
      <c r="F770" s="237"/>
      <c r="G770" s="256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spans="1:26" ht="21.75" x14ac:dyDescent="0.55000000000000004">
      <c r="A771" s="235"/>
      <c r="B771" s="180"/>
      <c r="C771" s="236"/>
      <c r="D771" s="236"/>
      <c r="E771" s="236"/>
      <c r="F771" s="237"/>
      <c r="G771" s="256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spans="1:26" ht="21.75" x14ac:dyDescent="0.55000000000000004">
      <c r="A772" s="235"/>
      <c r="B772" s="180"/>
      <c r="C772" s="236"/>
      <c r="D772" s="236"/>
      <c r="E772" s="236"/>
      <c r="F772" s="237"/>
      <c r="G772" s="256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spans="1:26" ht="21.75" x14ac:dyDescent="0.55000000000000004">
      <c r="A773" s="235"/>
      <c r="B773" s="180"/>
      <c r="C773" s="236"/>
      <c r="D773" s="236"/>
      <c r="E773" s="236"/>
      <c r="F773" s="237"/>
      <c r="G773" s="256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spans="1:26" ht="21.75" x14ac:dyDescent="0.55000000000000004">
      <c r="A774" s="235"/>
      <c r="B774" s="180"/>
      <c r="C774" s="236"/>
      <c r="D774" s="236"/>
      <c r="E774" s="236"/>
      <c r="F774" s="237"/>
      <c r="G774" s="256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spans="1:26" ht="21.75" x14ac:dyDescent="0.55000000000000004">
      <c r="A775" s="235"/>
      <c r="B775" s="180"/>
      <c r="C775" s="236"/>
      <c r="D775" s="236"/>
      <c r="E775" s="236"/>
      <c r="F775" s="237"/>
      <c r="G775" s="256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spans="1:26" ht="21.75" x14ac:dyDescent="0.55000000000000004">
      <c r="A776" s="235"/>
      <c r="B776" s="180"/>
      <c r="C776" s="236"/>
      <c r="D776" s="236"/>
      <c r="E776" s="236"/>
      <c r="F776" s="237"/>
      <c r="G776" s="256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spans="1:26" ht="21.75" x14ac:dyDescent="0.55000000000000004">
      <c r="A777" s="235"/>
      <c r="B777" s="180"/>
      <c r="C777" s="236"/>
      <c r="D777" s="236"/>
      <c r="E777" s="236"/>
      <c r="F777" s="237"/>
      <c r="G777" s="256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spans="1:26" ht="21.75" x14ac:dyDescent="0.55000000000000004">
      <c r="A778" s="235"/>
      <c r="B778" s="180"/>
      <c r="C778" s="236"/>
      <c r="D778" s="236"/>
      <c r="E778" s="236"/>
      <c r="F778" s="237"/>
      <c r="G778" s="256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spans="1:26" ht="21.75" x14ac:dyDescent="0.55000000000000004">
      <c r="A779" s="235"/>
      <c r="B779" s="180"/>
      <c r="C779" s="236"/>
      <c r="D779" s="236"/>
      <c r="E779" s="236"/>
      <c r="F779" s="237"/>
      <c r="G779" s="256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spans="1:26" ht="21.75" x14ac:dyDescent="0.55000000000000004">
      <c r="A780" s="235"/>
      <c r="B780" s="180"/>
      <c r="C780" s="236"/>
      <c r="D780" s="236"/>
      <c r="E780" s="236"/>
      <c r="F780" s="237"/>
      <c r="G780" s="256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spans="1:26" ht="21.75" x14ac:dyDescent="0.55000000000000004">
      <c r="A781" s="235"/>
      <c r="B781" s="180"/>
      <c r="C781" s="236"/>
      <c r="D781" s="236"/>
      <c r="E781" s="236"/>
      <c r="F781" s="237"/>
      <c r="G781" s="256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spans="1:26" ht="21.75" x14ac:dyDescent="0.55000000000000004">
      <c r="A782" s="235"/>
      <c r="B782" s="180"/>
      <c r="C782" s="236"/>
      <c r="D782" s="236"/>
      <c r="E782" s="236"/>
      <c r="F782" s="237"/>
      <c r="G782" s="256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spans="1:26" ht="21.75" x14ac:dyDescent="0.55000000000000004">
      <c r="A783" s="235"/>
      <c r="B783" s="180"/>
      <c r="C783" s="236"/>
      <c r="D783" s="236"/>
      <c r="E783" s="236"/>
      <c r="F783" s="237"/>
      <c r="G783" s="256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spans="1:26" ht="21.75" x14ac:dyDescent="0.55000000000000004">
      <c r="A784" s="235"/>
      <c r="B784" s="180"/>
      <c r="C784" s="236"/>
      <c r="D784" s="236"/>
      <c r="E784" s="236"/>
      <c r="F784" s="237"/>
      <c r="G784" s="256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spans="1:26" ht="21.75" x14ac:dyDescent="0.55000000000000004">
      <c r="A785" s="235"/>
      <c r="B785" s="180"/>
      <c r="C785" s="236"/>
      <c r="D785" s="236"/>
      <c r="E785" s="236"/>
      <c r="F785" s="237"/>
      <c r="G785" s="256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spans="1:26" ht="21.75" x14ac:dyDescent="0.55000000000000004">
      <c r="A786" s="235"/>
      <c r="B786" s="180"/>
      <c r="C786" s="236"/>
      <c r="D786" s="236"/>
      <c r="E786" s="236"/>
      <c r="F786" s="237"/>
      <c r="G786" s="256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spans="1:26" ht="21.75" x14ac:dyDescent="0.55000000000000004">
      <c r="A787" s="235"/>
      <c r="B787" s="180"/>
      <c r="C787" s="236"/>
      <c r="D787" s="236"/>
      <c r="E787" s="236"/>
      <c r="F787" s="237"/>
      <c r="G787" s="256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spans="1:26" ht="21.75" x14ac:dyDescent="0.55000000000000004">
      <c r="A788" s="235"/>
      <c r="B788" s="180"/>
      <c r="C788" s="236"/>
      <c r="D788" s="236"/>
      <c r="E788" s="236"/>
      <c r="F788" s="237"/>
      <c r="G788" s="256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spans="1:26" ht="21.75" x14ac:dyDescent="0.55000000000000004">
      <c r="A789" s="235"/>
      <c r="B789" s="180"/>
      <c r="C789" s="236"/>
      <c r="D789" s="236"/>
      <c r="E789" s="236"/>
      <c r="F789" s="237"/>
      <c r="G789" s="256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spans="1:26" ht="21.75" x14ac:dyDescent="0.55000000000000004">
      <c r="A790" s="235"/>
      <c r="B790" s="180"/>
      <c r="C790" s="236"/>
      <c r="D790" s="236"/>
      <c r="E790" s="236"/>
      <c r="F790" s="237"/>
      <c r="G790" s="256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spans="1:26" ht="21.75" x14ac:dyDescent="0.55000000000000004">
      <c r="A791" s="235"/>
      <c r="B791" s="180"/>
      <c r="C791" s="236"/>
      <c r="D791" s="236"/>
      <c r="E791" s="236"/>
      <c r="F791" s="237"/>
      <c r="G791" s="256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spans="1:26" ht="21.75" x14ac:dyDescent="0.55000000000000004">
      <c r="A792" s="235"/>
      <c r="B792" s="180"/>
      <c r="C792" s="236"/>
      <c r="D792" s="236"/>
      <c r="E792" s="236"/>
      <c r="F792" s="237"/>
      <c r="G792" s="256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spans="1:26" ht="21.75" x14ac:dyDescent="0.55000000000000004">
      <c r="A793" s="235"/>
      <c r="B793" s="180"/>
      <c r="C793" s="236"/>
      <c r="D793" s="236"/>
      <c r="E793" s="236"/>
      <c r="F793" s="237"/>
      <c r="G793" s="256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spans="1:26" ht="21.75" x14ac:dyDescent="0.55000000000000004">
      <c r="A794" s="235"/>
      <c r="B794" s="180"/>
      <c r="C794" s="236"/>
      <c r="D794" s="236"/>
      <c r="E794" s="236"/>
      <c r="F794" s="237"/>
      <c r="G794" s="256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spans="1:26" ht="21.75" x14ac:dyDescent="0.55000000000000004">
      <c r="A795" s="235"/>
      <c r="B795" s="180"/>
      <c r="C795" s="236"/>
      <c r="D795" s="236"/>
      <c r="E795" s="236"/>
      <c r="F795" s="237"/>
      <c r="G795" s="256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spans="1:26" ht="21.75" x14ac:dyDescent="0.55000000000000004">
      <c r="A796" s="235"/>
      <c r="B796" s="180"/>
      <c r="C796" s="236"/>
      <c r="D796" s="236"/>
      <c r="E796" s="236"/>
      <c r="F796" s="237"/>
      <c r="G796" s="256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spans="1:26" ht="21.75" x14ac:dyDescent="0.55000000000000004">
      <c r="A797" s="235"/>
      <c r="B797" s="180"/>
      <c r="C797" s="236"/>
      <c r="D797" s="236"/>
      <c r="E797" s="236"/>
      <c r="F797" s="237"/>
      <c r="G797" s="256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spans="1:26" ht="21.75" x14ac:dyDescent="0.55000000000000004">
      <c r="A798" s="235"/>
      <c r="B798" s="180"/>
      <c r="C798" s="236"/>
      <c r="D798" s="236"/>
      <c r="E798" s="236"/>
      <c r="F798" s="237"/>
      <c r="G798" s="256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spans="1:26" ht="21.75" x14ac:dyDescent="0.55000000000000004">
      <c r="A799" s="235"/>
      <c r="B799" s="180"/>
      <c r="C799" s="236"/>
      <c r="D799" s="236"/>
      <c r="E799" s="236"/>
      <c r="F799" s="237"/>
      <c r="G799" s="256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spans="1:26" ht="21.75" x14ac:dyDescent="0.55000000000000004">
      <c r="A800" s="235"/>
      <c r="B800" s="180"/>
      <c r="C800" s="236"/>
      <c r="D800" s="236"/>
      <c r="E800" s="236"/>
      <c r="F800" s="237"/>
      <c r="G800" s="256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spans="1:26" ht="21.75" x14ac:dyDescent="0.55000000000000004">
      <c r="A801" s="235"/>
      <c r="B801" s="180"/>
      <c r="C801" s="236"/>
      <c r="D801" s="236"/>
      <c r="E801" s="236"/>
      <c r="F801" s="237"/>
      <c r="G801" s="256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spans="1:26" ht="21.75" x14ac:dyDescent="0.55000000000000004">
      <c r="A802" s="235"/>
      <c r="B802" s="180"/>
      <c r="C802" s="236"/>
      <c r="D802" s="236"/>
      <c r="E802" s="236"/>
      <c r="F802" s="237"/>
      <c r="G802" s="256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spans="1:26" ht="21.75" x14ac:dyDescent="0.55000000000000004">
      <c r="A803" s="235"/>
      <c r="B803" s="180"/>
      <c r="C803" s="236"/>
      <c r="D803" s="236"/>
      <c r="E803" s="236"/>
      <c r="F803" s="237"/>
      <c r="G803" s="256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spans="1:26" ht="21.75" x14ac:dyDescent="0.55000000000000004">
      <c r="A804" s="235"/>
      <c r="B804" s="180"/>
      <c r="C804" s="236"/>
      <c r="D804" s="236"/>
      <c r="E804" s="236"/>
      <c r="F804" s="237"/>
      <c r="G804" s="256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spans="1:26" ht="21.75" x14ac:dyDescent="0.55000000000000004">
      <c r="A805" s="235"/>
      <c r="B805" s="180"/>
      <c r="C805" s="236"/>
      <c r="D805" s="236"/>
      <c r="E805" s="236"/>
      <c r="F805" s="237"/>
      <c r="G805" s="256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spans="1:26" ht="21.75" x14ac:dyDescent="0.55000000000000004">
      <c r="A806" s="235"/>
      <c r="B806" s="180"/>
      <c r="C806" s="236"/>
      <c r="D806" s="236"/>
      <c r="E806" s="236"/>
      <c r="F806" s="237"/>
      <c r="G806" s="256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spans="1:26" ht="21.75" x14ac:dyDescent="0.55000000000000004">
      <c r="A807" s="235"/>
      <c r="B807" s="180"/>
      <c r="C807" s="236"/>
      <c r="D807" s="236"/>
      <c r="E807" s="236"/>
      <c r="F807" s="237"/>
      <c r="G807" s="256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spans="1:26" ht="21.75" x14ac:dyDescent="0.55000000000000004">
      <c r="A808" s="235"/>
      <c r="B808" s="180"/>
      <c r="C808" s="236"/>
      <c r="D808" s="236"/>
      <c r="E808" s="236"/>
      <c r="F808" s="237"/>
      <c r="G808" s="256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spans="1:26" ht="21.75" x14ac:dyDescent="0.55000000000000004">
      <c r="A809" s="235"/>
      <c r="B809" s="180"/>
      <c r="C809" s="236"/>
      <c r="D809" s="236"/>
      <c r="E809" s="236"/>
      <c r="F809" s="237"/>
      <c r="G809" s="256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spans="1:26" ht="21.75" x14ac:dyDescent="0.55000000000000004">
      <c r="A810" s="235"/>
      <c r="B810" s="180"/>
      <c r="C810" s="236"/>
      <c r="D810" s="236"/>
      <c r="E810" s="236"/>
      <c r="F810" s="237"/>
      <c r="G810" s="256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spans="1:26" ht="21.75" x14ac:dyDescent="0.55000000000000004">
      <c r="A811" s="235"/>
      <c r="B811" s="180"/>
      <c r="C811" s="236"/>
      <c r="D811" s="236"/>
      <c r="E811" s="236"/>
      <c r="F811" s="237"/>
      <c r="G811" s="256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spans="1:26" ht="21.75" x14ac:dyDescent="0.55000000000000004">
      <c r="A812" s="235"/>
      <c r="B812" s="180"/>
      <c r="C812" s="236"/>
      <c r="D812" s="236"/>
      <c r="E812" s="236"/>
      <c r="F812" s="237"/>
      <c r="G812" s="256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spans="1:26" ht="21.75" x14ac:dyDescent="0.55000000000000004">
      <c r="A813" s="235"/>
      <c r="B813" s="180"/>
      <c r="C813" s="236"/>
      <c r="D813" s="236"/>
      <c r="E813" s="236"/>
      <c r="F813" s="237"/>
      <c r="G813" s="256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spans="1:26" ht="21.75" x14ac:dyDescent="0.55000000000000004">
      <c r="A814" s="235"/>
      <c r="B814" s="180"/>
      <c r="C814" s="236"/>
      <c r="D814" s="236"/>
      <c r="E814" s="236"/>
      <c r="F814" s="237"/>
      <c r="G814" s="256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spans="1:26" ht="21.75" x14ac:dyDescent="0.55000000000000004">
      <c r="A815" s="235"/>
      <c r="B815" s="180"/>
      <c r="C815" s="236"/>
      <c r="D815" s="236"/>
      <c r="E815" s="236"/>
      <c r="F815" s="237"/>
      <c r="G815" s="256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spans="1:26" ht="21.75" x14ac:dyDescent="0.55000000000000004">
      <c r="A816" s="235"/>
      <c r="B816" s="180"/>
      <c r="C816" s="236"/>
      <c r="D816" s="236"/>
      <c r="E816" s="236"/>
      <c r="F816" s="237"/>
      <c r="G816" s="256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spans="1:26" ht="21.75" x14ac:dyDescent="0.55000000000000004">
      <c r="A817" s="235"/>
      <c r="B817" s="180"/>
      <c r="C817" s="236"/>
      <c r="D817" s="236"/>
      <c r="E817" s="236"/>
      <c r="F817" s="237"/>
      <c r="G817" s="256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spans="1:26" ht="21.75" x14ac:dyDescent="0.55000000000000004">
      <c r="A818" s="235"/>
      <c r="B818" s="180"/>
      <c r="C818" s="236"/>
      <c r="D818" s="236"/>
      <c r="E818" s="236"/>
      <c r="F818" s="237"/>
      <c r="G818" s="256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spans="1:26" ht="21.75" x14ac:dyDescent="0.55000000000000004">
      <c r="A819" s="235"/>
      <c r="B819" s="180"/>
      <c r="C819" s="236"/>
      <c r="D819" s="236"/>
      <c r="E819" s="236"/>
      <c r="F819" s="237"/>
      <c r="G819" s="256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spans="1:26" ht="21.75" x14ac:dyDescent="0.55000000000000004">
      <c r="A820" s="235"/>
      <c r="B820" s="180"/>
      <c r="C820" s="236"/>
      <c r="D820" s="236"/>
      <c r="E820" s="236"/>
      <c r="F820" s="237"/>
      <c r="G820" s="256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spans="1:26" ht="21.75" x14ac:dyDescent="0.55000000000000004">
      <c r="A821" s="235"/>
      <c r="B821" s="180"/>
      <c r="C821" s="236"/>
      <c r="D821" s="236"/>
      <c r="E821" s="236"/>
      <c r="F821" s="237"/>
      <c r="G821" s="256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spans="1:26" ht="21.75" x14ac:dyDescent="0.55000000000000004">
      <c r="A822" s="235"/>
      <c r="B822" s="180"/>
      <c r="C822" s="236"/>
      <c r="D822" s="236"/>
      <c r="E822" s="236"/>
      <c r="F822" s="237"/>
      <c r="G822" s="256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spans="1:26" ht="21.75" x14ac:dyDescent="0.55000000000000004">
      <c r="A823" s="235"/>
      <c r="B823" s="180"/>
      <c r="C823" s="236"/>
      <c r="D823" s="236"/>
      <c r="E823" s="236"/>
      <c r="F823" s="237"/>
      <c r="G823" s="256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spans="1:26" ht="21.75" x14ac:dyDescent="0.55000000000000004">
      <c r="A824" s="235"/>
      <c r="B824" s="180"/>
      <c r="C824" s="236"/>
      <c r="D824" s="236"/>
      <c r="E824" s="236"/>
      <c r="F824" s="237"/>
      <c r="G824" s="256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spans="1:26" ht="21.75" x14ac:dyDescent="0.55000000000000004">
      <c r="A825" s="235"/>
      <c r="B825" s="180"/>
      <c r="C825" s="236"/>
      <c r="D825" s="236"/>
      <c r="E825" s="236"/>
      <c r="F825" s="237"/>
      <c r="G825" s="256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spans="1:26" ht="21.75" x14ac:dyDescent="0.55000000000000004">
      <c r="A826" s="235"/>
      <c r="B826" s="180"/>
      <c r="C826" s="236"/>
      <c r="D826" s="236"/>
      <c r="E826" s="236"/>
      <c r="F826" s="237"/>
      <c r="G826" s="256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spans="1:26" ht="21.75" x14ac:dyDescent="0.55000000000000004">
      <c r="A827" s="235"/>
      <c r="B827" s="180"/>
      <c r="C827" s="236"/>
      <c r="D827" s="236"/>
      <c r="E827" s="236"/>
      <c r="F827" s="237"/>
      <c r="G827" s="256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spans="1:26" ht="21.75" x14ac:dyDescent="0.55000000000000004">
      <c r="A828" s="235"/>
      <c r="B828" s="180"/>
      <c r="C828" s="236"/>
      <c r="D828" s="236"/>
      <c r="E828" s="236"/>
      <c r="F828" s="237"/>
      <c r="G828" s="256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spans="1:26" ht="21.75" x14ac:dyDescent="0.55000000000000004">
      <c r="A829" s="235"/>
      <c r="B829" s="180"/>
      <c r="C829" s="236"/>
      <c r="D829" s="236"/>
      <c r="E829" s="236"/>
      <c r="F829" s="237"/>
      <c r="G829" s="256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spans="1:26" ht="21.75" x14ac:dyDescent="0.55000000000000004">
      <c r="A830" s="235"/>
      <c r="B830" s="180"/>
      <c r="C830" s="236"/>
      <c r="D830" s="236"/>
      <c r="E830" s="236"/>
      <c r="F830" s="237"/>
      <c r="G830" s="256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spans="1:26" ht="21.75" x14ac:dyDescent="0.55000000000000004">
      <c r="A831" s="235"/>
      <c r="B831" s="180"/>
      <c r="C831" s="236"/>
      <c r="D831" s="236"/>
      <c r="E831" s="236"/>
      <c r="F831" s="237"/>
      <c r="G831" s="256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spans="1:26" ht="21.75" x14ac:dyDescent="0.55000000000000004">
      <c r="A832" s="235"/>
      <c r="B832" s="180"/>
      <c r="C832" s="236"/>
      <c r="D832" s="236"/>
      <c r="E832" s="236"/>
      <c r="F832" s="237"/>
      <c r="G832" s="256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spans="1:26" ht="21.75" x14ac:dyDescent="0.55000000000000004">
      <c r="A833" s="235"/>
      <c r="B833" s="180"/>
      <c r="C833" s="236"/>
      <c r="D833" s="236"/>
      <c r="E833" s="236"/>
      <c r="F833" s="237"/>
      <c r="G833" s="256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spans="1:26" ht="21.75" x14ac:dyDescent="0.55000000000000004">
      <c r="A834" s="235"/>
      <c r="B834" s="180"/>
      <c r="C834" s="236"/>
      <c r="D834" s="236"/>
      <c r="E834" s="236"/>
      <c r="F834" s="237"/>
      <c r="G834" s="256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spans="1:26" ht="21.75" x14ac:dyDescent="0.55000000000000004">
      <c r="A835" s="235"/>
      <c r="B835" s="180"/>
      <c r="C835" s="236"/>
      <c r="D835" s="236"/>
      <c r="E835" s="236"/>
      <c r="F835" s="237"/>
      <c r="G835" s="256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spans="1:26" ht="21.75" x14ac:dyDescent="0.55000000000000004">
      <c r="A836" s="235"/>
      <c r="B836" s="180"/>
      <c r="C836" s="236"/>
      <c r="D836" s="236"/>
      <c r="E836" s="236"/>
      <c r="F836" s="237"/>
      <c r="G836" s="256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spans="1:26" ht="21.75" x14ac:dyDescent="0.55000000000000004">
      <c r="A837" s="235"/>
      <c r="B837" s="180"/>
      <c r="C837" s="236"/>
      <c r="D837" s="236"/>
      <c r="E837" s="236"/>
      <c r="F837" s="237"/>
      <c r="G837" s="256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spans="1:26" ht="21.75" x14ac:dyDescent="0.55000000000000004">
      <c r="A838" s="235"/>
      <c r="B838" s="180"/>
      <c r="C838" s="236"/>
      <c r="D838" s="236"/>
      <c r="E838" s="236"/>
      <c r="F838" s="237"/>
      <c r="G838" s="256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spans="1:26" ht="21.75" x14ac:dyDescent="0.55000000000000004">
      <c r="A839" s="235"/>
      <c r="B839" s="180"/>
      <c r="C839" s="236"/>
      <c r="D839" s="236"/>
      <c r="E839" s="236"/>
      <c r="F839" s="237"/>
      <c r="G839" s="256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spans="1:26" ht="21.75" x14ac:dyDescent="0.55000000000000004">
      <c r="A840" s="235"/>
      <c r="B840" s="180"/>
      <c r="C840" s="236"/>
      <c r="D840" s="236"/>
      <c r="E840" s="236"/>
      <c r="F840" s="237"/>
      <c r="G840" s="256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spans="1:26" ht="21.75" x14ac:dyDescent="0.55000000000000004">
      <c r="A841" s="235"/>
      <c r="B841" s="180"/>
      <c r="C841" s="236"/>
      <c r="D841" s="236"/>
      <c r="E841" s="236"/>
      <c r="F841" s="237"/>
      <c r="G841" s="256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spans="1:26" ht="21.75" x14ac:dyDescent="0.55000000000000004">
      <c r="A842" s="235"/>
      <c r="B842" s="180"/>
      <c r="C842" s="236"/>
      <c r="D842" s="236"/>
      <c r="E842" s="236"/>
      <c r="F842" s="237"/>
      <c r="G842" s="256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spans="1:26" ht="21.75" x14ac:dyDescent="0.55000000000000004">
      <c r="A843" s="235"/>
      <c r="B843" s="180"/>
      <c r="C843" s="236"/>
      <c r="D843" s="236"/>
      <c r="E843" s="236"/>
      <c r="F843" s="237"/>
      <c r="G843" s="256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spans="1:26" ht="21.75" x14ac:dyDescent="0.55000000000000004">
      <c r="A844" s="235"/>
      <c r="B844" s="180"/>
      <c r="C844" s="236"/>
      <c r="D844" s="236"/>
      <c r="E844" s="236"/>
      <c r="F844" s="237"/>
      <c r="G844" s="256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spans="1:26" ht="21.75" x14ac:dyDescent="0.55000000000000004">
      <c r="A845" s="235"/>
      <c r="B845" s="180"/>
      <c r="C845" s="236"/>
      <c r="D845" s="236"/>
      <c r="E845" s="236"/>
      <c r="F845" s="237"/>
      <c r="G845" s="256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spans="1:26" ht="21.75" x14ac:dyDescent="0.55000000000000004">
      <c r="A846" s="235"/>
      <c r="B846" s="180"/>
      <c r="C846" s="236"/>
      <c r="D846" s="236"/>
      <c r="E846" s="236"/>
      <c r="F846" s="237"/>
      <c r="G846" s="256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spans="1:26" ht="21.75" x14ac:dyDescent="0.55000000000000004">
      <c r="A847" s="235"/>
      <c r="B847" s="180"/>
      <c r="C847" s="236"/>
      <c r="D847" s="236"/>
      <c r="E847" s="236"/>
      <c r="F847" s="237"/>
      <c r="G847" s="256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spans="1:26" ht="21.75" x14ac:dyDescent="0.55000000000000004">
      <c r="A848" s="235"/>
      <c r="B848" s="180"/>
      <c r="C848" s="236"/>
      <c r="D848" s="236"/>
      <c r="E848" s="236"/>
      <c r="F848" s="237"/>
      <c r="G848" s="256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spans="1:26" ht="21.75" x14ac:dyDescent="0.55000000000000004">
      <c r="A849" s="235"/>
      <c r="B849" s="180"/>
      <c r="C849" s="236"/>
      <c r="D849" s="236"/>
      <c r="E849" s="236"/>
      <c r="F849" s="237"/>
      <c r="G849" s="256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spans="1:26" ht="21.75" x14ac:dyDescent="0.55000000000000004">
      <c r="A850" s="235"/>
      <c r="B850" s="180"/>
      <c r="C850" s="236"/>
      <c r="D850" s="236"/>
      <c r="E850" s="236"/>
      <c r="F850" s="237"/>
      <c r="G850" s="256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spans="1:26" ht="21.75" x14ac:dyDescent="0.55000000000000004">
      <c r="A851" s="235"/>
      <c r="B851" s="180"/>
      <c r="C851" s="236"/>
      <c r="D851" s="236"/>
      <c r="E851" s="236"/>
      <c r="F851" s="237"/>
      <c r="G851" s="256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spans="1:26" ht="21.75" x14ac:dyDescent="0.55000000000000004">
      <c r="A852" s="235"/>
      <c r="B852" s="180"/>
      <c r="C852" s="236"/>
      <c r="D852" s="236"/>
      <c r="E852" s="236"/>
      <c r="F852" s="237"/>
      <c r="G852" s="256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spans="1:26" ht="21.75" x14ac:dyDescent="0.55000000000000004">
      <c r="A853" s="235"/>
      <c r="B853" s="180"/>
      <c r="C853" s="236"/>
      <c r="D853" s="236"/>
      <c r="E853" s="236"/>
      <c r="F853" s="237"/>
      <c r="G853" s="256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spans="1:26" ht="21.75" x14ac:dyDescent="0.55000000000000004">
      <c r="A854" s="235"/>
      <c r="B854" s="180"/>
      <c r="C854" s="236"/>
      <c r="D854" s="236"/>
      <c r="E854" s="236"/>
      <c r="F854" s="237"/>
      <c r="G854" s="256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spans="1:26" ht="21.75" x14ac:dyDescent="0.55000000000000004">
      <c r="A855" s="235"/>
      <c r="B855" s="180"/>
      <c r="C855" s="236"/>
      <c r="D855" s="236"/>
      <c r="E855" s="236"/>
      <c r="F855" s="237"/>
      <c r="G855" s="256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spans="1:26" ht="21.75" x14ac:dyDescent="0.55000000000000004">
      <c r="A856" s="235"/>
      <c r="B856" s="180"/>
      <c r="C856" s="236"/>
      <c r="D856" s="236"/>
      <c r="E856" s="236"/>
      <c r="F856" s="237"/>
      <c r="G856" s="256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spans="1:26" ht="21.75" x14ac:dyDescent="0.55000000000000004">
      <c r="A857" s="235"/>
      <c r="B857" s="180"/>
      <c r="C857" s="236"/>
      <c r="D857" s="236"/>
      <c r="E857" s="236"/>
      <c r="F857" s="237"/>
      <c r="G857" s="256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spans="1:26" ht="21.75" x14ac:dyDescent="0.55000000000000004">
      <c r="A858" s="235"/>
      <c r="B858" s="180"/>
      <c r="C858" s="236"/>
      <c r="D858" s="236"/>
      <c r="E858" s="236"/>
      <c r="F858" s="237"/>
      <c r="G858" s="256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spans="1:26" ht="21.75" x14ac:dyDescent="0.55000000000000004">
      <c r="A859" s="235"/>
      <c r="B859" s="180"/>
      <c r="C859" s="236"/>
      <c r="D859" s="236"/>
      <c r="E859" s="236"/>
      <c r="F859" s="237"/>
      <c r="G859" s="256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spans="1:26" ht="21.75" x14ac:dyDescent="0.55000000000000004">
      <c r="A860" s="235"/>
      <c r="B860" s="180"/>
      <c r="C860" s="236"/>
      <c r="D860" s="236"/>
      <c r="E860" s="236"/>
      <c r="F860" s="237"/>
      <c r="G860" s="256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spans="1:26" ht="21.75" x14ac:dyDescent="0.55000000000000004">
      <c r="A861" s="235"/>
      <c r="B861" s="180"/>
      <c r="C861" s="236"/>
      <c r="D861" s="236"/>
      <c r="E861" s="236"/>
      <c r="F861" s="237"/>
      <c r="G861" s="256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spans="1:26" ht="21.75" x14ac:dyDescent="0.55000000000000004">
      <c r="A862" s="235"/>
      <c r="B862" s="180"/>
      <c r="C862" s="236"/>
      <c r="D862" s="236"/>
      <c r="E862" s="236"/>
      <c r="F862" s="237"/>
      <c r="G862" s="256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spans="1:26" ht="21.75" x14ac:dyDescent="0.55000000000000004">
      <c r="A863" s="235"/>
      <c r="B863" s="180"/>
      <c r="C863" s="236"/>
      <c r="D863" s="236"/>
      <c r="E863" s="236"/>
      <c r="F863" s="237"/>
      <c r="G863" s="256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spans="1:26" ht="21.75" x14ac:dyDescent="0.55000000000000004">
      <c r="A864" s="235"/>
      <c r="B864" s="180"/>
      <c r="C864" s="236"/>
      <c r="D864" s="236"/>
      <c r="E864" s="236"/>
      <c r="F864" s="237"/>
      <c r="G864" s="256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spans="1:26" ht="21.75" x14ac:dyDescent="0.55000000000000004">
      <c r="A865" s="235"/>
      <c r="B865" s="180"/>
      <c r="C865" s="236"/>
      <c r="D865" s="236"/>
      <c r="E865" s="236"/>
      <c r="F865" s="237"/>
      <c r="G865" s="256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spans="1:26" ht="21.75" x14ac:dyDescent="0.55000000000000004">
      <c r="A866" s="235"/>
      <c r="B866" s="180"/>
      <c r="C866" s="236"/>
      <c r="D866" s="236"/>
      <c r="E866" s="236"/>
      <c r="F866" s="237"/>
      <c r="G866" s="256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spans="1:26" ht="21.75" x14ac:dyDescent="0.55000000000000004">
      <c r="A867" s="235"/>
      <c r="B867" s="180"/>
      <c r="C867" s="236"/>
      <c r="D867" s="236"/>
      <c r="E867" s="236"/>
      <c r="F867" s="237"/>
      <c r="G867" s="256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spans="1:26" ht="21.75" x14ac:dyDescent="0.55000000000000004">
      <c r="A868" s="235"/>
      <c r="B868" s="180"/>
      <c r="C868" s="236"/>
      <c r="D868" s="236"/>
      <c r="E868" s="236"/>
      <c r="F868" s="237"/>
      <c r="G868" s="256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spans="1:26" ht="21.75" x14ac:dyDescent="0.55000000000000004">
      <c r="A869" s="235"/>
      <c r="B869" s="180"/>
      <c r="C869" s="236"/>
      <c r="D869" s="236"/>
      <c r="E869" s="236"/>
      <c r="F869" s="237"/>
      <c r="G869" s="256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spans="1:26" ht="21.75" x14ac:dyDescent="0.55000000000000004">
      <c r="A870" s="235"/>
      <c r="B870" s="180"/>
      <c r="C870" s="236"/>
      <c r="D870" s="236"/>
      <c r="E870" s="236"/>
      <c r="F870" s="237"/>
      <c r="G870" s="256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spans="1:26" ht="21.75" x14ac:dyDescent="0.55000000000000004">
      <c r="A871" s="235"/>
      <c r="B871" s="180"/>
      <c r="C871" s="236"/>
      <c r="D871" s="236"/>
      <c r="E871" s="236"/>
      <c r="F871" s="237"/>
      <c r="G871" s="256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spans="1:26" ht="21.75" x14ac:dyDescent="0.55000000000000004">
      <c r="A872" s="235"/>
      <c r="B872" s="180"/>
      <c r="C872" s="236"/>
      <c r="D872" s="236"/>
      <c r="E872" s="236"/>
      <c r="F872" s="237"/>
      <c r="G872" s="256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spans="1:26" ht="21.75" x14ac:dyDescent="0.55000000000000004">
      <c r="A873" s="235"/>
      <c r="B873" s="180"/>
      <c r="C873" s="236"/>
      <c r="D873" s="236"/>
      <c r="E873" s="236"/>
      <c r="F873" s="237"/>
      <c r="G873" s="256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spans="1:26" ht="21.75" x14ac:dyDescent="0.55000000000000004">
      <c r="A874" s="235"/>
      <c r="B874" s="180"/>
      <c r="C874" s="236"/>
      <c r="D874" s="236"/>
      <c r="E874" s="236"/>
      <c r="F874" s="237"/>
      <c r="G874" s="256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spans="1:26" ht="21.75" x14ac:dyDescent="0.55000000000000004">
      <c r="A875" s="235"/>
      <c r="B875" s="180"/>
      <c r="C875" s="236"/>
      <c r="D875" s="236"/>
      <c r="E875" s="236"/>
      <c r="F875" s="237"/>
      <c r="G875" s="256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spans="1:26" ht="21.75" x14ac:dyDescent="0.55000000000000004">
      <c r="A876" s="235"/>
      <c r="B876" s="180"/>
      <c r="C876" s="236"/>
      <c r="D876" s="236"/>
      <c r="E876" s="236"/>
      <c r="F876" s="237"/>
      <c r="G876" s="256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spans="1:26" ht="21.75" x14ac:dyDescent="0.55000000000000004">
      <c r="A877" s="235"/>
      <c r="B877" s="180"/>
      <c r="C877" s="236"/>
      <c r="D877" s="236"/>
      <c r="E877" s="236"/>
      <c r="F877" s="237"/>
      <c r="G877" s="256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spans="1:26" ht="21.75" x14ac:dyDescent="0.55000000000000004">
      <c r="A878" s="235"/>
      <c r="B878" s="180"/>
      <c r="C878" s="236"/>
      <c r="D878" s="236"/>
      <c r="E878" s="236"/>
      <c r="F878" s="237"/>
      <c r="G878" s="256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spans="1:26" ht="21.75" x14ac:dyDescent="0.55000000000000004">
      <c r="A879" s="235"/>
      <c r="B879" s="180"/>
      <c r="C879" s="236"/>
      <c r="D879" s="236"/>
      <c r="E879" s="236"/>
      <c r="F879" s="237"/>
      <c r="G879" s="256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spans="1:26" ht="21.75" x14ac:dyDescent="0.55000000000000004">
      <c r="A880" s="235"/>
      <c r="B880" s="180"/>
      <c r="C880" s="236"/>
      <c r="D880" s="236"/>
      <c r="E880" s="236"/>
      <c r="F880" s="237"/>
      <c r="G880" s="256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spans="1:26" ht="21.75" x14ac:dyDescent="0.55000000000000004">
      <c r="A881" s="235"/>
      <c r="B881" s="180"/>
      <c r="C881" s="236"/>
      <c r="D881" s="236"/>
      <c r="E881" s="236"/>
      <c r="F881" s="237"/>
      <c r="G881" s="256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spans="1:26" ht="21.75" x14ac:dyDescent="0.55000000000000004">
      <c r="A882" s="235"/>
      <c r="B882" s="180"/>
      <c r="C882" s="236"/>
      <c r="D882" s="236"/>
      <c r="E882" s="236"/>
      <c r="F882" s="237"/>
      <c r="G882" s="256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spans="1:26" ht="21.75" x14ac:dyDescent="0.55000000000000004">
      <c r="A883" s="235"/>
      <c r="B883" s="180"/>
      <c r="C883" s="236"/>
      <c r="D883" s="236"/>
      <c r="E883" s="236"/>
      <c r="F883" s="237"/>
      <c r="G883" s="256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spans="1:26" ht="21.75" x14ac:dyDescent="0.55000000000000004">
      <c r="A884" s="235"/>
      <c r="B884" s="180"/>
      <c r="C884" s="236"/>
      <c r="D884" s="236"/>
      <c r="E884" s="236"/>
      <c r="F884" s="237"/>
      <c r="G884" s="256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spans="1:26" ht="21.75" x14ac:dyDescent="0.55000000000000004">
      <c r="A885" s="235"/>
      <c r="B885" s="180"/>
      <c r="C885" s="236"/>
      <c r="D885" s="236"/>
      <c r="E885" s="236"/>
      <c r="F885" s="237"/>
      <c r="G885" s="256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spans="1:26" ht="21.75" x14ac:dyDescent="0.55000000000000004">
      <c r="A886" s="235"/>
      <c r="B886" s="180"/>
      <c r="C886" s="236"/>
      <c r="D886" s="236"/>
      <c r="E886" s="236"/>
      <c r="F886" s="237"/>
      <c r="G886" s="256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spans="1:26" ht="21.75" x14ac:dyDescent="0.55000000000000004">
      <c r="A887" s="235"/>
      <c r="B887" s="180"/>
      <c r="C887" s="236"/>
      <c r="D887" s="236"/>
      <c r="E887" s="236"/>
      <c r="F887" s="237"/>
      <c r="G887" s="256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spans="1:26" ht="21.75" x14ac:dyDescent="0.55000000000000004">
      <c r="A888" s="235"/>
      <c r="B888" s="180"/>
      <c r="C888" s="236"/>
      <c r="D888" s="236"/>
      <c r="E888" s="236"/>
      <c r="F888" s="237"/>
      <c r="G888" s="256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spans="1:26" ht="21.75" x14ac:dyDescent="0.55000000000000004">
      <c r="A889" s="235"/>
      <c r="B889" s="180"/>
      <c r="C889" s="236"/>
      <c r="D889" s="236"/>
      <c r="E889" s="236"/>
      <c r="F889" s="237"/>
      <c r="G889" s="256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spans="1:26" ht="21.75" x14ac:dyDescent="0.55000000000000004">
      <c r="A890" s="235"/>
      <c r="B890" s="180"/>
      <c r="C890" s="236"/>
      <c r="D890" s="236"/>
      <c r="E890" s="236"/>
      <c r="F890" s="237"/>
      <c r="G890" s="256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spans="1:26" ht="21.75" x14ac:dyDescent="0.55000000000000004">
      <c r="A891" s="235"/>
      <c r="B891" s="180"/>
      <c r="C891" s="236"/>
      <c r="D891" s="236"/>
      <c r="E891" s="236"/>
      <c r="F891" s="237"/>
      <c r="G891" s="256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spans="1:26" ht="21.75" x14ac:dyDescent="0.55000000000000004">
      <c r="A892" s="235"/>
      <c r="B892" s="180"/>
      <c r="C892" s="236"/>
      <c r="D892" s="236"/>
      <c r="E892" s="236"/>
      <c r="F892" s="237"/>
      <c r="G892" s="256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spans="1:26" ht="21.75" x14ac:dyDescent="0.55000000000000004">
      <c r="A893" s="235"/>
      <c r="B893" s="180"/>
      <c r="C893" s="236"/>
      <c r="D893" s="236"/>
      <c r="E893" s="236"/>
      <c r="F893" s="237"/>
      <c r="G893" s="256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spans="1:26" ht="21.75" x14ac:dyDescent="0.55000000000000004">
      <c r="A894" s="235"/>
      <c r="B894" s="180"/>
      <c r="C894" s="236"/>
      <c r="D894" s="236"/>
      <c r="E894" s="236"/>
      <c r="F894" s="237"/>
      <c r="G894" s="256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spans="1:26" ht="21.75" x14ac:dyDescent="0.55000000000000004">
      <c r="A895" s="235"/>
      <c r="B895" s="180"/>
      <c r="C895" s="236"/>
      <c r="D895" s="236"/>
      <c r="E895" s="236"/>
      <c r="F895" s="237"/>
      <c r="G895" s="256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spans="1:26" ht="21.75" x14ac:dyDescent="0.55000000000000004">
      <c r="A896" s="235"/>
      <c r="B896" s="180"/>
      <c r="C896" s="236"/>
      <c r="D896" s="236"/>
      <c r="E896" s="236"/>
      <c r="F896" s="237"/>
      <c r="G896" s="256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spans="1:26" ht="21.75" x14ac:dyDescent="0.55000000000000004">
      <c r="A897" s="235"/>
      <c r="B897" s="180"/>
      <c r="C897" s="236"/>
      <c r="D897" s="236"/>
      <c r="E897" s="236"/>
      <c r="F897" s="237"/>
      <c r="G897" s="256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spans="1:26" ht="21.75" x14ac:dyDescent="0.55000000000000004">
      <c r="A898" s="235"/>
      <c r="B898" s="180"/>
      <c r="C898" s="236"/>
      <c r="D898" s="236"/>
      <c r="E898" s="236"/>
      <c r="F898" s="237"/>
      <c r="G898" s="256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spans="1:26" ht="21.75" x14ac:dyDescent="0.55000000000000004">
      <c r="A899" s="235"/>
      <c r="B899" s="180"/>
      <c r="C899" s="236"/>
      <c r="D899" s="236"/>
      <c r="E899" s="236"/>
      <c r="F899" s="237"/>
      <c r="G899" s="256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spans="1:26" ht="21.75" x14ac:dyDescent="0.55000000000000004">
      <c r="A900" s="235"/>
      <c r="B900" s="180"/>
      <c r="C900" s="236"/>
      <c r="D900" s="236"/>
      <c r="E900" s="236"/>
      <c r="F900" s="237"/>
      <c r="G900" s="256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spans="1:26" ht="21.75" x14ac:dyDescent="0.55000000000000004">
      <c r="A901" s="235"/>
      <c r="B901" s="180"/>
      <c r="C901" s="236"/>
      <c r="D901" s="236"/>
      <c r="E901" s="236"/>
      <c r="F901" s="237"/>
      <c r="G901" s="256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spans="1:26" ht="21.75" x14ac:dyDescent="0.55000000000000004">
      <c r="A902" s="235"/>
      <c r="B902" s="180"/>
      <c r="C902" s="236"/>
      <c r="D902" s="236"/>
      <c r="E902" s="236"/>
      <c r="F902" s="237"/>
      <c r="G902" s="256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spans="1:26" ht="21.75" x14ac:dyDescent="0.55000000000000004">
      <c r="A903" s="235"/>
      <c r="B903" s="180"/>
      <c r="C903" s="236"/>
      <c r="D903" s="236"/>
      <c r="E903" s="236"/>
      <c r="F903" s="237"/>
      <c r="G903" s="256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spans="1:26" ht="21.75" x14ac:dyDescent="0.55000000000000004">
      <c r="A904" s="235"/>
      <c r="B904" s="180"/>
      <c r="C904" s="236"/>
      <c r="D904" s="236"/>
      <c r="E904" s="236"/>
      <c r="F904" s="237"/>
      <c r="G904" s="256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spans="1:26" ht="21.75" x14ac:dyDescent="0.55000000000000004">
      <c r="A905" s="235"/>
      <c r="B905" s="180"/>
      <c r="C905" s="236"/>
      <c r="D905" s="236"/>
      <c r="E905" s="236"/>
      <c r="F905" s="237"/>
      <c r="G905" s="256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spans="1:26" ht="21.75" x14ac:dyDescent="0.55000000000000004">
      <c r="A906" s="235"/>
      <c r="B906" s="180"/>
      <c r="C906" s="236"/>
      <c r="D906" s="236"/>
      <c r="E906" s="236"/>
      <c r="F906" s="237"/>
      <c r="G906" s="256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spans="1:26" ht="21.75" x14ac:dyDescent="0.55000000000000004">
      <c r="A907" s="235"/>
      <c r="B907" s="180"/>
      <c r="C907" s="236"/>
      <c r="D907" s="236"/>
      <c r="E907" s="236"/>
      <c r="F907" s="237"/>
      <c r="G907" s="256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spans="1:26" ht="21.75" x14ac:dyDescent="0.55000000000000004">
      <c r="A908" s="235"/>
      <c r="B908" s="180"/>
      <c r="C908" s="236"/>
      <c r="D908" s="236"/>
      <c r="E908" s="236"/>
      <c r="F908" s="237"/>
      <c r="G908" s="256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spans="1:26" ht="21.75" x14ac:dyDescent="0.55000000000000004">
      <c r="A909" s="235"/>
      <c r="B909" s="180"/>
      <c r="C909" s="236"/>
      <c r="D909" s="236"/>
      <c r="E909" s="236"/>
      <c r="F909" s="237"/>
      <c r="G909" s="256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spans="1:26" ht="21.75" x14ac:dyDescent="0.55000000000000004">
      <c r="A910" s="235"/>
      <c r="B910" s="180"/>
      <c r="C910" s="236"/>
      <c r="D910" s="236"/>
      <c r="E910" s="236"/>
      <c r="F910" s="237"/>
      <c r="G910" s="256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spans="1:26" ht="21.75" x14ac:dyDescent="0.55000000000000004">
      <c r="A911" s="235"/>
      <c r="B911" s="180"/>
      <c r="C911" s="236"/>
      <c r="D911" s="236"/>
      <c r="E911" s="236"/>
      <c r="F911" s="237"/>
      <c r="G911" s="256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spans="1:26" ht="21.75" x14ac:dyDescent="0.55000000000000004">
      <c r="A912" s="235"/>
      <c r="B912" s="180"/>
      <c r="C912" s="236"/>
      <c r="D912" s="236"/>
      <c r="E912" s="236"/>
      <c r="F912" s="237"/>
      <c r="G912" s="256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spans="1:26" ht="21.75" x14ac:dyDescent="0.55000000000000004">
      <c r="A913" s="235"/>
      <c r="B913" s="180"/>
      <c r="C913" s="236"/>
      <c r="D913" s="236"/>
      <c r="E913" s="236"/>
      <c r="F913" s="237"/>
      <c r="G913" s="256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spans="1:26" ht="21.75" x14ac:dyDescent="0.55000000000000004">
      <c r="A914" s="235"/>
      <c r="B914" s="180"/>
      <c r="C914" s="236"/>
      <c r="D914" s="236"/>
      <c r="E914" s="236"/>
      <c r="F914" s="237"/>
      <c r="G914" s="256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spans="1:26" ht="21.75" x14ac:dyDescent="0.55000000000000004">
      <c r="A915" s="235"/>
      <c r="B915" s="180"/>
      <c r="C915" s="236"/>
      <c r="D915" s="236"/>
      <c r="E915" s="236"/>
      <c r="F915" s="237"/>
      <c r="G915" s="256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spans="1:26" ht="21.75" x14ac:dyDescent="0.55000000000000004">
      <c r="A916" s="235"/>
      <c r="B916" s="180"/>
      <c r="C916" s="236"/>
      <c r="D916" s="236"/>
      <c r="E916" s="236"/>
      <c r="F916" s="237"/>
      <c r="G916" s="256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spans="1:26" ht="21.75" x14ac:dyDescent="0.55000000000000004">
      <c r="A917" s="235"/>
      <c r="B917" s="180"/>
      <c r="C917" s="236"/>
      <c r="D917" s="236"/>
      <c r="E917" s="236"/>
      <c r="F917" s="237"/>
      <c r="G917" s="256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spans="1:26" ht="21.75" x14ac:dyDescent="0.55000000000000004">
      <c r="A918" s="235"/>
      <c r="B918" s="180"/>
      <c r="C918" s="236"/>
      <c r="D918" s="236"/>
      <c r="E918" s="236"/>
      <c r="F918" s="237"/>
      <c r="G918" s="256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spans="1:26" ht="21.75" x14ac:dyDescent="0.55000000000000004">
      <c r="A919" s="235"/>
      <c r="B919" s="180"/>
      <c r="C919" s="236"/>
      <c r="D919" s="236"/>
      <c r="E919" s="236"/>
      <c r="F919" s="237"/>
      <c r="G919" s="256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spans="1:26" ht="21.75" x14ac:dyDescent="0.55000000000000004">
      <c r="A920" s="235"/>
      <c r="B920" s="180"/>
      <c r="C920" s="236"/>
      <c r="D920" s="236"/>
      <c r="E920" s="236"/>
      <c r="F920" s="237"/>
      <c r="G920" s="256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spans="1:26" ht="21.75" x14ac:dyDescent="0.55000000000000004">
      <c r="A921" s="235"/>
      <c r="B921" s="180"/>
      <c r="C921" s="236"/>
      <c r="D921" s="236"/>
      <c r="E921" s="236"/>
      <c r="F921" s="237"/>
      <c r="G921" s="256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spans="1:26" ht="21.75" x14ac:dyDescent="0.55000000000000004">
      <c r="A922" s="235"/>
      <c r="B922" s="180"/>
      <c r="C922" s="236"/>
      <c r="D922" s="236"/>
      <c r="E922" s="236"/>
      <c r="F922" s="237"/>
      <c r="G922" s="256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spans="1:26" ht="21.75" x14ac:dyDescent="0.55000000000000004">
      <c r="A923" s="235"/>
      <c r="B923" s="180"/>
      <c r="C923" s="236"/>
      <c r="D923" s="236"/>
      <c r="E923" s="236"/>
      <c r="F923" s="237"/>
      <c r="G923" s="256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spans="1:26" ht="21.75" x14ac:dyDescent="0.55000000000000004">
      <c r="A924" s="235"/>
      <c r="B924" s="180"/>
      <c r="C924" s="236"/>
      <c r="D924" s="236"/>
      <c r="E924" s="236"/>
      <c r="F924" s="237"/>
      <c r="G924" s="256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spans="1:26" ht="21.75" x14ac:dyDescent="0.55000000000000004">
      <c r="A925" s="235"/>
      <c r="B925" s="180"/>
      <c r="C925" s="236"/>
      <c r="D925" s="236"/>
      <c r="E925" s="236"/>
      <c r="F925" s="237"/>
      <c r="G925" s="256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spans="1:26" ht="21.75" x14ac:dyDescent="0.55000000000000004">
      <c r="A926" s="235"/>
      <c r="B926" s="180"/>
      <c r="C926" s="236"/>
      <c r="D926" s="236"/>
      <c r="E926" s="236"/>
      <c r="F926" s="237"/>
      <c r="G926" s="256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spans="1:26" ht="21.75" x14ac:dyDescent="0.55000000000000004">
      <c r="A927" s="235"/>
      <c r="B927" s="180"/>
      <c r="C927" s="236"/>
      <c r="D927" s="236"/>
      <c r="E927" s="236"/>
      <c r="F927" s="237"/>
      <c r="G927" s="256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spans="1:26" ht="21.75" x14ac:dyDescent="0.55000000000000004">
      <c r="A928" s="235"/>
      <c r="B928" s="180"/>
      <c r="C928" s="236"/>
      <c r="D928" s="236"/>
      <c r="E928" s="236"/>
      <c r="F928" s="237"/>
      <c r="G928" s="256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spans="1:26" ht="21.75" x14ac:dyDescent="0.55000000000000004">
      <c r="A929" s="235"/>
      <c r="B929" s="180"/>
      <c r="C929" s="236"/>
      <c r="D929" s="236"/>
      <c r="E929" s="236"/>
      <c r="F929" s="237"/>
      <c r="G929" s="256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spans="1:26" ht="21.75" x14ac:dyDescent="0.55000000000000004">
      <c r="A930" s="235"/>
      <c r="B930" s="180"/>
      <c r="C930" s="236"/>
      <c r="D930" s="236"/>
      <c r="E930" s="236"/>
      <c r="F930" s="237"/>
      <c r="G930" s="256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spans="1:26" ht="21.75" x14ac:dyDescent="0.55000000000000004">
      <c r="A931" s="235"/>
      <c r="B931" s="180"/>
      <c r="C931" s="236"/>
      <c r="D931" s="236"/>
      <c r="E931" s="236"/>
      <c r="F931" s="237"/>
      <c r="G931" s="256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spans="1:26" ht="21.75" x14ac:dyDescent="0.55000000000000004">
      <c r="A932" s="235"/>
      <c r="B932" s="180"/>
      <c r="C932" s="236"/>
      <c r="D932" s="236"/>
      <c r="E932" s="236"/>
      <c r="F932" s="237"/>
      <c r="G932" s="256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spans="1:26" ht="21.75" x14ac:dyDescent="0.55000000000000004">
      <c r="A933" s="235"/>
      <c r="B933" s="180"/>
      <c r="C933" s="236"/>
      <c r="D933" s="236"/>
      <c r="E933" s="236"/>
      <c r="F933" s="237"/>
      <c r="G933" s="256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spans="1:26" ht="21.75" x14ac:dyDescent="0.55000000000000004">
      <c r="A934" s="235"/>
      <c r="B934" s="180"/>
      <c r="C934" s="236"/>
      <c r="D934" s="236"/>
      <c r="E934" s="236"/>
      <c r="F934" s="237"/>
      <c r="G934" s="256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spans="1:26" ht="21.75" x14ac:dyDescent="0.55000000000000004">
      <c r="A935" s="235"/>
      <c r="B935" s="180"/>
      <c r="C935" s="236"/>
      <c r="D935" s="236"/>
      <c r="E935" s="236"/>
      <c r="F935" s="237"/>
      <c r="G935" s="256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spans="1:26" ht="21.75" x14ac:dyDescent="0.55000000000000004">
      <c r="A936" s="235"/>
      <c r="B936" s="180"/>
      <c r="C936" s="236"/>
      <c r="D936" s="236"/>
      <c r="E936" s="236"/>
      <c r="F936" s="237"/>
      <c r="G936" s="256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spans="1:26" ht="21.75" x14ac:dyDescent="0.55000000000000004">
      <c r="A937" s="235"/>
      <c r="B937" s="180"/>
      <c r="C937" s="236"/>
      <c r="D937" s="236"/>
      <c r="E937" s="236"/>
      <c r="F937" s="237"/>
      <c r="G937" s="256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spans="1:26" ht="21.75" x14ac:dyDescent="0.55000000000000004">
      <c r="A938" s="235"/>
      <c r="B938" s="180"/>
      <c r="C938" s="236"/>
      <c r="D938" s="236"/>
      <c r="E938" s="236"/>
      <c r="F938" s="237"/>
      <c r="G938" s="256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spans="1:26" ht="21.75" x14ac:dyDescent="0.55000000000000004">
      <c r="A939" s="235"/>
      <c r="B939" s="180"/>
      <c r="C939" s="236"/>
      <c r="D939" s="236"/>
      <c r="E939" s="236"/>
      <c r="F939" s="237"/>
      <c r="G939" s="256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spans="1:26" ht="21.75" x14ac:dyDescent="0.55000000000000004">
      <c r="A940" s="235"/>
      <c r="B940" s="180"/>
      <c r="C940" s="236"/>
      <c r="D940" s="236"/>
      <c r="E940" s="236"/>
      <c r="F940" s="237"/>
      <c r="G940" s="256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spans="1:26" ht="21.75" x14ac:dyDescent="0.55000000000000004">
      <c r="A941" s="235"/>
      <c r="B941" s="180"/>
      <c r="C941" s="236"/>
      <c r="D941" s="236"/>
      <c r="E941" s="236"/>
      <c r="F941" s="237"/>
      <c r="G941" s="256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spans="1:26" ht="21.75" x14ac:dyDescent="0.55000000000000004">
      <c r="A942" s="235"/>
      <c r="B942" s="180"/>
      <c r="C942" s="236"/>
      <c r="D942" s="236"/>
      <c r="E942" s="236"/>
      <c r="F942" s="237"/>
      <c r="G942" s="256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spans="1:26" ht="21.75" x14ac:dyDescent="0.55000000000000004">
      <c r="A943" s="235"/>
      <c r="B943" s="180"/>
      <c r="C943" s="236"/>
      <c r="D943" s="236"/>
      <c r="E943" s="236"/>
      <c r="F943" s="237"/>
      <c r="G943" s="256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spans="1:26" ht="21.75" x14ac:dyDescent="0.55000000000000004">
      <c r="A944" s="235"/>
      <c r="B944" s="180"/>
      <c r="C944" s="236"/>
      <c r="D944" s="236"/>
      <c r="E944" s="236"/>
      <c r="F944" s="237"/>
      <c r="G944" s="256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spans="1:26" ht="21.75" x14ac:dyDescent="0.55000000000000004">
      <c r="A945" s="235"/>
      <c r="B945" s="180"/>
      <c r="C945" s="236"/>
      <c r="D945" s="236"/>
      <c r="E945" s="236"/>
      <c r="F945" s="237"/>
      <c r="G945" s="256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spans="1:26" ht="21.75" x14ac:dyDescent="0.55000000000000004">
      <c r="A946" s="235"/>
      <c r="B946" s="180"/>
      <c r="C946" s="236"/>
      <c r="D946" s="236"/>
      <c r="E946" s="236"/>
      <c r="F946" s="237"/>
      <c r="G946" s="256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spans="1:26" ht="21.75" x14ac:dyDescent="0.55000000000000004">
      <c r="A947" s="235"/>
      <c r="B947" s="180"/>
      <c r="C947" s="236"/>
      <c r="D947" s="236"/>
      <c r="E947" s="236"/>
      <c r="F947" s="237"/>
      <c r="G947" s="256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spans="1:26" ht="21.75" x14ac:dyDescent="0.55000000000000004">
      <c r="A948" s="235"/>
      <c r="B948" s="180"/>
      <c r="C948" s="236"/>
      <c r="D948" s="236"/>
      <c r="E948" s="236"/>
      <c r="F948" s="237"/>
      <c r="G948" s="256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spans="1:26" ht="21.75" x14ac:dyDescent="0.55000000000000004">
      <c r="A949" s="235"/>
      <c r="B949" s="180"/>
      <c r="C949" s="236"/>
      <c r="D949" s="236"/>
      <c r="E949" s="236"/>
      <c r="F949" s="237"/>
      <c r="G949" s="256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spans="1:26" ht="21.75" x14ac:dyDescent="0.55000000000000004">
      <c r="A950" s="235"/>
      <c r="B950" s="180"/>
      <c r="C950" s="236"/>
      <c r="D950" s="236"/>
      <c r="E950" s="236"/>
      <c r="F950" s="237"/>
      <c r="G950" s="256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spans="1:26" ht="21.75" x14ac:dyDescent="0.55000000000000004">
      <c r="A951" s="235"/>
      <c r="B951" s="180"/>
      <c r="C951" s="236"/>
      <c r="D951" s="236"/>
      <c r="E951" s="236"/>
      <c r="F951" s="237"/>
      <c r="G951" s="256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spans="1:26" ht="21.75" x14ac:dyDescent="0.55000000000000004">
      <c r="A952" s="235"/>
      <c r="B952" s="180"/>
      <c r="C952" s="236"/>
      <c r="D952" s="236"/>
      <c r="E952" s="236"/>
      <c r="F952" s="237"/>
      <c r="G952" s="256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spans="1:26" ht="21.75" x14ac:dyDescent="0.55000000000000004">
      <c r="A953" s="235"/>
      <c r="B953" s="180"/>
      <c r="C953" s="236"/>
      <c r="D953" s="236"/>
      <c r="E953" s="236"/>
      <c r="F953" s="237"/>
      <c r="G953" s="256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spans="1:26" ht="21.75" x14ac:dyDescent="0.55000000000000004">
      <c r="A954" s="235"/>
      <c r="B954" s="180"/>
      <c r="C954" s="236"/>
      <c r="D954" s="236"/>
      <c r="E954" s="236"/>
      <c r="F954" s="237"/>
      <c r="G954" s="256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spans="1:26" ht="21.75" x14ac:dyDescent="0.55000000000000004">
      <c r="A955" s="235"/>
      <c r="B955" s="180"/>
      <c r="C955" s="236"/>
      <c r="D955" s="236"/>
      <c r="E955" s="236"/>
      <c r="F955" s="237"/>
      <c r="G955" s="256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spans="1:26" ht="21.75" x14ac:dyDescent="0.55000000000000004">
      <c r="A956" s="235"/>
      <c r="B956" s="180"/>
      <c r="C956" s="236"/>
      <c r="D956" s="236"/>
      <c r="E956" s="236"/>
      <c r="F956" s="237"/>
      <c r="G956" s="256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spans="1:26" ht="21.75" x14ac:dyDescent="0.55000000000000004">
      <c r="A957" s="235"/>
      <c r="B957" s="180"/>
      <c r="C957" s="236"/>
      <c r="D957" s="236"/>
      <c r="E957" s="236"/>
      <c r="F957" s="237"/>
      <c r="G957" s="256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spans="1:26" ht="21.75" x14ac:dyDescent="0.55000000000000004">
      <c r="A958" s="235"/>
      <c r="B958" s="180"/>
      <c r="C958" s="236"/>
      <c r="D958" s="236"/>
      <c r="E958" s="236"/>
      <c r="F958" s="237"/>
      <c r="G958" s="256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spans="1:26" ht="21.75" x14ac:dyDescent="0.55000000000000004">
      <c r="A959" s="235"/>
      <c r="B959" s="180"/>
      <c r="C959" s="236"/>
      <c r="D959" s="236"/>
      <c r="E959" s="236"/>
      <c r="F959" s="237"/>
      <c r="G959" s="256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spans="1:26" ht="21.75" x14ac:dyDescent="0.55000000000000004">
      <c r="A960" s="235"/>
      <c r="B960" s="180"/>
      <c r="C960" s="236"/>
      <c r="D960" s="236"/>
      <c r="E960" s="236"/>
      <c r="F960" s="237"/>
      <c r="G960" s="256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spans="1:26" ht="21.75" x14ac:dyDescent="0.55000000000000004">
      <c r="A961" s="235"/>
      <c r="B961" s="180"/>
      <c r="C961" s="236"/>
      <c r="D961" s="236"/>
      <c r="E961" s="236"/>
      <c r="F961" s="237"/>
      <c r="G961" s="256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spans="1:26" ht="21.75" x14ac:dyDescent="0.55000000000000004">
      <c r="A962" s="235"/>
      <c r="B962" s="180"/>
      <c r="C962" s="236"/>
      <c r="D962" s="236"/>
      <c r="E962" s="236"/>
      <c r="F962" s="237"/>
      <c r="G962" s="256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spans="1:26" ht="21.75" x14ac:dyDescent="0.55000000000000004">
      <c r="A963" s="235"/>
      <c r="B963" s="180"/>
      <c r="C963" s="236"/>
      <c r="D963" s="236"/>
      <c r="E963" s="236"/>
      <c r="F963" s="237"/>
      <c r="G963" s="256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spans="1:26" ht="21.75" x14ac:dyDescent="0.55000000000000004">
      <c r="A964" s="235"/>
      <c r="B964" s="180"/>
      <c r="C964" s="236"/>
      <c r="D964" s="236"/>
      <c r="E964" s="236"/>
      <c r="F964" s="237"/>
      <c r="G964" s="256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spans="1:26" ht="21.75" x14ac:dyDescent="0.55000000000000004">
      <c r="A965" s="235"/>
      <c r="B965" s="180"/>
      <c r="C965" s="236"/>
      <c r="D965" s="236"/>
      <c r="E965" s="236"/>
      <c r="F965" s="237"/>
      <c r="G965" s="256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spans="1:26" ht="21.75" x14ac:dyDescent="0.55000000000000004">
      <c r="A966" s="235"/>
      <c r="B966" s="180"/>
      <c r="C966" s="236"/>
      <c r="D966" s="236"/>
      <c r="E966" s="236"/>
      <c r="F966" s="237"/>
      <c r="G966" s="256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spans="1:26" ht="21.75" x14ac:dyDescent="0.55000000000000004">
      <c r="A967" s="235"/>
      <c r="B967" s="180"/>
      <c r="C967" s="236"/>
      <c r="D967" s="236"/>
      <c r="E967" s="236"/>
      <c r="F967" s="237"/>
      <c r="G967" s="256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spans="1:26" ht="21.75" x14ac:dyDescent="0.55000000000000004">
      <c r="A968" s="235"/>
      <c r="B968" s="180"/>
      <c r="C968" s="236"/>
      <c r="D968" s="236"/>
      <c r="E968" s="236"/>
      <c r="F968" s="237"/>
      <c r="G968" s="256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spans="1:26" ht="21.75" x14ac:dyDescent="0.55000000000000004">
      <c r="A969" s="235"/>
      <c r="B969" s="180"/>
      <c r="C969" s="236"/>
      <c r="D969" s="236"/>
      <c r="E969" s="236"/>
      <c r="F969" s="237"/>
      <c r="G969" s="256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spans="1:26" ht="21.75" x14ac:dyDescent="0.55000000000000004">
      <c r="A970" s="235"/>
      <c r="B970" s="180"/>
      <c r="C970" s="236"/>
      <c r="D970" s="236"/>
      <c r="E970" s="236"/>
      <c r="F970" s="237"/>
      <c r="G970" s="256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spans="1:26" ht="21.75" x14ac:dyDescent="0.55000000000000004">
      <c r="A971" s="235"/>
      <c r="B971" s="180"/>
      <c r="C971" s="236"/>
      <c r="D971" s="236"/>
      <c r="E971" s="236"/>
      <c r="F971" s="237"/>
      <c r="G971" s="256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spans="1:26" ht="21.75" x14ac:dyDescent="0.55000000000000004">
      <c r="A972" s="235"/>
      <c r="B972" s="180"/>
      <c r="C972" s="236"/>
      <c r="D972" s="236"/>
      <c r="E972" s="236"/>
      <c r="F972" s="237"/>
      <c r="G972" s="256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spans="1:26" ht="21.75" x14ac:dyDescent="0.55000000000000004">
      <c r="A973" s="235"/>
      <c r="B973" s="180"/>
      <c r="C973" s="236"/>
      <c r="D973" s="236"/>
      <c r="E973" s="236"/>
      <c r="F973" s="237"/>
      <c r="G973" s="256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spans="1:26" ht="21.75" x14ac:dyDescent="0.55000000000000004">
      <c r="A974" s="235"/>
      <c r="B974" s="180"/>
      <c r="C974" s="236"/>
      <c r="D974" s="236"/>
      <c r="E974" s="236"/>
      <c r="F974" s="237"/>
      <c r="G974" s="256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spans="1:26" ht="21.75" x14ac:dyDescent="0.55000000000000004">
      <c r="A975" s="235"/>
      <c r="B975" s="180"/>
      <c r="C975" s="236"/>
      <c r="D975" s="236"/>
      <c r="E975" s="236"/>
      <c r="F975" s="237"/>
      <c r="G975" s="256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spans="1:26" ht="21.75" x14ac:dyDescent="0.55000000000000004">
      <c r="A976" s="235"/>
      <c r="B976" s="180"/>
      <c r="C976" s="236"/>
      <c r="D976" s="236"/>
      <c r="E976" s="236"/>
      <c r="F976" s="237"/>
      <c r="G976" s="256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spans="1:26" ht="21.75" x14ac:dyDescent="0.55000000000000004">
      <c r="A977" s="235"/>
      <c r="B977" s="180"/>
      <c r="C977" s="236"/>
      <c r="D977" s="236"/>
      <c r="E977" s="236"/>
      <c r="F977" s="237"/>
      <c r="G977" s="256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spans="1:26" ht="21.75" x14ac:dyDescent="0.55000000000000004">
      <c r="A978" s="235"/>
      <c r="B978" s="180"/>
      <c r="C978" s="236"/>
      <c r="D978" s="236"/>
      <c r="E978" s="236"/>
      <c r="F978" s="237"/>
      <c r="G978" s="256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spans="1:26" ht="21.75" x14ac:dyDescent="0.55000000000000004">
      <c r="A979" s="235"/>
      <c r="B979" s="180"/>
      <c r="C979" s="236"/>
      <c r="D979" s="236"/>
      <c r="E979" s="236"/>
      <c r="F979" s="237"/>
      <c r="G979" s="256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spans="1:26" ht="21.75" x14ac:dyDescent="0.55000000000000004">
      <c r="A980" s="235"/>
      <c r="B980" s="180"/>
      <c r="C980" s="236"/>
      <c r="D980" s="236"/>
      <c r="E980" s="236"/>
      <c r="F980" s="237"/>
      <c r="G980" s="256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spans="1:26" ht="21.75" x14ac:dyDescent="0.55000000000000004">
      <c r="A981" s="235"/>
      <c r="B981" s="180"/>
      <c r="C981" s="236"/>
      <c r="D981" s="236"/>
      <c r="E981" s="236"/>
      <c r="F981" s="237"/>
      <c r="G981" s="256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spans="1:26" ht="21.75" x14ac:dyDescent="0.55000000000000004">
      <c r="A982" s="235"/>
      <c r="B982" s="180"/>
      <c r="C982" s="236"/>
      <c r="D982" s="236"/>
      <c r="E982" s="236"/>
      <c r="F982" s="237"/>
      <c r="G982" s="256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spans="1:26" ht="21.75" x14ac:dyDescent="0.55000000000000004">
      <c r="A983" s="235"/>
      <c r="B983" s="180"/>
      <c r="C983" s="236"/>
      <c r="D983" s="236"/>
      <c r="E983" s="236"/>
      <c r="F983" s="237"/>
      <c r="G983" s="256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spans="1:26" ht="21.75" x14ac:dyDescent="0.55000000000000004">
      <c r="A984" s="235"/>
      <c r="B984" s="180"/>
      <c r="C984" s="236"/>
      <c r="D984" s="236"/>
      <c r="E984" s="236"/>
      <c r="F984" s="237"/>
      <c r="G984" s="256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spans="1:26" ht="21.75" x14ac:dyDescent="0.55000000000000004">
      <c r="A985" s="235"/>
      <c r="B985" s="180"/>
      <c r="C985" s="236"/>
      <c r="D985" s="236"/>
      <c r="E985" s="236"/>
      <c r="F985" s="237"/>
      <c r="G985" s="256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spans="1:26" ht="21.75" x14ac:dyDescent="0.55000000000000004">
      <c r="A986" s="235"/>
      <c r="B986" s="180"/>
      <c r="C986" s="236"/>
      <c r="D986" s="236"/>
      <c r="E986" s="236"/>
      <c r="F986" s="237"/>
      <c r="G986" s="256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spans="1:26" ht="21.75" x14ac:dyDescent="0.55000000000000004">
      <c r="A987" s="235"/>
      <c r="B987" s="180"/>
      <c r="C987" s="236"/>
      <c r="D987" s="236"/>
      <c r="E987" s="236"/>
      <c r="F987" s="237"/>
      <c r="G987" s="256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spans="1:26" ht="21.75" x14ac:dyDescent="0.55000000000000004">
      <c r="A988" s="235"/>
      <c r="B988" s="180"/>
      <c r="C988" s="236"/>
      <c r="D988" s="236"/>
      <c r="E988" s="236"/>
      <c r="F988" s="237"/>
      <c r="G988" s="256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spans="1:26" ht="21.75" x14ac:dyDescent="0.55000000000000004">
      <c r="A989" s="235"/>
      <c r="B989" s="180"/>
      <c r="C989" s="236"/>
      <c r="D989" s="236"/>
      <c r="E989" s="236"/>
      <c r="F989" s="237"/>
      <c r="G989" s="256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spans="1:26" ht="21.75" x14ac:dyDescent="0.55000000000000004">
      <c r="A990" s="235"/>
      <c r="B990" s="180"/>
      <c r="C990" s="236"/>
      <c r="D990" s="236"/>
      <c r="E990" s="236"/>
      <c r="F990" s="237"/>
      <c r="G990" s="256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spans="1:26" ht="21.75" x14ac:dyDescent="0.55000000000000004">
      <c r="A991" s="235"/>
      <c r="B991" s="180"/>
      <c r="C991" s="236"/>
      <c r="D991" s="236"/>
      <c r="E991" s="236"/>
      <c r="F991" s="237"/>
      <c r="G991" s="256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spans="1:26" ht="21.75" x14ac:dyDescent="0.55000000000000004">
      <c r="A992" s="235"/>
      <c r="B992" s="180"/>
      <c r="C992" s="236"/>
      <c r="D992" s="236"/>
      <c r="E992" s="236"/>
      <c r="F992" s="237"/>
      <c r="G992" s="256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spans="1:26" ht="21.75" x14ac:dyDescent="0.55000000000000004">
      <c r="A993" s="235"/>
      <c r="B993" s="180"/>
      <c r="C993" s="236"/>
      <c r="D993" s="236"/>
      <c r="E993" s="236"/>
      <c r="F993" s="237"/>
      <c r="G993" s="256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spans="1:26" ht="21.75" x14ac:dyDescent="0.55000000000000004">
      <c r="A994" s="235"/>
      <c r="B994" s="180"/>
      <c r="C994" s="236"/>
      <c r="D994" s="236"/>
      <c r="E994" s="236"/>
      <c r="F994" s="237"/>
      <c r="G994" s="256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spans="1:26" ht="21.75" x14ac:dyDescent="0.55000000000000004">
      <c r="A995" s="235"/>
      <c r="B995" s="180"/>
      <c r="C995" s="236"/>
      <c r="D995" s="236"/>
      <c r="E995" s="236"/>
      <c r="F995" s="237"/>
      <c r="G995" s="256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spans="1:26" ht="21.75" x14ac:dyDescent="0.55000000000000004">
      <c r="A996" s="235"/>
      <c r="B996" s="180"/>
      <c r="C996" s="236"/>
      <c r="D996" s="236"/>
      <c r="E996" s="236"/>
      <c r="F996" s="237"/>
      <c r="G996" s="256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spans="1:26" ht="21.75" x14ac:dyDescent="0.55000000000000004">
      <c r="A997" s="235"/>
      <c r="B997" s="180"/>
      <c r="C997" s="236"/>
      <c r="D997" s="236"/>
      <c r="E997" s="236"/>
      <c r="F997" s="237"/>
      <c r="G997" s="256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spans="1:26" ht="21.75" x14ac:dyDescent="0.55000000000000004">
      <c r="A998" s="235"/>
      <c r="B998" s="180"/>
      <c r="C998" s="236"/>
      <c r="D998" s="236"/>
      <c r="E998" s="236"/>
      <c r="F998" s="237"/>
      <c r="G998" s="256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spans="1:26" ht="21.75" x14ac:dyDescent="0.55000000000000004">
      <c r="A999" s="235"/>
      <c r="B999" s="180"/>
      <c r="C999" s="236"/>
      <c r="D999" s="236"/>
      <c r="E999" s="236"/>
      <c r="F999" s="237"/>
      <c r="G999" s="256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spans="1:26" ht="21.75" x14ac:dyDescent="0.55000000000000004">
      <c r="A1000" s="235"/>
      <c r="B1000" s="180"/>
      <c r="C1000" s="236"/>
      <c r="D1000" s="236"/>
      <c r="E1000" s="236"/>
      <c r="F1000" s="237"/>
      <c r="G1000" s="256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  <row r="1001" spans="1:26" ht="21.75" x14ac:dyDescent="0.55000000000000004">
      <c r="A1001" s="235"/>
      <c r="B1001" s="180"/>
      <c r="C1001" s="236"/>
      <c r="D1001" s="236"/>
      <c r="E1001" s="236"/>
      <c r="F1001" s="237"/>
      <c r="G1001" s="256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</row>
    <row r="1002" spans="1:26" ht="21.75" x14ac:dyDescent="0.55000000000000004">
      <c r="A1002" s="235"/>
      <c r="B1002" s="180"/>
      <c r="C1002" s="236"/>
      <c r="D1002" s="236"/>
      <c r="E1002" s="236"/>
      <c r="F1002" s="237"/>
      <c r="G1002" s="256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</row>
    <row r="1003" spans="1:26" ht="21.75" x14ac:dyDescent="0.55000000000000004">
      <c r="A1003" s="235"/>
      <c r="B1003" s="180"/>
      <c r="C1003" s="236"/>
      <c r="D1003" s="236"/>
      <c r="E1003" s="236"/>
      <c r="F1003" s="237"/>
      <c r="G1003" s="256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</row>
    <row r="1004" spans="1:26" ht="21.75" x14ac:dyDescent="0.55000000000000004">
      <c r="A1004" s="235"/>
      <c r="B1004" s="180"/>
      <c r="C1004" s="236"/>
      <c r="D1004" s="236"/>
      <c r="E1004" s="236"/>
      <c r="F1004" s="237"/>
      <c r="G1004" s="256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</row>
    <row r="1005" spans="1:26" ht="21.75" x14ac:dyDescent="0.55000000000000004">
      <c r="A1005" s="235"/>
      <c r="B1005" s="180"/>
      <c r="C1005" s="236"/>
      <c r="D1005" s="236"/>
      <c r="E1005" s="236"/>
      <c r="F1005" s="237"/>
      <c r="G1005" s="256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</row>
    <row r="1006" spans="1:26" ht="21.75" x14ac:dyDescent="0.55000000000000004">
      <c r="A1006" s="235"/>
      <c r="B1006" s="180"/>
      <c r="C1006" s="236"/>
      <c r="D1006" s="236"/>
      <c r="E1006" s="236"/>
      <c r="F1006" s="237"/>
      <c r="G1006" s="256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</row>
    <row r="1007" spans="1:26" ht="21.75" x14ac:dyDescent="0.55000000000000004">
      <c r="A1007" s="235"/>
      <c r="B1007" s="180"/>
      <c r="C1007" s="236"/>
      <c r="D1007" s="236"/>
      <c r="E1007" s="236"/>
      <c r="F1007" s="237"/>
      <c r="G1007" s="256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</row>
    <row r="1008" spans="1:26" ht="21.75" x14ac:dyDescent="0.55000000000000004">
      <c r="A1008" s="235"/>
      <c r="B1008" s="180"/>
      <c r="C1008" s="236"/>
      <c r="D1008" s="236"/>
      <c r="E1008" s="236"/>
      <c r="F1008" s="237"/>
      <c r="G1008" s="256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  <c r="Z1008" s="180"/>
    </row>
    <row r="1009" spans="1:26" ht="21.75" x14ac:dyDescent="0.55000000000000004">
      <c r="A1009" s="235"/>
      <c r="B1009" s="180"/>
      <c r="C1009" s="236"/>
      <c r="D1009" s="236"/>
      <c r="E1009" s="236"/>
      <c r="F1009" s="237"/>
      <c r="G1009" s="256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  <c r="Z1009" s="180"/>
    </row>
    <row r="1010" spans="1:26" ht="21.75" x14ac:dyDescent="0.55000000000000004">
      <c r="A1010" s="235"/>
      <c r="B1010" s="180"/>
      <c r="C1010" s="236"/>
      <c r="D1010" s="236"/>
      <c r="E1010" s="236"/>
      <c r="F1010" s="237"/>
      <c r="G1010" s="256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  <c r="Z1010" s="180"/>
    </row>
    <row r="1011" spans="1:26" ht="21.75" x14ac:dyDescent="0.55000000000000004">
      <c r="A1011" s="235"/>
      <c r="B1011" s="180"/>
      <c r="C1011" s="236"/>
      <c r="D1011" s="236"/>
      <c r="E1011" s="236"/>
      <c r="F1011" s="237"/>
      <c r="G1011" s="256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  <c r="Z1011" s="180"/>
    </row>
    <row r="1012" spans="1:26" ht="21.75" x14ac:dyDescent="0.55000000000000004">
      <c r="A1012" s="235"/>
      <c r="B1012" s="180"/>
      <c r="C1012" s="236"/>
      <c r="D1012" s="236"/>
      <c r="E1012" s="236"/>
      <c r="F1012" s="237"/>
      <c r="G1012" s="256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  <c r="Z1012" s="180"/>
    </row>
    <row r="1013" spans="1:26" ht="21.75" x14ac:dyDescent="0.55000000000000004">
      <c r="A1013" s="235"/>
      <c r="B1013" s="180"/>
      <c r="C1013" s="236"/>
      <c r="D1013" s="236"/>
      <c r="E1013" s="236"/>
      <c r="F1013" s="237"/>
      <c r="G1013" s="256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  <c r="Z1013" s="180"/>
    </row>
    <row r="1014" spans="1:26" ht="21.75" x14ac:dyDescent="0.55000000000000004">
      <c r="A1014" s="235"/>
      <c r="B1014" s="180"/>
      <c r="C1014" s="236"/>
      <c r="D1014" s="236"/>
      <c r="E1014" s="236"/>
      <c r="F1014" s="237"/>
      <c r="G1014" s="256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80"/>
      <c r="Z1014" s="180"/>
    </row>
    <row r="1015" spans="1:26" ht="21.75" x14ac:dyDescent="0.55000000000000004">
      <c r="A1015" s="235"/>
      <c r="B1015" s="180"/>
      <c r="C1015" s="236"/>
      <c r="D1015" s="236"/>
      <c r="E1015" s="236"/>
      <c r="F1015" s="237"/>
      <c r="G1015" s="256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/>
      <c r="Z1015" s="180"/>
    </row>
    <row r="1016" spans="1:26" ht="21.75" x14ac:dyDescent="0.55000000000000004">
      <c r="A1016" s="235"/>
      <c r="B1016" s="180"/>
      <c r="C1016" s="236"/>
      <c r="D1016" s="236"/>
      <c r="E1016" s="236"/>
      <c r="F1016" s="237"/>
      <c r="G1016" s="256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80"/>
      <c r="Z1016" s="180"/>
    </row>
    <row r="1017" spans="1:26" ht="21.75" x14ac:dyDescent="0.55000000000000004">
      <c r="A1017" s="235"/>
      <c r="B1017" s="180"/>
      <c r="C1017" s="236"/>
      <c r="D1017" s="236"/>
      <c r="E1017" s="236"/>
      <c r="F1017" s="237"/>
      <c r="G1017" s="256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/>
      <c r="Z1017" s="180"/>
    </row>
    <row r="1018" spans="1:26" ht="21.75" x14ac:dyDescent="0.55000000000000004">
      <c r="A1018" s="235"/>
      <c r="B1018" s="180"/>
      <c r="C1018" s="236"/>
      <c r="D1018" s="236"/>
      <c r="E1018" s="236"/>
      <c r="F1018" s="237"/>
      <c r="G1018" s="256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80"/>
      <c r="Z1018" s="180"/>
    </row>
    <row r="1019" spans="1:26" ht="21.75" x14ac:dyDescent="0.55000000000000004">
      <c r="A1019" s="235"/>
      <c r="B1019" s="180"/>
      <c r="C1019" s="236"/>
      <c r="D1019" s="236"/>
      <c r="E1019" s="236"/>
      <c r="F1019" s="237"/>
      <c r="G1019" s="256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80"/>
      <c r="Z1019" s="180"/>
    </row>
    <row r="1020" spans="1:26" ht="21.75" x14ac:dyDescent="0.55000000000000004">
      <c r="A1020" s="235"/>
      <c r="B1020" s="180"/>
      <c r="C1020" s="236"/>
      <c r="D1020" s="236"/>
      <c r="E1020" s="236"/>
      <c r="F1020" s="237"/>
      <c r="G1020" s="256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80"/>
      <c r="Z1020" s="180"/>
    </row>
    <row r="1021" spans="1:26" ht="21.75" x14ac:dyDescent="0.55000000000000004">
      <c r="A1021" s="235"/>
      <c r="B1021" s="180"/>
      <c r="C1021" s="236"/>
      <c r="D1021" s="236"/>
      <c r="E1021" s="236"/>
      <c r="F1021" s="237"/>
      <c r="G1021" s="256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/>
      <c r="Z1021" s="180"/>
    </row>
    <row r="1022" spans="1:26" ht="21.75" x14ac:dyDescent="0.55000000000000004">
      <c r="A1022" s="235"/>
      <c r="B1022" s="180"/>
      <c r="C1022" s="236"/>
      <c r="D1022" s="236"/>
      <c r="E1022" s="236"/>
      <c r="F1022" s="237"/>
      <c r="G1022" s="256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80"/>
      <c r="Z1022" s="180"/>
    </row>
    <row r="1023" spans="1:26" ht="21.75" x14ac:dyDescent="0.55000000000000004">
      <c r="A1023" s="235"/>
      <c r="B1023" s="180"/>
      <c r="C1023" s="236"/>
      <c r="D1023" s="236"/>
      <c r="E1023" s="236"/>
      <c r="F1023" s="237"/>
      <c r="G1023" s="256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80"/>
      <c r="Z1023" s="180"/>
    </row>
    <row r="1024" spans="1:26" ht="21.75" x14ac:dyDescent="0.55000000000000004">
      <c r="A1024" s="235"/>
      <c r="B1024" s="180"/>
      <c r="C1024" s="236"/>
      <c r="D1024" s="236"/>
      <c r="E1024" s="236"/>
      <c r="F1024" s="237"/>
      <c r="G1024" s="256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/>
      <c r="Z1024" s="180"/>
    </row>
    <row r="1025" spans="1:26" ht="21.75" x14ac:dyDescent="0.55000000000000004">
      <c r="A1025" s="235"/>
      <c r="B1025" s="180"/>
      <c r="C1025" s="236"/>
      <c r="D1025" s="236"/>
      <c r="E1025" s="236"/>
      <c r="F1025" s="237"/>
      <c r="G1025" s="256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/>
      <c r="Z1025" s="180"/>
    </row>
    <row r="1026" spans="1:26" ht="21.75" x14ac:dyDescent="0.55000000000000004">
      <c r="A1026" s="235"/>
      <c r="B1026" s="180"/>
      <c r="C1026" s="236"/>
      <c r="D1026" s="236"/>
      <c r="E1026" s="236"/>
      <c r="F1026" s="237"/>
      <c r="G1026" s="256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80"/>
      <c r="Z1026" s="180"/>
    </row>
    <row r="1027" spans="1:26" ht="21.75" x14ac:dyDescent="0.55000000000000004">
      <c r="A1027" s="235"/>
      <c r="B1027" s="180"/>
      <c r="C1027" s="236"/>
      <c r="D1027" s="236"/>
      <c r="E1027" s="236"/>
      <c r="F1027" s="237"/>
      <c r="G1027" s="256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80"/>
      <c r="Z1027" s="180"/>
    </row>
    <row r="1028" spans="1:26" ht="21.75" x14ac:dyDescent="0.55000000000000004">
      <c r="A1028" s="235"/>
      <c r="B1028" s="180"/>
      <c r="C1028" s="236"/>
      <c r="D1028" s="236"/>
      <c r="E1028" s="236"/>
      <c r="F1028" s="237"/>
      <c r="G1028" s="256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/>
      <c r="Z1028" s="180"/>
    </row>
  </sheetData>
  <mergeCells count="6">
    <mergeCell ref="A211:B211"/>
    <mergeCell ref="A1:G5"/>
    <mergeCell ref="B7:G7"/>
    <mergeCell ref="B8:G8"/>
    <mergeCell ref="B9:G9"/>
    <mergeCell ref="B10:G10"/>
  </mergeCells>
  <phoneticPr fontId="24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EPCs</vt:lpstr>
      <vt:lpstr>CUSTOS_INDIRETOS</vt:lpstr>
      <vt:lpstr>Gerenciamento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2024-08-05T10:24:39Z</dcterms:modified>
</cp:coreProperties>
</file>