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3 - Monolyt\04. Custo\03.0 Custo - Orçamento Parametrico\Entregáveis\R03\"/>
    </mc:Choice>
  </mc:AlternateContent>
  <xr:revisionPtr revIDLastSave="0" documentId="13_ncr:1_{05FFBFF0-27DC-4F28-A49B-24BF6F06D344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CANTEIRO" sheetId="8" r:id="rId2"/>
    <sheet name="EPCs" sheetId="9" r:id="rId3"/>
    <sheet name="CUSTOS_INDIRETOS" sheetId="10" r:id="rId4"/>
    <sheet name="GERENCIAMENTO_EXECUTIVO" sheetId="7" r:id="rId5"/>
    <sheet name="CREMALHEIRA" sheetId="11" r:id="rId6"/>
  </sheets>
  <externalReferences>
    <externalReference r:id="rId7"/>
    <externalReference r:id="rId8"/>
    <externalReference r:id="rId9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m">#REF!</definedName>
    <definedName name="aa" localSheetId="1">#REF!</definedName>
    <definedName name="aa" localSheetId="2">#REF!</definedName>
    <definedName name="aa" localSheetId="0">#REF!</definedName>
    <definedName name="aa">#REF!</definedName>
    <definedName name="aaaa" localSheetId="1">#REF!</definedName>
    <definedName name="aaaa" localSheetId="5">'[1]M.O.'!#REF!</definedName>
    <definedName name="aaaa" localSheetId="2">#REF!</definedName>
    <definedName name="aaaa" localSheetId="0">#REF!</definedName>
    <definedName name="aaaa">#REF!</definedName>
    <definedName name="angelo" localSheetId="5">[2]Geral!#REF!</definedName>
    <definedName name="angelo" localSheetId="2">#REF!</definedName>
    <definedName name="angelo" localSheetId="0">#REF!</definedName>
    <definedName name="angelo">#REF!</definedName>
    <definedName name="area" localSheetId="5">#REF!</definedName>
    <definedName name="area">#REF!</definedName>
    <definedName name="_xlnm.Print_Area" localSheetId="5">#REF!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 localSheetId="2">#REF!</definedName>
    <definedName name="BDI" localSheetId="0">#REF!</definedName>
    <definedName name="BDI">#REF!</definedName>
    <definedName name="ca" localSheetId="2">#REF!</definedName>
    <definedName name="ca" localSheetId="0">#REF!</definedName>
    <definedName name="ca">#REF!</definedName>
    <definedName name="Capa" localSheetId="2">#REF!</definedName>
    <definedName name="Capa" localSheetId="0">#REF!</definedName>
    <definedName name="Capa">#REF!</definedName>
    <definedName name="cronograma" localSheetId="2">#REF!</definedName>
    <definedName name="cronograma" localSheetId="0">#REF!</definedName>
    <definedName name="cronograma">#REF!</definedName>
    <definedName name="D" localSheetId="2">#REF!</definedName>
    <definedName name="D" localSheetId="0">#REF!</definedName>
    <definedName name="D">#REF!</definedName>
    <definedName name="direto" localSheetId="2">#REF!</definedName>
    <definedName name="direto" localSheetId="0">#REF!</definedName>
    <definedName name="direto">#REF!</definedName>
    <definedName name="DRE" localSheetId="2">#REF!</definedName>
    <definedName name="DRE" localSheetId="0">#REF!</definedName>
    <definedName name="DRE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5">#REF!</definedName>
    <definedName name="FFFFFFF" localSheetId="2">#REF!</definedName>
    <definedName name="FFFFFFF">#REF!</definedName>
    <definedName name="item_1" localSheetId="2">#REF!</definedName>
    <definedName name="item_1" localSheetId="0">#REF!</definedName>
    <definedName name="item_1">#REF!</definedName>
    <definedName name="LS" localSheetId="5">'[1]M.O.'!#REF!</definedName>
    <definedName name="LS" localSheetId="2">#REF!</definedName>
    <definedName name="LS" localSheetId="0">#REF!</definedName>
    <definedName name="LS">#REF!</definedName>
    <definedName name="MENU" localSheetId="1">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 localSheetId="2">#REF!</definedName>
    <definedName name="MENU3" localSheetId="0">#REF!</definedName>
    <definedName name="MENU3">#REF!</definedName>
    <definedName name="MENU4" localSheetId="2">#REF!</definedName>
    <definedName name="MENU4" localSheetId="0">#REF!</definedName>
    <definedName name="MENU4">#REF!</definedName>
    <definedName name="MENU5" localSheetId="2">#REF!</definedName>
    <definedName name="MENU5" localSheetId="0">#REF!</definedName>
    <definedName name="MENU5">#REF!</definedName>
    <definedName name="MENU6" localSheetId="2">#REF!</definedName>
    <definedName name="MENU6" localSheetId="0">#REF!</definedName>
    <definedName name="MENU6">#REF!</definedName>
    <definedName name="mo" localSheetId="2">#REF!</definedName>
    <definedName name="mo" localSheetId="0">#REF!</definedName>
    <definedName name="mo">#REF!</definedName>
    <definedName name="OAE" localSheetId="2">#REF!</definedName>
    <definedName name="OAE" localSheetId="0">#REF!</definedName>
    <definedName name="OAE">#REF!</definedName>
    <definedName name="ParamValues1" localSheetId="5">[3]ParamValues!$A$1:$A$39</definedName>
    <definedName name="ParamValues1">#REF!</definedName>
    <definedName name="PAV" localSheetId="5">#REF!</definedName>
    <definedName name="PAV" localSheetId="2">#REF!</definedName>
    <definedName name="PAV" localSheetId="0">#REF!</definedName>
    <definedName name="PAV">#REF!</definedName>
    <definedName name="pr" localSheetId="2">#REF!</definedName>
    <definedName name="pr" localSheetId="0">#REF!</definedName>
    <definedName name="pr">#REF!</definedName>
    <definedName name="PRE" localSheetId="2">#REF!</definedName>
    <definedName name="PRE" localSheetId="0">#REF!</definedName>
    <definedName name="PRE">#REF!</definedName>
    <definedName name="Print_Area_MI" localSheetId="2">#REF!</definedName>
    <definedName name="Print_Area_MI" localSheetId="0">#REF!</definedName>
    <definedName name="Print_Area_MI">#REF!</definedName>
    <definedName name="qe" localSheetId="2">#REF!</definedName>
    <definedName name="qe" localSheetId="0">#REF!</definedName>
    <definedName name="qe">#REF!</definedName>
    <definedName name="qee" localSheetId="2">#REF!</definedName>
    <definedName name="qee" localSheetId="0">#REF!</definedName>
    <definedName name="qee">#REF!</definedName>
    <definedName name="reforsu" localSheetId="2">#REF!</definedName>
    <definedName name="reforsu" localSheetId="0">#REF!</definedName>
    <definedName name="reforsu">#REF!</definedName>
    <definedName name="ren" localSheetId="2">#REF!</definedName>
    <definedName name="ren" localSheetId="0">#REF!</definedName>
    <definedName name="ren">#REF!</definedName>
    <definedName name="REV" localSheetId="2">#REF!</definedName>
    <definedName name="REV" localSheetId="0">#REF!</definedName>
    <definedName name="REV">#REF!</definedName>
    <definedName name="sa" localSheetId="2">#REF!</definedName>
    <definedName name="sa" localSheetId="0">#REF!</definedName>
    <definedName name="sa">#REF!</definedName>
    <definedName name="SEG" localSheetId="2">#REF!</definedName>
    <definedName name="SEG" localSheetId="0">#REF!</definedName>
    <definedName name="SEG">#REF!</definedName>
    <definedName name="SIH" localSheetId="2">#REF!</definedName>
    <definedName name="SIH" localSheetId="0">#REF!</definedName>
    <definedName name="SIH">#REF!</definedName>
    <definedName name="SIV" localSheetId="2">#REF!</definedName>
    <definedName name="SIV" localSheetId="0">#REF!</definedName>
    <definedName name="SIV">#REF!</definedName>
    <definedName name="ss" localSheetId="2">#REF!</definedName>
    <definedName name="ss" localSheetId="0">#REF!</definedName>
    <definedName name="ss">#REF!</definedName>
    <definedName name="susref" localSheetId="2">#REF!</definedName>
    <definedName name="susref" localSheetId="0">#REF!</definedName>
    <definedName name="susref">#REF!</definedName>
    <definedName name="tania" localSheetId="2">#REF!</definedName>
    <definedName name="tania" localSheetId="0">#REF!</definedName>
    <definedName name="tania">#REF!</definedName>
    <definedName name="tc" localSheetId="2">#REF!</definedName>
    <definedName name="tc" localSheetId="0">#REF!</definedName>
    <definedName name="tc">#REF!</definedName>
    <definedName name="titulos">#REF!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5">#REF!</definedName>
    <definedName name="xxxx" localSheetId="2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B10" i="7" l="1"/>
  <c r="F76" i="10" l="1"/>
  <c r="D67" i="10"/>
  <c r="E65" i="10" l="1"/>
  <c r="E64" i="10"/>
  <c r="E63" i="10"/>
  <c r="E62" i="10"/>
  <c r="E61" i="10"/>
  <c r="E60" i="10"/>
  <c r="E59" i="10"/>
  <c r="E58" i="10"/>
  <c r="E57" i="10"/>
  <c r="E56" i="10"/>
  <c r="E172" i="7"/>
  <c r="E175" i="7"/>
  <c r="E58" i="7"/>
  <c r="F90" i="10"/>
  <c r="F89" i="10" s="1"/>
  <c r="E92" i="10"/>
  <c r="E90" i="10"/>
  <c r="D80" i="10"/>
  <c r="D81" i="10"/>
  <c r="E75" i="10"/>
  <c r="D63" i="10"/>
  <c r="F63" i="10" s="1"/>
  <c r="D61" i="10"/>
  <c r="F61" i="10"/>
  <c r="F62" i="10"/>
  <c r="F57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B8" i="7"/>
  <c r="B7" i="7"/>
  <c r="F80" i="10" l="1"/>
  <c r="F17" i="10"/>
  <c r="F15" i="10" s="1"/>
  <c r="E182" i="7"/>
  <c r="E179" i="7"/>
  <c r="E164" i="7"/>
  <c r="E149" i="7"/>
  <c r="E44" i="7"/>
  <c r="E43" i="7" s="1"/>
  <c r="E18" i="7"/>
  <c r="B10" i="10"/>
  <c r="D16" i="8"/>
  <c r="D13" i="8"/>
  <c r="D17" i="8" s="1"/>
  <c r="E79" i="10" s="1"/>
  <c r="F79" i="10" s="1"/>
  <c r="D11" i="8"/>
  <c r="F67" i="10"/>
  <c r="F66" i="10" s="1"/>
  <c r="D65" i="10"/>
  <c r="F64" i="10"/>
  <c r="D59" i="10"/>
  <c r="D58" i="10"/>
  <c r="D56" i="10"/>
  <c r="D42" i="10"/>
  <c r="B8" i="10"/>
  <c r="B7" i="10"/>
  <c r="F92" i="10"/>
  <c r="F91" i="10"/>
  <c r="F88" i="10"/>
  <c r="F87" i="10"/>
  <c r="E86" i="10"/>
  <c r="F86" i="10" s="1"/>
  <c r="F85" i="10"/>
  <c r="F84" i="10"/>
  <c r="F82" i="10"/>
  <c r="E81" i="10"/>
  <c r="F72" i="10"/>
  <c r="F71" i="10"/>
  <c r="F70" i="10"/>
  <c r="E69" i="10"/>
  <c r="E55" i="10"/>
  <c r="F55" i="10" s="1"/>
  <c r="F50" i="10"/>
  <c r="F35" i="10"/>
  <c r="F14" i="10" s="1"/>
  <c r="D48" i="9"/>
  <c r="F75" i="10" s="1"/>
  <c r="D46" i="9"/>
  <c r="D40" i="9"/>
  <c r="D38" i="9"/>
  <c r="D41" i="9" s="1"/>
  <c r="D47" i="10" s="1"/>
  <c r="F47" i="10" s="1"/>
  <c r="D27" i="9"/>
  <c r="D46" i="10" s="1"/>
  <c r="F46" i="10" s="1"/>
  <c r="D12" i="9"/>
  <c r="D11" i="9"/>
  <c r="D32" i="9" s="1"/>
  <c r="D33" i="9" s="1"/>
  <c r="D48" i="10" s="1"/>
  <c r="F48" i="10" s="1"/>
  <c r="D33" i="8"/>
  <c r="F33" i="8" s="1"/>
  <c r="F32" i="8"/>
  <c r="D31" i="8"/>
  <c r="F31" i="8" s="1"/>
  <c r="D28" i="8"/>
  <c r="F28" i="8" s="1"/>
  <c r="D27" i="8"/>
  <c r="F27" i="8" s="1"/>
  <c r="D26" i="8"/>
  <c r="F26" i="8" s="1"/>
  <c r="D25" i="8"/>
  <c r="F25" i="8" s="1"/>
  <c r="F65" i="10" l="1"/>
  <c r="F56" i="10"/>
  <c r="F42" i="10"/>
  <c r="F41" i="10" s="1"/>
  <c r="F60" i="10"/>
  <c r="F69" i="10"/>
  <c r="D24" i="8"/>
  <c r="F24" i="8" s="1"/>
  <c r="F29" i="8"/>
  <c r="E73" i="10" s="1"/>
  <c r="F73" i="10" s="1"/>
  <c r="F34" i="8"/>
  <c r="E74" i="10" s="1"/>
  <c r="F74" i="10" s="1"/>
  <c r="D15" i="8"/>
  <c r="F83" i="10"/>
  <c r="F81" i="10"/>
  <c r="F58" i="10"/>
  <c r="F59" i="10"/>
  <c r="D18" i="8"/>
  <c r="E51" i="10" s="1"/>
  <c r="F51" i="10" s="1"/>
  <c r="D19" i="8"/>
  <c r="D14" i="9"/>
  <c r="D44" i="10" s="1"/>
  <c r="F44" i="10" s="1"/>
  <c r="D19" i="9"/>
  <c r="F54" i="10" l="1"/>
  <c r="F68" i="10"/>
  <c r="F78" i="10"/>
  <c r="F77" i="10" s="1"/>
  <c r="D21" i="9"/>
  <c r="D45" i="10" s="1"/>
  <c r="F45" i="10" s="1"/>
  <c r="D49" i="10"/>
  <c r="F49" i="10" s="1"/>
  <c r="F43" i="10" l="1"/>
  <c r="F40" i="10" s="1"/>
  <c r="F53" i="10"/>
  <c r="F39" i="10" l="1"/>
  <c r="F93" i="10" s="1"/>
  <c r="E16" i="7" s="1"/>
  <c r="E106" i="7"/>
  <c r="E64" i="7" l="1"/>
  <c r="E38" i="7" l="1"/>
  <c r="E93" i="7" l="1"/>
  <c r="E129" i="7" l="1"/>
  <c r="E158" i="7" l="1"/>
  <c r="E54" i="7" l="1"/>
  <c r="E197" i="7" l="1"/>
  <c r="E196" i="7" s="1"/>
  <c r="E187" i="7"/>
  <c r="E186" i="7" s="1"/>
  <c r="E184" i="7"/>
  <c r="E178" i="7" s="1"/>
  <c r="E157" i="7"/>
  <c r="E153" i="7"/>
  <c r="E152" i="7" s="1"/>
  <c r="E139" i="7"/>
  <c r="E134" i="7"/>
  <c r="E117" i="7"/>
  <c r="E116" i="7" s="1"/>
  <c r="E104" i="7"/>
  <c r="E98" i="7"/>
  <c r="E88" i="7"/>
  <c r="E81" i="7"/>
  <c r="E73" i="7"/>
  <c r="E63" i="7"/>
  <c r="E61" i="7"/>
  <c r="E56" i="7"/>
  <c r="E51" i="7"/>
  <c r="E30" i="7"/>
  <c r="E24" i="7"/>
  <c r="E22" i="7"/>
  <c r="E17" i="7" l="1"/>
  <c r="E128" i="7"/>
  <c r="E138" i="7"/>
  <c r="E50" i="7"/>
  <c r="E72" i="7"/>
  <c r="E163" i="7"/>
  <c r="E92" i="7"/>
  <c r="E29" i="7"/>
  <c r="E15" i="7" l="1"/>
  <c r="E14" i="7" s="1"/>
  <c r="E19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</author>
    <author>Patricia Bragatto</author>
  </authors>
  <commentList>
    <comment ref="G76" authorId="0" shapeId="0" xr:uid="{590D611D-B44A-4584-940A-8DCBA6C3B8B6}">
      <text>
        <r>
          <rPr>
            <b/>
            <sz val="9"/>
            <color indexed="81"/>
            <rFont val="Segoe UI"/>
            <family val="2"/>
          </rPr>
          <t>R02:Conforme solicitado em 18/07 via whatsapp: 20mil/mês para empreendimento todo 
R03:Confrome solicitado na revisão: 50mil/mês</t>
        </r>
      </text>
    </comment>
    <comment ref="F84" authorId="1" shapeId="0" xr:uid="{4DCE866B-F080-4134-BA51-7CD109A6BD5B}">
      <text>
        <r>
          <rPr>
            <b/>
            <sz val="9"/>
            <color indexed="81"/>
            <rFont val="Segoe UI"/>
            <family val="2"/>
          </rPr>
          <t>Mantido conforme alinhado em email do dia 16/09</t>
        </r>
      </text>
    </comment>
    <comment ref="F85" authorId="1" shapeId="0" xr:uid="{81A2A4C4-54AB-40D1-8EE0-C349483162A6}">
      <text>
        <r>
          <rPr>
            <b/>
            <sz val="9"/>
            <color indexed="81"/>
            <rFont val="Segoe UI"/>
            <family val="2"/>
          </rPr>
          <t>Mantido conforme alinhado em email do dia 16/09</t>
        </r>
      </text>
    </comment>
  </commentList>
</comments>
</file>

<file path=xl/sharedStrings.xml><?xml version="1.0" encoding="utf-8"?>
<sst xmlns="http://schemas.openxmlformats.org/spreadsheetml/2006/main" count="941" uniqueCount="634">
  <si>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</si>
  <si>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</si>
  <si>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</si>
  <si>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</si>
  <si>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</si>
  <si>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</si>
  <si>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</si>
  <si>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</si>
  <si>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</si>
  <si>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</si>
  <si>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</si>
  <si>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</si>
  <si>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</si>
  <si>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</si>
  <si>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</si>
  <si>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</si>
  <si>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</si>
  <si>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</si>
  <si>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</si>
  <si>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</si>
  <si>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Número de montagens de bandeja primária</t>
  </si>
  <si>
    <t>un</t>
  </si>
  <si>
    <t>Bandeja de proteção primária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</si>
  <si>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</si>
  <si>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</si>
  <si>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</si>
  <si>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</si>
  <si>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</si>
  <si>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</si>
  <si>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</si>
  <si>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</si>
  <si>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</si>
  <si>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</si>
  <si>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</si>
  <si>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</si>
  <si>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</si>
  <si>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</si>
  <si>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</si>
  <si>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</si>
  <si>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</si>
  <si>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</si>
  <si>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</si>
  <si>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</si>
  <si>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</si>
  <si>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</si>
  <si>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</si>
  <si>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</si>
  <si>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</si>
  <si>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</si>
  <si>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</si>
  <si>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</si>
  <si>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</si>
  <si>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</si>
  <si>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</si>
  <si>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</si>
  <si>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</si>
  <si>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</si>
  <si>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</si>
  <si>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</si>
  <si>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</si>
  <si>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</si>
  <si>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</si>
  <si>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</si>
  <si>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</si>
  <si>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</si>
  <si>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</si>
  <si>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</si>
  <si>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</si>
  <si>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</si>
  <si>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</si>
  <si>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</si>
  <si>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</si>
  <si>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</si>
  <si>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</si>
  <si>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</si>
  <si>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</si>
  <si>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</si>
  <si>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</si>
  <si>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</si>
  <si>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</si>
  <si>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</si>
  <si>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</si>
  <si>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</si>
  <si>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</si>
  <si>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</si>
  <si>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</si>
  <si>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</si>
  <si>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</si>
  <si>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</si>
  <si>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</si>
  <si>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</si>
  <si>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</si>
  <si>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</si>
  <si>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</si>
  <si>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</si>
  <si>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</si>
  <si>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</si>
  <si>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</si>
  <si>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</si>
  <si>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</si>
  <si>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</si>
  <si>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</si>
  <si>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</si>
  <si>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</si>
  <si>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</si>
  <si>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</si>
  <si>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</si>
  <si>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</si>
  <si>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</si>
  <si>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</si>
  <si>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</si>
  <si>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</si>
  <si>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</si>
  <si>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</si>
  <si>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</si>
  <si>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02.001.002.006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</si>
  <si>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</si>
  <si>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</si>
  <si>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</si>
  <si>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</si>
  <si>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</si>
  <si>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</si>
  <si>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</si>
  <si>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</si>
  <si>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</si>
  <si>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</si>
  <si>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</si>
  <si>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</si>
  <si>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</si>
  <si>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</si>
  <si>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Almoxarife</t>
  </si>
  <si>
    <t>02.002.001.005</t>
  </si>
  <si>
    <t>02.002.001.006</t>
  </si>
  <si>
    <t>02.002.001.007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</si>
  <si>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</si>
  <si>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</si>
  <si>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</si>
  <si>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</si>
  <si>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</si>
  <si>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</si>
  <si>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</si>
  <si>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</si>
  <si>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</si>
  <si>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</si>
  <si>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</si>
  <si>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</si>
  <si>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</si>
  <si>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</si>
  <si>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</si>
  <si>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</si>
  <si>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</si>
  <si>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</si>
  <si>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</si>
  <si>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</si>
  <si>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</si>
  <si>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</si>
  <si>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</si>
  <si>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</si>
  <si>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</si>
  <si>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</si>
  <si>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</si>
  <si>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</si>
  <si>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</si>
  <si>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</si>
  <si>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</si>
  <si>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</si>
  <si>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02.003.001.009</t>
  </si>
  <si>
    <t>Locação de balancim</t>
  </si>
  <si>
    <t>Montagem e desmontagem de balancim</t>
  </si>
  <si>
    <t>Total</t>
  </si>
  <si>
    <t>CÓDIGO</t>
  </si>
  <si>
    <t>ITEM</t>
  </si>
  <si>
    <t>Valor Orçado</t>
  </si>
  <si>
    <t>Considerações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</si>
  <si>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</si>
  <si>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</si>
  <si>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</si>
  <si>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</si>
  <si>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</si>
  <si>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</si>
  <si>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</si>
  <si>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2.2</t>
  </si>
  <si>
    <t>MOVIMENTAÇÃO DE VALAS</t>
  </si>
  <si>
    <t>2.2.1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</si>
  <si>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</si>
  <si>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</si>
  <si>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</si>
  <si>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</si>
  <si>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</si>
  <si>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</si>
  <si>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3.1.3</t>
  </si>
  <si>
    <t>Estaca Hélice Continua Diâmetro 60</t>
  </si>
  <si>
    <t>3.1.4</t>
  </si>
  <si>
    <t>kg</t>
  </si>
  <si>
    <t>Concreto</t>
  </si>
  <si>
    <t>m³</t>
  </si>
  <si>
    <t>3.2</t>
  </si>
  <si>
    <t>FUNDAÇÃO RASA</t>
  </si>
  <si>
    <t>3.2.1</t>
  </si>
  <si>
    <t>3.2.2</t>
  </si>
  <si>
    <t>3.2.3</t>
  </si>
  <si>
    <t>3.2.4</t>
  </si>
  <si>
    <t>Valor estimado por área de projeção do embasamento</t>
  </si>
  <si>
    <t>Armação</t>
  </si>
  <si>
    <t>SUPRAESTRUTURA</t>
  </si>
  <si>
    <t>5.1</t>
  </si>
  <si>
    <t>FORMA</t>
  </si>
  <si>
    <t>5.1.1</t>
  </si>
  <si>
    <t>Fabricação forma</t>
  </si>
  <si>
    <t>5.1.2</t>
  </si>
  <si>
    <t>Montagem de forma</t>
  </si>
  <si>
    <t>5.2</t>
  </si>
  <si>
    <t>5.2.1</t>
  </si>
  <si>
    <t>Locação de escoramento metálico</t>
  </si>
  <si>
    <t>5.3</t>
  </si>
  <si>
    <t>ARMADURA</t>
  </si>
  <si>
    <t>5.3.1</t>
  </si>
  <si>
    <t>Armadura Convencional para Estrutura</t>
  </si>
  <si>
    <t>5.4</t>
  </si>
  <si>
    <t>CONCRETO</t>
  </si>
  <si>
    <t>5.4.1</t>
  </si>
  <si>
    <t>5.5</t>
  </si>
  <si>
    <t>COMPLEMENTARES</t>
  </si>
  <si>
    <t>5.5.1</t>
  </si>
  <si>
    <t>MÃO DE OBRA</t>
  </si>
  <si>
    <t>Mão de obra supraestrutura</t>
  </si>
  <si>
    <t>Valor estimado com base na área construida</t>
  </si>
  <si>
    <t>ALVENARIA</t>
  </si>
  <si>
    <t>6.1</t>
  </si>
  <si>
    <t>6.1.1</t>
  </si>
  <si>
    <t>6.1.2</t>
  </si>
  <si>
    <t>6.1.3</t>
  </si>
  <si>
    <t>6.1.4</t>
  </si>
  <si>
    <t>6.1.5</t>
  </si>
  <si>
    <t>6.1.6</t>
  </si>
  <si>
    <t xml:space="preserve">Alvenaria escadas </t>
  </si>
  <si>
    <t>Alvenaria refratárias</t>
  </si>
  <si>
    <t>Churrasqueiras</t>
  </si>
  <si>
    <t>Serviços complementares</t>
  </si>
  <si>
    <t>Mão de obra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</si>
  <si>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</si>
  <si>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</si>
  <si>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</si>
  <si>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</si>
  <si>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</si>
  <si>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</si>
  <si>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</si>
  <si>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</si>
  <si>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</si>
  <si>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</si>
  <si>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</si>
  <si>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</si>
  <si>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</si>
  <si>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</si>
  <si>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</si>
  <si>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</si>
  <si>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</si>
  <si>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</si>
  <si>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</si>
  <si>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</si>
  <si>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</si>
  <si>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</si>
  <si>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</si>
  <si>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</si>
  <si>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</si>
  <si>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</si>
  <si>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</si>
  <si>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</si>
  <si>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</si>
  <si>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</si>
  <si>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</si>
  <si>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</si>
  <si>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</si>
  <si>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</si>
  <si>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</si>
  <si>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</si>
  <si>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</si>
  <si>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</si>
  <si>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</si>
  <si>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</si>
  <si>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</si>
  <si>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</si>
  <si>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</si>
  <si>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</si>
  <si>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</si>
  <si>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</si>
  <si>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Instalação de Ar Condicionado</t>
  </si>
  <si>
    <t>Instalação de ar-codicionado em áreas comuns</t>
  </si>
  <si>
    <t>8.1.3</t>
  </si>
  <si>
    <t>Ventokit</t>
  </si>
  <si>
    <t>Ventilação mecânica em banheiros enclausurados</t>
  </si>
  <si>
    <t>8.1.4</t>
  </si>
  <si>
    <t>Exaustão de churrasqueiras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</si>
  <si>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</si>
  <si>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</si>
  <si>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</si>
  <si>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</si>
  <si>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</si>
  <si>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</si>
  <si>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</si>
  <si>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</si>
  <si>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</si>
  <si>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</si>
  <si>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Previsão de infraestrutura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</si>
  <si>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</si>
  <si>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</si>
  <si>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</si>
  <si>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</si>
  <si>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</si>
  <si>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</si>
  <si>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</si>
  <si>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</si>
  <si>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Equipamentos para Piscina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</si>
  <si>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</si>
  <si>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</si>
  <si>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</si>
  <si>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</si>
  <si>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</si>
  <si>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</si>
  <si>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</si>
  <si>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</si>
  <si>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</si>
  <si>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</si>
  <si>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</si>
  <si>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</si>
  <si>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</si>
  <si>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9.1.8</t>
  </si>
  <si>
    <t>Impermeabilização de peitoril</t>
  </si>
  <si>
    <t>9.1.9</t>
  </si>
  <si>
    <t>Proteção Mecânica</t>
  </si>
  <si>
    <t>REVESTIMENTOS INTERNOS EM PISO E PAREDE</t>
  </si>
  <si>
    <t>10.1</t>
  </si>
  <si>
    <t xml:space="preserve">REVESTIMENTOS INTERNOS EM PISO </t>
  </si>
  <si>
    <t>10.1.1</t>
  </si>
  <si>
    <t>10.1.2</t>
  </si>
  <si>
    <t>10.1.3</t>
  </si>
  <si>
    <t>Manta acústica</t>
  </si>
  <si>
    <t>Aplicação nas áreas privativas</t>
  </si>
  <si>
    <t>10.2</t>
  </si>
  <si>
    <t>REVESTIMENTOS INTERNOS EM PAREDE</t>
  </si>
  <si>
    <t>10.2.1</t>
  </si>
  <si>
    <t>Chapisco</t>
  </si>
  <si>
    <t>10.2.2</t>
  </si>
  <si>
    <t>Reboco</t>
  </si>
  <si>
    <t>ACABAMENTOS EM PISO E PAREDE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</si>
  <si>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</si>
  <si>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</si>
  <si>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</si>
  <si>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</si>
  <si>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</si>
  <si>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</si>
  <si>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</si>
  <si>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</si>
  <si>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11.1.7</t>
  </si>
  <si>
    <t>11.1.8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</si>
  <si>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</si>
  <si>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</si>
  <si>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</si>
  <si>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</si>
  <si>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</si>
  <si>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</si>
  <si>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</si>
  <si>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</si>
  <si>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</si>
  <si>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</si>
  <si>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Negativo</t>
  </si>
  <si>
    <t>12.1.3</t>
  </si>
  <si>
    <t>PINTURA INTERNA</t>
  </si>
  <si>
    <t>13.1</t>
  </si>
  <si>
    <t>13.1.1</t>
  </si>
  <si>
    <t>Pintura piso epoxi</t>
  </si>
  <si>
    <t>Piso de garagens;</t>
  </si>
  <si>
    <t>13.1.2</t>
  </si>
  <si>
    <t>13.1.3</t>
  </si>
  <si>
    <t>13.1.4</t>
  </si>
  <si>
    <t>Pintura Interna</t>
  </si>
  <si>
    <t>Aplicação nas paredes das demais áreas</t>
  </si>
  <si>
    <t>ESQUADRIAS</t>
  </si>
  <si>
    <t>14.1</t>
  </si>
  <si>
    <t>ESQUADRIAS DE ALUMÍNIO</t>
  </si>
  <si>
    <t>14.1.1</t>
  </si>
  <si>
    <t>Esquadrias de Alumínio</t>
  </si>
  <si>
    <t>Guarda-corpo - vidro</t>
  </si>
  <si>
    <t>Portão de alumínio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</si>
  <si>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</si>
  <si>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</si>
  <si>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</si>
  <si>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</si>
  <si>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</si>
  <si>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</si>
  <si>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</si>
  <si>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</si>
  <si>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</si>
  <si>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</si>
  <si>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</si>
  <si>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</si>
  <si>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</si>
  <si>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</si>
  <si>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</si>
  <si>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</si>
  <si>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</si>
  <si>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</si>
  <si>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</si>
  <si>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</si>
  <si>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</si>
  <si>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Estimados pela área de lazer</t>
  </si>
  <si>
    <t>16.1.2</t>
  </si>
  <si>
    <t>Comunicação visual</t>
  </si>
  <si>
    <t>16.1.3</t>
  </si>
  <si>
    <t>Paisagismo</t>
  </si>
  <si>
    <t>16.1.5</t>
  </si>
  <si>
    <t>Ligações definitivas</t>
  </si>
  <si>
    <t>16.1.6</t>
  </si>
  <si>
    <t>Desmobilização</t>
  </si>
  <si>
    <t>16.1.7</t>
  </si>
  <si>
    <t>Limpeza final de obra</t>
  </si>
  <si>
    <t>IMPREVISTOS</t>
  </si>
  <si>
    <t>17.1</t>
  </si>
  <si>
    <t>17.1.1</t>
  </si>
  <si>
    <t>Imprevistos e contingências</t>
  </si>
  <si>
    <t>Fabricação, montagem e desmontagem de forma para blocos e baldrames resinado</t>
  </si>
  <si>
    <t>Forma de madeira serrada sem reutilização</t>
  </si>
  <si>
    <t>Armação 6,3mm</t>
  </si>
  <si>
    <t>5.4.2</t>
  </si>
  <si>
    <t>Forma de madeira compensada super resinadaa com 8 reutilizações</t>
  </si>
  <si>
    <t>Piso de gragens</t>
  </si>
  <si>
    <t>Estucamento</t>
  </si>
  <si>
    <t>Acabamento em garagens, escadas e ante-câmaras;</t>
  </si>
  <si>
    <t>Textura escadas e garagens</t>
  </si>
  <si>
    <t>Aplicação em paredes de escadas, ante-câmaras e garagens</t>
  </si>
  <si>
    <t>Chapisco e reboco em paredes da fachada;</t>
  </si>
  <si>
    <t>Piso vinilico</t>
  </si>
  <si>
    <t>Emborrachado</t>
  </si>
  <si>
    <t>Pintura acrílica</t>
  </si>
  <si>
    <t>10.1.4</t>
  </si>
  <si>
    <t>Piso de concreto alisado</t>
  </si>
  <si>
    <t>Piso de concreto alisado ranhurado</t>
  </si>
  <si>
    <t>Contrapiso</t>
  </si>
  <si>
    <t>Manutenção inicial de elevador cremalheira</t>
  </si>
  <si>
    <t>Manutenção periódica de elevador cremalheira</t>
  </si>
  <si>
    <t>Montagem e desmontagem de elevador cremalheira</t>
  </si>
  <si>
    <t>02.003.002</t>
  </si>
  <si>
    <t>Balancim</t>
  </si>
  <si>
    <t>02.003.002.001</t>
  </si>
  <si>
    <t>14.3.1</t>
  </si>
  <si>
    <t>14.3.2</t>
  </si>
  <si>
    <t>14.1.4</t>
  </si>
  <si>
    <t>14.1.5</t>
  </si>
  <si>
    <t>14.1.6</t>
  </si>
  <si>
    <t>Quantidade definidas em quadro de áreas de projeto arquitetônico</t>
  </si>
  <si>
    <t>Engenheiro Civil</t>
  </si>
  <si>
    <t>Mestre Geral</t>
  </si>
  <si>
    <t>Estagiário de Engenharia</t>
  </si>
  <si>
    <t>Serviço de vigilância</t>
  </si>
  <si>
    <t>02.002.001.009</t>
  </si>
  <si>
    <t>REBAIXAMENTO DE LENÇOL</t>
  </si>
  <si>
    <t>Armação 16mm</t>
  </si>
  <si>
    <t>Monolyt</t>
  </si>
  <si>
    <t>Blue Heaven</t>
  </si>
  <si>
    <t>m2 / mês</t>
  </si>
  <si>
    <t>Bebedouro</t>
  </si>
  <si>
    <t>1 / 5 pav.</t>
  </si>
  <si>
    <t>Perímetro de projeção torre 1</t>
  </si>
  <si>
    <t>Perímetro de projeção torre 2</t>
  </si>
  <si>
    <t>Guarda-corpo de vãos</t>
  </si>
  <si>
    <t xml:space="preserve"> Comprimento de futuros guarda-copro de alumínio</t>
  </si>
  <si>
    <t>Guarda corpo de vãos</t>
  </si>
  <si>
    <t>Varal de seguranca com cabo de aco</t>
  </si>
  <si>
    <t>4 estagiários</t>
  </si>
  <si>
    <t>Operador de Grua</t>
  </si>
  <si>
    <t>Equipe de apoio</t>
  </si>
  <si>
    <t>Manutenção de dois veículos de apoio</t>
  </si>
  <si>
    <t>Mobilização e desmobilização de Cremalheira</t>
  </si>
  <si>
    <t>Manutenção periódica de de Grua</t>
  </si>
  <si>
    <t>02.003.001.008</t>
  </si>
  <si>
    <t>Montagem e Desmontagem de Grua</t>
  </si>
  <si>
    <t>Mobilização e desmobilização de Grua</t>
  </si>
  <si>
    <t>02.003.002.002</t>
  </si>
  <si>
    <t>02.003.002.004</t>
  </si>
  <si>
    <t>Locação de andaime</t>
  </si>
  <si>
    <t>ESCAVAÇÃO VERTICAL DE SUBSOLO</t>
  </si>
  <si>
    <t>Escavação mecanizada</t>
  </si>
  <si>
    <t xml:space="preserve">Reaterro </t>
  </si>
  <si>
    <t>Movimentação de bota-fora</t>
  </si>
  <si>
    <t>Lastro de concreto magro</t>
  </si>
  <si>
    <t>Conforme aba "custos_indiretos"</t>
  </si>
  <si>
    <t>CONTENÇÃO</t>
  </si>
  <si>
    <t>PAREDE DE CONCRETO</t>
  </si>
  <si>
    <t>Fabricação, montagem e desmontagem de forma - resinado</t>
  </si>
  <si>
    <t>Estrutura - drenagem</t>
  </si>
  <si>
    <t>Estaca Hélice Continua Diâmetro 40</t>
  </si>
  <si>
    <t>Estaca Hélice Continua Diâmetro 50</t>
  </si>
  <si>
    <t>Protensão</t>
  </si>
  <si>
    <t xml:space="preserve">Escoramento </t>
  </si>
  <si>
    <t>Alvenaria</t>
  </si>
  <si>
    <t>Drywall</t>
  </si>
  <si>
    <t>Previsão de amarração com tela, vergas, contravergas e encunhamento</t>
  </si>
  <si>
    <t>Entrega total em áreas comuns e nada em áreas privativas</t>
  </si>
  <si>
    <t>Elevador 1 parada</t>
  </si>
  <si>
    <t>Grupo de geradores</t>
  </si>
  <si>
    <t>Infra de carro elétrico</t>
  </si>
  <si>
    <t>Instalação carro elétrico</t>
  </si>
  <si>
    <t>Sauna</t>
  </si>
  <si>
    <t>Lago</t>
  </si>
  <si>
    <t>Piso madeira engenheirada</t>
  </si>
  <si>
    <t>Deck</t>
  </si>
  <si>
    <t>Paver fulget</t>
  </si>
  <si>
    <t>Rodapés Invertidos</t>
  </si>
  <si>
    <t>Forro de gesso acartonado</t>
  </si>
  <si>
    <t>Piso de escadas</t>
  </si>
  <si>
    <t>PELE DE VIDRO 8mm</t>
  </si>
  <si>
    <t>VIDRO PISCINA 0,3cm</t>
  </si>
  <si>
    <t>CLARABOIA</t>
  </si>
  <si>
    <t>Corrimão inox</t>
  </si>
  <si>
    <t>Fechadura eletrônica</t>
  </si>
  <si>
    <t>Concreto aparente</t>
  </si>
  <si>
    <t>Textura padrão STO</t>
  </si>
  <si>
    <t>ACABAMENTOS ESPECIAIS</t>
  </si>
  <si>
    <t>Revestimentos especiais</t>
  </si>
  <si>
    <t>Consideração de R$ 729,75/m³ de concreto com bombeamento</t>
  </si>
  <si>
    <t>2.1.2</t>
  </si>
  <si>
    <t>2.1.3</t>
  </si>
  <si>
    <t>2.3</t>
  </si>
  <si>
    <t>2.3.1</t>
  </si>
  <si>
    <t>2.3.2</t>
  </si>
  <si>
    <t>2.3.3</t>
  </si>
  <si>
    <t>2.3.4</t>
  </si>
  <si>
    <t>3.1.5</t>
  </si>
  <si>
    <t>3.1.6</t>
  </si>
  <si>
    <t>3.1.7</t>
  </si>
  <si>
    <t>4.2</t>
  </si>
  <si>
    <t>4.2.1</t>
  </si>
  <si>
    <t>4.2.2</t>
  </si>
  <si>
    <t>4.2.3</t>
  </si>
  <si>
    <t>4.2.4</t>
  </si>
  <si>
    <t>4.2.5</t>
  </si>
  <si>
    <t>8.4.3</t>
  </si>
  <si>
    <t>8.4.4</t>
  </si>
  <si>
    <t>8.4.5</t>
  </si>
  <si>
    <t>8.4.6</t>
  </si>
  <si>
    <t>8.4.7</t>
  </si>
  <si>
    <t>8.4.8</t>
  </si>
  <si>
    <t>9.1.7</t>
  </si>
  <si>
    <t>9.1.10</t>
  </si>
  <si>
    <t>10.2.3</t>
  </si>
  <si>
    <t>11.1.6</t>
  </si>
  <si>
    <t>11.1.9</t>
  </si>
  <si>
    <t>14.1.2</t>
  </si>
  <si>
    <t>14.1.3</t>
  </si>
  <si>
    <t>14.1.7</t>
  </si>
  <si>
    <t>15.3</t>
  </si>
  <si>
    <t>15.3.1</t>
  </si>
  <si>
    <t>16.1.4</t>
  </si>
  <si>
    <t>Consideração de R$ 8/kg</t>
  </si>
  <si>
    <t>Consideração de R$ 729,75/m³ de concreto com bombeamento  / Para concreto das paredes inclinadad R$ 900,38 considerando aditivo</t>
  </si>
  <si>
    <t>GERENCIAMENTO EXECUTIVO</t>
  </si>
  <si>
    <t>ORÇAMENTO PARAMÉTRICO - GERENCIAMENTO EXECUTIVO</t>
  </si>
  <si>
    <t>Estimados pela área de ambientes de lazer e privativos descobertos</t>
  </si>
  <si>
    <t xml:space="preserve">01.001.002.001 </t>
  </si>
  <si>
    <t>Terraplenagem</t>
  </si>
  <si>
    <t>01.001.002.002</t>
  </si>
  <si>
    <t>Topografia</t>
  </si>
  <si>
    <t>01.001.002.003</t>
  </si>
  <si>
    <t>Sondagem</t>
  </si>
  <si>
    <t>01.001.002.004</t>
  </si>
  <si>
    <t>Imagens 3D Filme</t>
  </si>
  <si>
    <t>01.001.002.005</t>
  </si>
  <si>
    <t>Estudo Geofísico</t>
  </si>
  <si>
    <t>01.001.002.006</t>
  </si>
  <si>
    <t>Fundações Contenção</t>
  </si>
  <si>
    <t>01.001.002.007</t>
  </si>
  <si>
    <t>Estudo Hidrogeológico</t>
  </si>
  <si>
    <t>01.001.002.008</t>
  </si>
  <si>
    <t>Luminotécnico</t>
  </si>
  <si>
    <t>01.001.002.009</t>
  </si>
  <si>
    <t>Energia Renovável</t>
  </si>
  <si>
    <t>01.001.002.010</t>
  </si>
  <si>
    <t>01.001.002.011</t>
  </si>
  <si>
    <t>01.001.002.012</t>
  </si>
  <si>
    <t>Aprovativo</t>
  </si>
  <si>
    <t>01.001.002.013</t>
  </si>
  <si>
    <t>Executivo</t>
  </si>
  <si>
    <t>01.001.002.014</t>
  </si>
  <si>
    <t>Complementares ( ELE, MEC HIDRO, EST, PPCI)</t>
  </si>
  <si>
    <t>Interiores</t>
  </si>
  <si>
    <t>Rebaixamento provisório de lençol</t>
  </si>
  <si>
    <t>Rebaixameno de lençol provisório considerando período de execução da fundação</t>
  </si>
  <si>
    <t>Impermeabilizações com aditivo cristalizante</t>
  </si>
  <si>
    <t>Impermeabilizações com aditivo cristalizante (telhado verde)</t>
  </si>
  <si>
    <t>Impermeabilizações com aditivo cristalizante (piscinas)</t>
  </si>
  <si>
    <t>Piso especial (Pedra rústica em cacos)</t>
  </si>
  <si>
    <t>Piscina (Pedra rústica em cacos)</t>
  </si>
  <si>
    <t>6.1.7</t>
  </si>
  <si>
    <t>Isolamento lã pet</t>
  </si>
  <si>
    <t>Controle de acesso</t>
  </si>
  <si>
    <t>Portaria inteligente</t>
  </si>
  <si>
    <t>Sistema de placas fotovoltaicas</t>
  </si>
  <si>
    <t>Considerado demanda 17.431 kWh, conforme memorial descritivo</t>
  </si>
  <si>
    <t>Móveis e decoração jardim duplex e calçadas suspensas</t>
  </si>
  <si>
    <t>Paisagismo + mobiliário externo</t>
  </si>
  <si>
    <t>Conforme solicitado em 18/07 via whatsapp</t>
  </si>
  <si>
    <t>Considerado Medicamentos preventivos e de emergência, detetização, desratização e sanitização dos ambientes, PCMAT, PPRA, PCMSO, vistorias e retirada de entulho (caçamba)</t>
  </si>
  <si>
    <t>Conforme solicitado em 18/07 via whatsapp - tirar custo do Engenheiro</t>
  </si>
  <si>
    <t>Contra Mestre</t>
  </si>
  <si>
    <t>Operador de Bobcat</t>
  </si>
  <si>
    <t>Operador de Cremalheira</t>
  </si>
  <si>
    <t>Conforme solicitado em 18/07 via whatsapp: Considerar + 2 contra mestres salário 5mil/mês por 18meses , nos meses finais.</t>
  </si>
  <si>
    <t>2 operadores de grua</t>
  </si>
  <si>
    <t>Conforme solicitado em 18/07 via whatsapp:  Considerar 2 oper. Bobcat</t>
  </si>
  <si>
    <t xml:space="preserve">Conforme solicitado em 18/07 via whatsapp:  27meses  -  Considerar 2 oper. cremalheira  </t>
  </si>
  <si>
    <t xml:space="preserve">Conforme solicitado em 18/07 via whatsapp: Considerar 4 serventes, 2 pedreiros e 2 carpinteiros por torre - 36meses </t>
  </si>
  <si>
    <t xml:space="preserve">Conforme solicitado em 18/07 via whatsapp:  18 meses finais+ 2 serv 1 pedr 1 carp por torre </t>
  </si>
  <si>
    <t>Conforme solicitado em 18/07 via whatsapp: 2 banheiros por torre - 6 meses</t>
  </si>
  <si>
    <t>Previsão de 2 canteiros - 1/torre</t>
  </si>
  <si>
    <t>Conforme solicitado em 18/07 via whatsapp: 200m² de tapume personalizado, triplica valor</t>
  </si>
  <si>
    <t>Ferramentas - locação</t>
  </si>
  <si>
    <t>Conforme solicitado em 18/07 via whatsapp: incluir locação</t>
  </si>
  <si>
    <t>Reforma do equipamento usado para se adptar a obra atual</t>
  </si>
  <si>
    <t>Consumos: água, energia, internet, coleta de lixo, material de expediente/escritório, material de limpeza, manutenção provisória de canteiro, elétrica, hidrossanitária, vigilância e acesso, equipamentos de escritório, cópias...</t>
  </si>
  <si>
    <t>Conforme solicitado em 18/07 via whatsapp: 18 meses</t>
  </si>
  <si>
    <t>Conforme solicitado em 18/07 via whatsapp: 27 MESES * 2 TORRES</t>
  </si>
  <si>
    <t xml:space="preserve">Conforme solicitado em 18/07 via whatsapp: 100MIL CADA TORRE </t>
  </si>
  <si>
    <t>Conforme solicitado em 18/07 via whatsapp valor revisado</t>
  </si>
  <si>
    <t xml:space="preserve">Conforme solicitado em 18/07 via whatsapp: 56MIL 6 MESES - </t>
  </si>
  <si>
    <t>Conforme solicitado em 18/07 via whatsapp: 48UND</t>
  </si>
  <si>
    <t>Conforme solicitado em 18/07 via whatsapp: 10MILPARA AS 2 TORRES 5+5 / MÊS</t>
  </si>
  <si>
    <t>40% empolamento</t>
  </si>
  <si>
    <t>Consideração de concreto com bombeamento + 30% de perda devido a compressão da estaca hélice no solo</t>
  </si>
  <si>
    <t>Mobilização e arrasamento de estacas</t>
  </si>
  <si>
    <t>Previsão de mobilização de maquinários + arrasamento de estacas</t>
  </si>
  <si>
    <t>R02</t>
  </si>
  <si>
    <t>R03</t>
  </si>
  <si>
    <t>Ajustado para 50% do terreno</t>
  </si>
  <si>
    <t>Kit ferramentas padrão para equipe interna (Exemplo: alicate, balde, colher de pedreiro, martelo, marreta, trena,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</si>
</sst>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b/>
      <sz val="8"/>
      <color rgb="FF121212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color theme="1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Poppins"/>
    </font>
    <font>
      <sz val="10"/>
      <name val="Poppins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6" tint="-0.499984740745262"/>
      <name val="Poppins"/>
    </font>
    <font>
      <sz val="10"/>
      <color rgb="FF000000"/>
      <name val="Poppins"/>
    </font>
    <font>
      <sz val="10"/>
      <color rgb="FFFF0000"/>
      <name val="Poppins"/>
    </font>
    <font>
      <sz val="9"/>
      <color theme="1"/>
      <name val="Poppins"/>
    </font>
    <font>
      <b/>
      <sz val="9"/>
      <color indexed="81"/>
      <name val="Segoe UI"/>
      <family val="2"/>
    </font>
    <font>
      <sz val="10"/>
      <color rgb="FF00B0F0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6" fillId="0" borderId="52"/>
    <xf numFmtId="0" fontId="8" fillId="0" borderId="52"/>
    <xf numFmtId="0" fontId="2" fillId="0" borderId="52"/>
    <xf numFmtId="9" fontId="2" fillId="0" borderId="52" applyFont="0" applyFill="0" applyBorder="0" applyAlignment="0" applyProtection="0"/>
    <xf numFmtId="0" fontId="1" fillId="0" borderId="52"/>
  </cellStyleXfs>
  <cellXfs count="30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/>
    <xf numFmtId="0" fontId="6" fillId="0" borderId="0" xfId="0" applyFont="1"/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/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/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left" vertical="center" wrapText="1"/>
    </xf>
    <xf numFmtId="0" fontId="10" fillId="3" borderId="12" xfId="0" applyFont="1" applyFill="1" applyBorder="1"/>
    <xf numFmtId="0" fontId="11" fillId="3" borderId="10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164" fontId="11" fillId="3" borderId="16" xfId="0" applyNumberFormat="1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164" fontId="11" fillId="3" borderId="19" xfId="0" applyNumberFormat="1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vertical="center" wrapText="1"/>
    </xf>
    <xf numFmtId="0" fontId="11" fillId="3" borderId="21" xfId="0" applyFont="1" applyFill="1" applyBorder="1" applyAlignment="1">
      <alignment vertical="center" wrapText="1"/>
    </xf>
    <xf numFmtId="164" fontId="11" fillId="3" borderId="22" xfId="0" applyNumberFormat="1" applyFont="1" applyFill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vertical="center" wrapText="1"/>
    </xf>
    <xf numFmtId="0" fontId="10" fillId="3" borderId="24" xfId="0" applyFont="1" applyFill="1" applyBorder="1"/>
    <xf numFmtId="0" fontId="10" fillId="3" borderId="25" xfId="0" applyFont="1" applyFill="1" applyBorder="1" applyAlignment="1">
      <alignment horizontal="center"/>
    </xf>
    <xf numFmtId="164" fontId="10" fillId="3" borderId="25" xfId="0" applyNumberFormat="1" applyFont="1" applyFill="1" applyBorder="1" applyAlignment="1">
      <alignment horizontal="center"/>
    </xf>
    <xf numFmtId="0" fontId="10" fillId="3" borderId="26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64" fontId="24" fillId="0" borderId="0" xfId="0" applyNumberFormat="1" applyFont="1" applyAlignment="1">
      <alignment horizontal="right" vertical="center" wrapText="1"/>
    </xf>
    <xf numFmtId="164" fontId="27" fillId="3" borderId="20" xfId="0" applyNumberFormat="1" applyFont="1" applyFill="1" applyBorder="1" applyAlignment="1">
      <alignment vertical="center" wrapText="1"/>
    </xf>
    <xf numFmtId="0" fontId="4" fillId="3" borderId="63" xfId="0" applyFont="1" applyFill="1" applyBorder="1" applyAlignment="1">
      <alignment horizontal="left" vertical="center" wrapText="1"/>
    </xf>
    <xf numFmtId="0" fontId="4" fillId="3" borderId="54" xfId="0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vertical="center" wrapText="1"/>
    </xf>
    <xf numFmtId="0" fontId="4" fillId="3" borderId="63" xfId="3" applyFont="1" applyFill="1" applyBorder="1" applyAlignment="1">
      <alignment horizontal="left" vertical="center" wrapText="1"/>
    </xf>
    <xf numFmtId="0" fontId="4" fillId="3" borderId="64" xfId="3" applyFont="1" applyFill="1" applyBorder="1" applyAlignment="1">
      <alignment horizontal="center" vertical="center" wrapText="1"/>
    </xf>
    <xf numFmtId="164" fontId="4" fillId="3" borderId="64" xfId="3" applyNumberFormat="1" applyFont="1" applyFill="1" applyBorder="1" applyAlignment="1">
      <alignment horizontal="left" vertical="center" wrapText="1"/>
    </xf>
    <xf numFmtId="0" fontId="11" fillId="3" borderId="64" xfId="3" applyFont="1" applyFill="1" applyBorder="1" applyAlignment="1">
      <alignment horizontal="center" vertical="center" wrapText="1"/>
    </xf>
    <xf numFmtId="0" fontId="5" fillId="3" borderId="3" xfId="3" applyFont="1" applyFill="1" applyBorder="1"/>
    <xf numFmtId="0" fontId="2" fillId="0" borderId="52" xfId="3"/>
    <xf numFmtId="0" fontId="3" fillId="2" borderId="4" xfId="3" applyFont="1" applyFill="1" applyBorder="1" applyAlignment="1">
      <alignment vertical="center" wrapText="1"/>
    </xf>
    <xf numFmtId="0" fontId="4" fillId="3" borderId="54" xfId="3" applyFont="1" applyFill="1" applyBorder="1" applyAlignment="1">
      <alignment horizontal="left" vertical="center" wrapText="1"/>
    </xf>
    <xf numFmtId="0" fontId="4" fillId="3" borderId="8" xfId="3" applyFont="1" applyFill="1" applyBorder="1" applyAlignment="1">
      <alignment horizontal="center" vertical="center" wrapText="1"/>
    </xf>
    <xf numFmtId="164" fontId="4" fillId="3" borderId="8" xfId="3" applyNumberFormat="1" applyFont="1" applyFill="1" applyBorder="1" applyAlignment="1">
      <alignment horizontal="left" vertical="center" wrapText="1"/>
    </xf>
    <xf numFmtId="0" fontId="11" fillId="3" borderId="8" xfId="3" applyFont="1" applyFill="1" applyBorder="1" applyAlignment="1">
      <alignment horizontal="center" vertical="center" wrapText="1"/>
    </xf>
    <xf numFmtId="0" fontId="5" fillId="3" borderId="6" xfId="3" applyFont="1" applyFill="1" applyBorder="1"/>
    <xf numFmtId="0" fontId="11" fillId="3" borderId="52" xfId="3" applyFont="1" applyFill="1" applyAlignment="1">
      <alignment horizontal="center" vertical="center" wrapText="1"/>
    </xf>
    <xf numFmtId="0" fontId="9" fillId="3" borderId="51" xfId="3" applyFont="1" applyFill="1" applyBorder="1" applyAlignment="1">
      <alignment vertical="center" wrapText="1"/>
    </xf>
    <xf numFmtId="0" fontId="9" fillId="3" borderId="52" xfId="3" applyFont="1" applyFill="1" applyAlignment="1">
      <alignment horizontal="center" vertical="center" wrapText="1"/>
    </xf>
    <xf numFmtId="164" fontId="9" fillId="3" borderId="52" xfId="3" applyNumberFormat="1" applyFont="1" applyFill="1" applyAlignment="1">
      <alignment horizontal="center" vertical="center" wrapText="1"/>
    </xf>
    <xf numFmtId="0" fontId="13" fillId="3" borderId="52" xfId="3" applyFont="1" applyFill="1" applyAlignment="1">
      <alignment horizontal="center" vertical="center" wrapText="1"/>
    </xf>
    <xf numFmtId="0" fontId="5" fillId="3" borderId="53" xfId="3" applyFont="1" applyFill="1" applyBorder="1"/>
    <xf numFmtId="0" fontId="4" fillId="3" borderId="51" xfId="3" applyFont="1" applyFill="1" applyBorder="1" applyAlignment="1">
      <alignment horizontal="left" vertical="center" wrapText="1"/>
    </xf>
    <xf numFmtId="0" fontId="4" fillId="3" borderId="52" xfId="3" applyFont="1" applyFill="1" applyAlignment="1">
      <alignment horizontal="left" vertical="center" wrapText="1"/>
    </xf>
    <xf numFmtId="0" fontId="4" fillId="3" borderId="52" xfId="3" applyFont="1" applyFill="1" applyAlignment="1">
      <alignment horizontal="center" vertical="center" wrapText="1"/>
    </xf>
    <xf numFmtId="164" fontId="4" fillId="3" borderId="52" xfId="3" applyNumberFormat="1" applyFont="1" applyFill="1" applyAlignment="1">
      <alignment horizontal="left" vertical="center" wrapText="1"/>
    </xf>
    <xf numFmtId="0" fontId="10" fillId="3" borderId="53" xfId="3" applyFont="1" applyFill="1" applyBorder="1"/>
    <xf numFmtId="0" fontId="11" fillId="3" borderId="27" xfId="3" applyFont="1" applyFill="1" applyBorder="1"/>
    <xf numFmtId="0" fontId="10" fillId="3" borderId="61" xfId="3" applyFont="1" applyFill="1" applyBorder="1" applyAlignment="1">
      <alignment horizontal="center"/>
    </xf>
    <xf numFmtId="164" fontId="10" fillId="3" borderId="61" xfId="3" applyNumberFormat="1" applyFont="1" applyFill="1" applyBorder="1" applyAlignment="1">
      <alignment horizontal="center"/>
    </xf>
    <xf numFmtId="0" fontId="11" fillId="3" borderId="61" xfId="3" applyFont="1" applyFill="1" applyBorder="1" applyAlignment="1">
      <alignment horizontal="center"/>
    </xf>
    <xf numFmtId="0" fontId="10" fillId="3" borderId="28" xfId="3" applyFont="1" applyFill="1" applyBorder="1"/>
    <xf numFmtId="0" fontId="11" fillId="3" borderId="51" xfId="3" applyFont="1" applyFill="1" applyBorder="1"/>
    <xf numFmtId="0" fontId="10" fillId="3" borderId="52" xfId="3" applyFont="1" applyFill="1" applyAlignment="1">
      <alignment horizontal="center"/>
    </xf>
    <xf numFmtId="164" fontId="10" fillId="3" borderId="52" xfId="3" applyNumberFormat="1" applyFont="1" applyFill="1" applyAlignment="1">
      <alignment horizontal="center"/>
    </xf>
    <xf numFmtId="0" fontId="11" fillId="3" borderId="52" xfId="3" applyFont="1" applyFill="1" applyAlignment="1">
      <alignment horizontal="center"/>
    </xf>
    <xf numFmtId="0" fontId="12" fillId="6" borderId="1" xfId="3" applyFont="1" applyFill="1" applyBorder="1" applyAlignment="1">
      <alignment horizontal="center" vertical="center"/>
    </xf>
    <xf numFmtId="0" fontId="12" fillId="6" borderId="13" xfId="3" applyFont="1" applyFill="1" applyBorder="1" applyAlignment="1">
      <alignment horizontal="center" vertical="center" wrapText="1"/>
    </xf>
    <xf numFmtId="164" fontId="12" fillId="6" borderId="14" xfId="3" applyNumberFormat="1" applyFont="1" applyFill="1" applyBorder="1" applyAlignment="1">
      <alignment horizontal="center" vertical="center" wrapText="1"/>
    </xf>
    <xf numFmtId="0" fontId="11" fillId="3" borderId="15" xfId="3" applyFont="1" applyFill="1" applyBorder="1" applyAlignment="1">
      <alignment vertical="center" wrapText="1"/>
    </xf>
    <xf numFmtId="164" fontId="11" fillId="3" borderId="16" xfId="3" applyNumberFormat="1" applyFont="1" applyFill="1" applyBorder="1" applyAlignment="1">
      <alignment horizontal="center" vertical="center" wrapText="1"/>
    </xf>
    <xf numFmtId="164" fontId="11" fillId="3" borderId="17" xfId="3" applyNumberFormat="1" applyFont="1" applyFill="1" applyBorder="1" applyAlignment="1">
      <alignment horizontal="center" vertical="center" wrapText="1"/>
    </xf>
    <xf numFmtId="0" fontId="11" fillId="3" borderId="32" xfId="3" applyFont="1" applyFill="1" applyBorder="1" applyAlignment="1">
      <alignment vertical="center" wrapText="1"/>
    </xf>
    <xf numFmtId="164" fontId="11" fillId="3" borderId="33" xfId="3" applyNumberFormat="1" applyFont="1" applyFill="1" applyBorder="1" applyAlignment="1">
      <alignment horizontal="center" vertical="center" wrapText="1"/>
    </xf>
    <xf numFmtId="164" fontId="11" fillId="8" borderId="34" xfId="3" applyNumberFormat="1" applyFont="1" applyFill="1" applyBorder="1" applyAlignment="1">
      <alignment horizontal="center" vertical="center" wrapText="1"/>
    </xf>
    <xf numFmtId="0" fontId="16" fillId="3" borderId="15" xfId="3" applyFont="1" applyFill="1" applyBorder="1" applyAlignment="1">
      <alignment vertical="center" wrapText="1"/>
    </xf>
    <xf numFmtId="164" fontId="16" fillId="3" borderId="16" xfId="3" applyNumberFormat="1" applyFont="1" applyFill="1" applyBorder="1" applyAlignment="1">
      <alignment horizontal="center" vertical="center" wrapText="1"/>
    </xf>
    <xf numFmtId="164" fontId="16" fillId="3" borderId="17" xfId="3" applyNumberFormat="1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vertical="center" wrapText="1"/>
    </xf>
    <xf numFmtId="164" fontId="16" fillId="3" borderId="33" xfId="3" applyNumberFormat="1" applyFont="1" applyFill="1" applyBorder="1" applyAlignment="1">
      <alignment horizontal="center" vertical="center" wrapText="1"/>
    </xf>
    <xf numFmtId="164" fontId="16" fillId="3" borderId="34" xfId="3" applyNumberFormat="1" applyFont="1" applyFill="1" applyBorder="1" applyAlignment="1">
      <alignment horizontal="center" vertical="center" wrapText="1"/>
    </xf>
    <xf numFmtId="0" fontId="11" fillId="3" borderId="79" xfId="3" applyFont="1" applyFill="1" applyBorder="1" applyAlignment="1">
      <alignment vertical="center" wrapText="1"/>
    </xf>
    <xf numFmtId="164" fontId="11" fillId="3" borderId="80" xfId="3" applyNumberFormat="1" applyFont="1" applyFill="1" applyBorder="1" applyAlignment="1">
      <alignment horizontal="center" vertical="center" wrapText="1"/>
    </xf>
    <xf numFmtId="164" fontId="11" fillId="3" borderId="81" xfId="3" applyNumberFormat="1" applyFont="1" applyFill="1" applyBorder="1" applyAlignment="1">
      <alignment horizontal="center" vertical="center" wrapText="1"/>
    </xf>
    <xf numFmtId="0" fontId="11" fillId="3" borderId="52" xfId="3" applyFont="1" applyFill="1"/>
    <xf numFmtId="0" fontId="11" fillId="3" borderId="18" xfId="3" applyFont="1" applyFill="1" applyBorder="1" applyAlignment="1">
      <alignment vertical="center" wrapText="1"/>
    </xf>
    <xf numFmtId="164" fontId="11" fillId="3" borderId="20" xfId="3" applyNumberFormat="1" applyFont="1" applyFill="1" applyBorder="1" applyAlignment="1">
      <alignment horizontal="center" vertical="center" wrapText="1"/>
    </xf>
    <xf numFmtId="0" fontId="10" fillId="3" borderId="51" xfId="3" applyFont="1" applyFill="1" applyBorder="1"/>
    <xf numFmtId="165" fontId="11" fillId="3" borderId="81" xfId="3" applyNumberFormat="1" applyFont="1" applyFill="1" applyBorder="1" applyAlignment="1">
      <alignment horizontal="center" vertical="center" wrapText="1"/>
    </xf>
    <xf numFmtId="0" fontId="6" fillId="3" borderId="51" xfId="3" applyFont="1" applyFill="1" applyBorder="1"/>
    <xf numFmtId="0" fontId="6" fillId="3" borderId="53" xfId="3" applyFont="1" applyFill="1" applyBorder="1"/>
    <xf numFmtId="0" fontId="11" fillId="3" borderId="40" xfId="3" applyFont="1" applyFill="1" applyBorder="1" applyAlignment="1">
      <alignment vertical="center" wrapText="1"/>
    </xf>
    <xf numFmtId="164" fontId="11" fillId="3" borderId="41" xfId="3" applyNumberFormat="1" applyFont="1" applyFill="1" applyBorder="1" applyAlignment="1">
      <alignment horizontal="center" vertical="center" wrapText="1"/>
    </xf>
    <xf numFmtId="164" fontId="11" fillId="3" borderId="42" xfId="3" applyNumberFormat="1" applyFont="1" applyFill="1" applyBorder="1" applyAlignment="1">
      <alignment horizontal="center" vertical="center" wrapText="1"/>
    </xf>
    <xf numFmtId="0" fontId="6" fillId="3" borderId="52" xfId="3" applyFont="1" applyFill="1"/>
    <xf numFmtId="0" fontId="12" fillId="6" borderId="14" xfId="3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vertical="center" wrapText="1"/>
    </xf>
    <xf numFmtId="164" fontId="12" fillId="9" borderId="47" xfId="3" applyNumberFormat="1" applyFont="1" applyFill="1" applyBorder="1" applyAlignment="1">
      <alignment horizontal="center" vertical="center" wrapText="1"/>
    </xf>
    <xf numFmtId="0" fontId="11" fillId="3" borderId="48" xfId="3" applyFont="1" applyFill="1" applyBorder="1" applyAlignment="1">
      <alignment vertical="center" wrapText="1"/>
    </xf>
    <xf numFmtId="164" fontId="11" fillId="3" borderId="49" xfId="3" applyNumberFormat="1" applyFont="1" applyFill="1" applyBorder="1" applyAlignment="1">
      <alignment horizontal="center" vertical="center" wrapText="1"/>
    </xf>
    <xf numFmtId="164" fontId="11" fillId="3" borderId="50" xfId="3" applyNumberFormat="1" applyFont="1" applyFill="1" applyBorder="1" applyAlignment="1">
      <alignment horizontal="center" vertical="center" wrapText="1"/>
    </xf>
    <xf numFmtId="0" fontId="6" fillId="0" borderId="51" xfId="3" applyFont="1" applyBorder="1"/>
    <xf numFmtId="0" fontId="6" fillId="0" borderId="53" xfId="3" applyFont="1" applyBorder="1"/>
    <xf numFmtId="0" fontId="6" fillId="3" borderId="24" xfId="3" applyFont="1" applyFill="1" applyBorder="1"/>
    <xf numFmtId="0" fontId="6" fillId="3" borderId="25" xfId="3" applyFont="1" applyFill="1" applyBorder="1"/>
    <xf numFmtId="0" fontId="6" fillId="3" borderId="26" xfId="3" applyFont="1" applyFill="1" applyBorder="1"/>
    <xf numFmtId="0" fontId="6" fillId="0" borderId="52" xfId="3" applyFont="1"/>
    <xf numFmtId="164" fontId="11" fillId="3" borderId="19" xfId="3" applyNumberFormat="1" applyFont="1" applyFill="1" applyBorder="1" applyAlignment="1">
      <alignment horizontal="center" vertical="center" wrapText="1"/>
    </xf>
    <xf numFmtId="164" fontId="11" fillId="3" borderId="20" xfId="3" applyNumberFormat="1" applyFont="1" applyFill="1" applyBorder="1" applyAlignment="1">
      <alignment vertical="center" wrapText="1"/>
    </xf>
    <xf numFmtId="0" fontId="12" fillId="7" borderId="29" xfId="3" applyFont="1" applyFill="1" applyBorder="1" applyAlignment="1">
      <alignment vertical="center" wrapText="1"/>
    </xf>
    <xf numFmtId="164" fontId="12" fillId="7" borderId="30" xfId="3" applyNumberFormat="1" applyFont="1" applyFill="1" applyBorder="1" applyAlignment="1">
      <alignment horizontal="center" vertical="center" wrapText="1"/>
    </xf>
    <xf numFmtId="164" fontId="12" fillId="7" borderId="31" xfId="3" applyNumberFormat="1" applyFont="1" applyFill="1" applyBorder="1" applyAlignment="1">
      <alignment vertical="center" wrapText="1"/>
    </xf>
    <xf numFmtId="164" fontId="11" fillId="3" borderId="17" xfId="3" applyNumberFormat="1" applyFont="1" applyFill="1" applyBorder="1" applyAlignment="1">
      <alignment vertical="center" wrapText="1"/>
    </xf>
    <xf numFmtId="43" fontId="11" fillId="3" borderId="52" xfId="3" applyNumberFormat="1" applyFont="1" applyFill="1" applyAlignment="1">
      <alignment horizontal="center"/>
    </xf>
    <xf numFmtId="164" fontId="11" fillId="3" borderId="34" xfId="3" applyNumberFormat="1" applyFont="1" applyFill="1" applyBorder="1" applyAlignment="1">
      <alignment vertical="center" wrapText="1"/>
    </xf>
    <xf numFmtId="0" fontId="12" fillId="7" borderId="4" xfId="3" applyFont="1" applyFill="1" applyBorder="1" applyAlignment="1">
      <alignment vertical="center" wrapText="1"/>
    </xf>
    <xf numFmtId="164" fontId="12" fillId="7" borderId="35" xfId="3" applyNumberFormat="1" applyFont="1" applyFill="1" applyBorder="1" applyAlignment="1">
      <alignment horizontal="center" vertical="center" wrapText="1"/>
    </xf>
    <xf numFmtId="164" fontId="12" fillId="7" borderId="36" xfId="3" applyNumberFormat="1" applyFont="1" applyFill="1" applyBorder="1" applyAlignment="1">
      <alignment vertical="center" wrapText="1"/>
    </xf>
    <xf numFmtId="164" fontId="11" fillId="3" borderId="52" xfId="3" applyNumberFormat="1" applyFont="1" applyFill="1" applyAlignment="1">
      <alignment horizontal="center"/>
    </xf>
    <xf numFmtId="0" fontId="11" fillId="3" borderId="53" xfId="3" applyFont="1" applyFill="1" applyBorder="1"/>
    <xf numFmtId="0" fontId="14" fillId="0" borderId="52" xfId="3" applyFont="1"/>
    <xf numFmtId="0" fontId="12" fillId="6" borderId="37" xfId="3" applyFont="1" applyFill="1" applyBorder="1" applyAlignment="1">
      <alignment horizontal="center" vertical="center"/>
    </xf>
    <xf numFmtId="0" fontId="12" fillId="6" borderId="38" xfId="3" applyFont="1" applyFill="1" applyBorder="1" applyAlignment="1">
      <alignment horizontal="center" vertical="center" wrapText="1"/>
    </xf>
    <xf numFmtId="164" fontId="12" fillId="6" borderId="39" xfId="3" applyNumberFormat="1" applyFont="1" applyFill="1" applyBorder="1" applyAlignment="1">
      <alignment horizontal="center" vertical="center" wrapText="1"/>
    </xf>
    <xf numFmtId="164" fontId="15" fillId="3" borderId="20" xfId="3" applyNumberFormat="1" applyFont="1" applyFill="1" applyBorder="1" applyAlignment="1">
      <alignment vertical="center" wrapText="1"/>
    </xf>
    <xf numFmtId="0" fontId="12" fillId="7" borderId="32" xfId="3" applyFont="1" applyFill="1" applyBorder="1" applyAlignment="1">
      <alignment vertical="center" wrapText="1"/>
    </xf>
    <xf numFmtId="164" fontId="12" fillId="7" borderId="33" xfId="3" applyNumberFormat="1" applyFont="1" applyFill="1" applyBorder="1" applyAlignment="1">
      <alignment horizontal="center" vertical="center" wrapText="1"/>
    </xf>
    <xf numFmtId="164" fontId="12" fillId="7" borderId="34" xfId="3" applyNumberFormat="1" applyFont="1" applyFill="1" applyBorder="1" applyAlignment="1">
      <alignment vertical="center" wrapText="1"/>
    </xf>
    <xf numFmtId="0" fontId="10" fillId="3" borderId="24" xfId="3" applyFont="1" applyFill="1" applyBorder="1"/>
    <xf numFmtId="0" fontId="10" fillId="3" borderId="25" xfId="3" applyFont="1" applyFill="1" applyBorder="1" applyAlignment="1">
      <alignment horizontal="center"/>
    </xf>
    <xf numFmtId="164" fontId="10" fillId="3" borderId="25" xfId="3" applyNumberFormat="1" applyFont="1" applyFill="1" applyBorder="1" applyAlignment="1">
      <alignment horizontal="center"/>
    </xf>
    <xf numFmtId="0" fontId="11" fillId="3" borderId="25" xfId="3" applyFont="1" applyFill="1" applyBorder="1" applyAlignment="1">
      <alignment horizontal="center"/>
    </xf>
    <xf numFmtId="0" fontId="10" fillId="3" borderId="26" xfId="3" applyFont="1" applyFill="1" applyBorder="1"/>
    <xf numFmtId="0" fontId="5" fillId="3" borderId="52" xfId="3" applyFont="1" applyFill="1"/>
    <xf numFmtId="0" fontId="5" fillId="3" borderId="52" xfId="3" applyFont="1" applyFill="1" applyAlignment="1">
      <alignment horizontal="center"/>
    </xf>
    <xf numFmtId="164" fontId="5" fillId="3" borderId="52" xfId="3" applyNumberFormat="1" applyFont="1" applyFill="1" applyAlignment="1">
      <alignment horizontal="center"/>
    </xf>
    <xf numFmtId="0" fontId="15" fillId="3" borderId="52" xfId="3" applyFont="1" applyFill="1" applyAlignment="1">
      <alignment horizontal="center"/>
    </xf>
    <xf numFmtId="0" fontId="5" fillId="0" borderId="52" xfId="3" applyFont="1"/>
    <xf numFmtId="0" fontId="5" fillId="0" borderId="52" xfId="3" applyFont="1" applyAlignment="1">
      <alignment horizontal="center"/>
    </xf>
    <xf numFmtId="164" fontId="5" fillId="0" borderId="52" xfId="3" applyNumberFormat="1" applyFont="1" applyAlignment="1">
      <alignment horizontal="center"/>
    </xf>
    <xf numFmtId="0" fontId="15" fillId="0" borderId="52" xfId="3" applyFont="1" applyAlignment="1">
      <alignment horizontal="center"/>
    </xf>
    <xf numFmtId="0" fontId="30" fillId="0" borderId="52" xfId="3" applyFont="1"/>
    <xf numFmtId="0" fontId="18" fillId="0" borderId="52" xfId="3" applyFont="1" applyAlignment="1">
      <alignment vertical="center"/>
    </xf>
    <xf numFmtId="49" fontId="19" fillId="0" borderId="52" xfId="3" applyNumberFormat="1" applyFont="1" applyAlignment="1">
      <alignment vertical="center"/>
    </xf>
    <xf numFmtId="0" fontId="19" fillId="2" borderId="52" xfId="3" applyFont="1" applyFill="1" applyAlignment="1">
      <alignment vertical="center"/>
    </xf>
    <xf numFmtId="164" fontId="19" fillId="2" borderId="52" xfId="3" applyNumberFormat="1" applyFont="1" applyFill="1" applyAlignment="1">
      <alignment vertical="center"/>
    </xf>
    <xf numFmtId="164" fontId="19" fillId="2" borderId="52" xfId="3" applyNumberFormat="1" applyFont="1" applyFill="1" applyAlignment="1">
      <alignment horizontal="center" vertical="center"/>
    </xf>
    <xf numFmtId="49" fontId="20" fillId="5" borderId="1" xfId="3" applyNumberFormat="1" applyFont="1" applyFill="1" applyBorder="1" applyAlignment="1">
      <alignment vertical="center"/>
    </xf>
    <xf numFmtId="49" fontId="20" fillId="5" borderId="4" xfId="3" applyNumberFormat="1" applyFont="1" applyFill="1" applyBorder="1" applyAlignment="1">
      <alignment vertical="center"/>
    </xf>
    <xf numFmtId="49" fontId="20" fillId="5" borderId="29" xfId="3" applyNumberFormat="1" applyFont="1" applyFill="1" applyBorder="1" applyAlignment="1">
      <alignment horizontal="left" vertical="center"/>
    </xf>
    <xf numFmtId="0" fontId="19" fillId="0" borderId="52" xfId="3" applyFont="1" applyAlignment="1">
      <alignment vertical="center"/>
    </xf>
    <xf numFmtId="164" fontId="19" fillId="0" borderId="52" xfId="3" applyNumberFormat="1" applyFont="1" applyAlignment="1">
      <alignment vertical="center"/>
    </xf>
    <xf numFmtId="0" fontId="20" fillId="5" borderId="43" xfId="3" applyFont="1" applyFill="1" applyBorder="1" applyAlignment="1">
      <alignment horizontal="center" vertical="center" wrapText="1"/>
    </xf>
    <xf numFmtId="164" fontId="20" fillId="5" borderId="43" xfId="3" applyNumberFormat="1" applyFont="1" applyFill="1" applyBorder="1" applyAlignment="1">
      <alignment horizontal="center" vertical="center" wrapText="1"/>
    </xf>
    <xf numFmtId="0" fontId="18" fillId="0" borderId="52" xfId="3" applyFont="1" applyAlignment="1">
      <alignment horizontal="center" vertical="center"/>
    </xf>
    <xf numFmtId="0" fontId="22" fillId="8" borderId="70" xfId="3" applyFont="1" applyFill="1" applyBorder="1" applyAlignment="1">
      <alignment horizontal="left" vertical="center" wrapText="1"/>
    </xf>
    <xf numFmtId="0" fontId="22" fillId="8" borderId="71" xfId="3" applyFont="1" applyFill="1" applyBorder="1" applyAlignment="1">
      <alignment horizontal="left" vertical="center" wrapText="1"/>
    </xf>
    <xf numFmtId="164" fontId="22" fillId="8" borderId="71" xfId="3" applyNumberFormat="1" applyFont="1" applyFill="1" applyBorder="1" applyAlignment="1">
      <alignment horizontal="right" vertical="center" wrapText="1"/>
    </xf>
    <xf numFmtId="164" fontId="18" fillId="0" borderId="52" xfId="3" applyNumberFormat="1" applyFont="1" applyAlignment="1">
      <alignment vertical="center"/>
    </xf>
    <xf numFmtId="3" fontId="22" fillId="11" borderId="72" xfId="3" applyNumberFormat="1" applyFont="1" applyFill="1" applyBorder="1" applyAlignment="1">
      <alignment horizontal="left" vertical="center" wrapText="1"/>
    </xf>
    <xf numFmtId="0" fontId="22" fillId="11" borderId="73" xfId="3" applyFont="1" applyFill="1" applyBorder="1" applyAlignment="1">
      <alignment horizontal="left" vertical="center" wrapText="1"/>
    </xf>
    <xf numFmtId="164" fontId="22" fillId="11" borderId="73" xfId="3" applyNumberFormat="1" applyFont="1" applyFill="1" applyBorder="1" applyAlignment="1">
      <alignment horizontal="right" vertical="center" wrapText="1"/>
    </xf>
    <xf numFmtId="164" fontId="22" fillId="11" borderId="74" xfId="3" applyNumberFormat="1" applyFont="1" applyFill="1" applyBorder="1" applyAlignment="1">
      <alignment horizontal="right" vertical="center" wrapText="1"/>
    </xf>
    <xf numFmtId="10" fontId="18" fillId="0" borderId="52" xfId="4" applyNumberFormat="1" applyFont="1" applyAlignment="1">
      <alignment vertical="center"/>
    </xf>
    <xf numFmtId="49" fontId="22" fillId="8" borderId="72" xfId="3" applyNumberFormat="1" applyFont="1" applyFill="1" applyBorder="1" applyAlignment="1">
      <alignment horizontal="left" vertical="center" wrapText="1"/>
    </xf>
    <xf numFmtId="0" fontId="22" fillId="8" borderId="73" xfId="3" applyFont="1" applyFill="1" applyBorder="1" applyAlignment="1">
      <alignment horizontal="left" vertical="center" wrapText="1"/>
    </xf>
    <xf numFmtId="164" fontId="22" fillId="8" borderId="73" xfId="3" applyNumberFormat="1" applyFont="1" applyFill="1" applyBorder="1" applyAlignment="1">
      <alignment horizontal="right" vertical="center" wrapText="1"/>
    </xf>
    <xf numFmtId="164" fontId="22" fillId="8" borderId="74" xfId="3" applyNumberFormat="1" applyFont="1" applyFill="1" applyBorder="1" applyAlignment="1">
      <alignment horizontal="right" vertical="center" wrapText="1"/>
    </xf>
    <xf numFmtId="49" fontId="22" fillId="11" borderId="72" xfId="3" applyNumberFormat="1" applyFont="1" applyFill="1" applyBorder="1" applyAlignment="1">
      <alignment horizontal="left" vertical="center" wrapText="1"/>
    </xf>
    <xf numFmtId="49" fontId="23" fillId="0" borderId="72" xfId="3" applyNumberFormat="1" applyFont="1" applyBorder="1" applyAlignment="1">
      <alignment horizontal="left" vertical="center" wrapText="1"/>
    </xf>
    <xf numFmtId="0" fontId="23" fillId="0" borderId="73" xfId="3" applyFont="1" applyBorder="1" applyAlignment="1">
      <alignment horizontal="left" vertical="center" wrapText="1"/>
    </xf>
    <xf numFmtId="164" fontId="19" fillId="0" borderId="73" xfId="3" applyNumberFormat="1" applyFont="1" applyBorder="1" applyAlignment="1">
      <alignment horizontal="right" vertical="center" wrapText="1"/>
    </xf>
    <xf numFmtId="164" fontId="23" fillId="0" borderId="73" xfId="3" applyNumberFormat="1" applyFont="1" applyBorder="1" applyAlignment="1">
      <alignment horizontal="right" vertical="center" wrapText="1"/>
    </xf>
    <xf numFmtId="164" fontId="19" fillId="0" borderId="74" xfId="3" applyNumberFormat="1" applyFont="1" applyBorder="1" applyAlignment="1">
      <alignment horizontal="right" vertical="center" wrapText="1"/>
    </xf>
    <xf numFmtId="164" fontId="31" fillId="0" borderId="73" xfId="3" applyNumberFormat="1" applyFont="1" applyBorder="1" applyAlignment="1">
      <alignment horizontal="right" vertical="center" wrapText="1"/>
    </xf>
    <xf numFmtId="0" fontId="28" fillId="0" borderId="73" xfId="3" applyFont="1" applyBorder="1" applyAlignment="1">
      <alignment horizontal="left" vertical="center" wrapText="1"/>
    </xf>
    <xf numFmtId="164" fontId="28" fillId="0" borderId="73" xfId="3" applyNumberFormat="1" applyFont="1" applyBorder="1" applyAlignment="1">
      <alignment horizontal="right" vertical="center" wrapText="1"/>
    </xf>
    <xf numFmtId="0" fontId="19" fillId="0" borderId="73" xfId="3" applyFont="1" applyBorder="1" applyAlignment="1">
      <alignment horizontal="left" vertical="center" wrapText="1"/>
    </xf>
    <xf numFmtId="164" fontId="23" fillId="0" borderId="74" xfId="3" applyNumberFormat="1" applyFont="1" applyBorder="1" applyAlignment="1">
      <alignment horizontal="right" vertical="center" wrapText="1"/>
    </xf>
    <xf numFmtId="0" fontId="23" fillId="0" borderId="83" xfId="3" applyFont="1" applyBorder="1" applyAlignment="1">
      <alignment horizontal="left" vertical="center" wrapText="1"/>
    </xf>
    <xf numFmtId="164" fontId="22" fillId="11" borderId="78" xfId="3" applyNumberFormat="1" applyFont="1" applyFill="1" applyBorder="1" applyAlignment="1">
      <alignment horizontal="right" vertical="center" wrapText="1"/>
    </xf>
    <xf numFmtId="0" fontId="32" fillId="0" borderId="0" xfId="0" applyFont="1"/>
    <xf numFmtId="0" fontId="19" fillId="0" borderId="0" xfId="0" applyFont="1" applyAlignment="1">
      <alignment vertical="center" wrapText="1"/>
    </xf>
    <xf numFmtId="0" fontId="19" fillId="0" borderId="52" xfId="3" applyFont="1"/>
    <xf numFmtId="164" fontId="20" fillId="6" borderId="47" xfId="0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right" vertical="center" wrapText="1"/>
    </xf>
    <xf numFmtId="3" fontId="23" fillId="13" borderId="72" xfId="3" applyNumberFormat="1" applyFont="1" applyFill="1" applyBorder="1" applyAlignment="1">
      <alignment horizontal="left" vertical="center" wrapText="1"/>
    </xf>
    <xf numFmtId="0" fontId="23" fillId="13" borderId="73" xfId="3" applyFont="1" applyFill="1" applyBorder="1" applyAlignment="1">
      <alignment horizontal="left" vertical="center" wrapText="1"/>
    </xf>
    <xf numFmtId="164" fontId="22" fillId="11" borderId="73" xfId="3" applyNumberFormat="1" applyFont="1" applyFill="1" applyBorder="1" applyAlignment="1">
      <alignment horizontal="center" vertical="center" wrapText="1"/>
    </xf>
    <xf numFmtId="164" fontId="23" fillId="13" borderId="73" xfId="3" applyNumberFormat="1" applyFont="1" applyFill="1" applyBorder="1" applyAlignment="1">
      <alignment horizontal="center" vertical="center" wrapText="1"/>
    </xf>
    <xf numFmtId="164" fontId="22" fillId="8" borderId="71" xfId="3" applyNumberFormat="1" applyFont="1" applyFill="1" applyBorder="1" applyAlignment="1">
      <alignment horizontal="center" vertical="center" wrapText="1"/>
    </xf>
    <xf numFmtId="4" fontId="22" fillId="8" borderId="71" xfId="3" applyNumberFormat="1" applyFont="1" applyFill="1" applyBorder="1" applyAlignment="1">
      <alignment horizontal="right" vertical="center" wrapText="1"/>
    </xf>
    <xf numFmtId="4" fontId="22" fillId="11" borderId="73" xfId="3" applyNumberFormat="1" applyFont="1" applyFill="1" applyBorder="1" applyAlignment="1">
      <alignment horizontal="right" vertical="center" wrapText="1"/>
    </xf>
    <xf numFmtId="4" fontId="23" fillId="13" borderId="73" xfId="3" applyNumberFormat="1" applyFont="1" applyFill="1" applyBorder="1" applyAlignment="1">
      <alignment horizontal="right" vertical="center" wrapText="1"/>
    </xf>
    <xf numFmtId="164" fontId="19" fillId="2" borderId="52" xfId="3" applyNumberFormat="1" applyFont="1" applyFill="1" applyAlignment="1">
      <alignment horizontal="left" vertical="center"/>
    </xf>
    <xf numFmtId="164" fontId="19" fillId="0" borderId="52" xfId="3" applyNumberFormat="1" applyFont="1" applyAlignment="1">
      <alignment horizontal="left" vertical="center"/>
    </xf>
    <xf numFmtId="164" fontId="22" fillId="8" borderId="82" xfId="3" applyNumberFormat="1" applyFont="1" applyFill="1" applyBorder="1" applyAlignment="1">
      <alignment horizontal="left" vertical="center" wrapText="1"/>
    </xf>
    <xf numFmtId="164" fontId="22" fillId="11" borderId="74" xfId="3" applyNumberFormat="1" applyFont="1" applyFill="1" applyBorder="1" applyAlignment="1">
      <alignment horizontal="left" vertical="center" wrapText="1"/>
    </xf>
    <xf numFmtId="164" fontId="23" fillId="13" borderId="74" xfId="3" applyNumberFormat="1" applyFont="1" applyFill="1" applyBorder="1" applyAlignment="1">
      <alignment horizontal="left" vertical="center" wrapText="1"/>
    </xf>
    <xf numFmtId="164" fontId="20" fillId="6" borderId="47" xfId="0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3" fillId="12" borderId="72" xfId="3" applyFont="1" applyFill="1" applyBorder="1" applyAlignment="1">
      <alignment horizontal="left" vertical="center" wrapText="1"/>
    </xf>
    <xf numFmtId="0" fontId="23" fillId="12" borderId="73" xfId="3" applyFont="1" applyFill="1" applyBorder="1" applyAlignment="1">
      <alignment horizontal="left" vertical="center" wrapText="1"/>
    </xf>
    <xf numFmtId="164" fontId="23" fillId="12" borderId="73" xfId="3" applyNumberFormat="1" applyFont="1" applyFill="1" applyBorder="1" applyAlignment="1">
      <alignment horizontal="right" vertical="center" wrapText="1"/>
    </xf>
    <xf numFmtId="164" fontId="23" fillId="12" borderId="74" xfId="3" applyNumberFormat="1" applyFont="1" applyFill="1" applyBorder="1" applyAlignment="1">
      <alignment horizontal="right" vertical="center" wrapText="1"/>
    </xf>
    <xf numFmtId="49" fontId="23" fillId="12" borderId="72" xfId="3" applyNumberFormat="1" applyFont="1" applyFill="1" applyBorder="1" applyAlignment="1">
      <alignment horizontal="left" vertical="center" wrapText="1"/>
    </xf>
    <xf numFmtId="164" fontId="33" fillId="12" borderId="73" xfId="3" applyNumberFormat="1" applyFont="1" applyFill="1" applyBorder="1" applyAlignment="1">
      <alignment horizontal="right" vertical="center" wrapText="1"/>
    </xf>
    <xf numFmtId="49" fontId="23" fillId="0" borderId="72" xfId="0" applyNumberFormat="1" applyFont="1" applyBorder="1" applyAlignment="1">
      <alignment horizontal="left" vertical="center" wrapText="1"/>
    </xf>
    <xf numFmtId="0" fontId="23" fillId="0" borderId="73" xfId="0" applyFont="1" applyBorder="1" applyAlignment="1">
      <alignment horizontal="left" vertical="center" wrapText="1"/>
    </xf>
    <xf numFmtId="164" fontId="19" fillId="0" borderId="73" xfId="0" applyNumberFormat="1" applyFont="1" applyBorder="1" applyAlignment="1">
      <alignment horizontal="right" vertical="center" wrapText="1"/>
    </xf>
    <xf numFmtId="164" fontId="23" fillId="0" borderId="73" xfId="0" applyNumberFormat="1" applyFont="1" applyBorder="1" applyAlignment="1">
      <alignment horizontal="right" vertical="center" wrapText="1"/>
    </xf>
    <xf numFmtId="164" fontId="19" fillId="0" borderId="74" xfId="0" applyNumberFormat="1" applyFont="1" applyBorder="1" applyAlignment="1">
      <alignment horizontal="right" vertical="center" wrapText="1"/>
    </xf>
    <xf numFmtId="0" fontId="18" fillId="0" borderId="0" xfId="0" applyFont="1" applyAlignment="1">
      <alignment vertical="center"/>
    </xf>
    <xf numFmtId="164" fontId="22" fillId="8" borderId="82" xfId="0" applyNumberFormat="1" applyFont="1" applyFill="1" applyBorder="1" applyAlignment="1">
      <alignment horizontal="right" vertical="center" wrapText="1"/>
    </xf>
    <xf numFmtId="164" fontId="22" fillId="11" borderId="74" xfId="0" applyNumberFormat="1" applyFont="1" applyFill="1" applyBorder="1" applyAlignment="1">
      <alignment horizontal="right" vertical="center" wrapText="1"/>
    </xf>
    <xf numFmtId="164" fontId="22" fillId="12" borderId="74" xfId="0" applyNumberFormat="1" applyFont="1" applyFill="1" applyBorder="1" applyAlignment="1">
      <alignment horizontal="right" vertical="center" wrapText="1"/>
    </xf>
    <xf numFmtId="49" fontId="20" fillId="5" borderId="85" xfId="3" applyNumberFormat="1" applyFont="1" applyFill="1" applyBorder="1" applyAlignment="1">
      <alignment vertical="center"/>
    </xf>
    <xf numFmtId="49" fontId="20" fillId="5" borderId="7" xfId="3" applyNumberFormat="1" applyFont="1" applyFill="1" applyBorder="1" applyAlignment="1">
      <alignment vertical="center"/>
    </xf>
    <xf numFmtId="49" fontId="20" fillId="5" borderId="86" xfId="3" applyNumberFormat="1" applyFont="1" applyFill="1" applyBorder="1" applyAlignment="1">
      <alignment horizontal="left" vertical="center"/>
    </xf>
    <xf numFmtId="49" fontId="19" fillId="2" borderId="52" xfId="3" applyNumberFormat="1" applyFont="1" applyFill="1" applyAlignment="1">
      <alignment horizontal="left" vertical="center"/>
    </xf>
    <xf numFmtId="49" fontId="19" fillId="0" borderId="52" xfId="3" applyNumberFormat="1" applyFont="1" applyAlignment="1">
      <alignment horizontal="left" vertical="center"/>
    </xf>
    <xf numFmtId="49" fontId="20" fillId="5" borderId="43" xfId="3" applyNumberFormat="1" applyFont="1" applyFill="1" applyBorder="1" applyAlignment="1">
      <alignment horizontal="left" vertical="center"/>
    </xf>
    <xf numFmtId="49" fontId="22" fillId="8" borderId="82" xfId="0" applyNumberFormat="1" applyFont="1" applyFill="1" applyBorder="1" applyAlignment="1">
      <alignment horizontal="left" vertical="center"/>
    </xf>
    <xf numFmtId="49" fontId="22" fillId="11" borderId="74" xfId="0" applyNumberFormat="1" applyFont="1" applyFill="1" applyBorder="1" applyAlignment="1">
      <alignment horizontal="left" vertical="center"/>
    </xf>
    <xf numFmtId="49" fontId="22" fillId="12" borderId="74" xfId="0" applyNumberFormat="1" applyFont="1" applyFill="1" applyBorder="1" applyAlignment="1">
      <alignment horizontal="left" vertical="center"/>
    </xf>
    <xf numFmtId="49" fontId="19" fillId="0" borderId="74" xfId="0" applyNumberFormat="1" applyFont="1" applyBorder="1" applyAlignment="1">
      <alignment horizontal="left" vertical="center"/>
    </xf>
    <xf numFmtId="49" fontId="23" fillId="12" borderId="74" xfId="3" applyNumberFormat="1" applyFont="1" applyFill="1" applyBorder="1" applyAlignment="1">
      <alignment horizontal="left" vertical="center"/>
    </xf>
    <xf numFmtId="49" fontId="22" fillId="11" borderId="74" xfId="3" applyNumberFormat="1" applyFont="1" applyFill="1" applyBorder="1" applyAlignment="1">
      <alignment horizontal="left" vertical="center"/>
    </xf>
    <xf numFmtId="49" fontId="22" fillId="8" borderId="74" xfId="3" applyNumberFormat="1" applyFont="1" applyFill="1" applyBorder="1" applyAlignment="1">
      <alignment horizontal="left" vertical="center"/>
    </xf>
    <xf numFmtId="49" fontId="19" fillId="0" borderId="74" xfId="3" applyNumberFormat="1" applyFont="1" applyBorder="1" applyAlignment="1">
      <alignment horizontal="left" vertical="center"/>
    </xf>
    <xf numFmtId="49" fontId="23" fillId="0" borderId="74" xfId="3" applyNumberFormat="1" applyFont="1" applyBorder="1" applyAlignment="1">
      <alignment horizontal="left" vertical="center"/>
    </xf>
    <xf numFmtId="49" fontId="22" fillId="11" borderId="78" xfId="3" applyNumberFormat="1" applyFont="1" applyFill="1" applyBorder="1" applyAlignment="1">
      <alignment horizontal="left" vertical="center"/>
    </xf>
    <xf numFmtId="49" fontId="2" fillId="0" borderId="52" xfId="3" applyNumberFormat="1" applyAlignment="1">
      <alignment horizontal="left"/>
    </xf>
    <xf numFmtId="164" fontId="28" fillId="0" borderId="73" xfId="0" applyNumberFormat="1" applyFont="1" applyBorder="1" applyAlignment="1">
      <alignment horizontal="right" vertical="center" wrapText="1"/>
    </xf>
    <xf numFmtId="49" fontId="34" fillId="0" borderId="74" xfId="0" applyNumberFormat="1" applyFont="1" applyBorder="1" applyAlignment="1">
      <alignment horizontal="left" vertical="center" wrapText="1"/>
    </xf>
    <xf numFmtId="0" fontId="1" fillId="0" borderId="52" xfId="5"/>
    <xf numFmtId="164" fontId="28" fillId="0" borderId="83" xfId="0" applyNumberFormat="1" applyFont="1" applyBorder="1" applyAlignment="1">
      <alignment horizontal="right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9" xfId="0" applyFont="1" applyBorder="1"/>
    <xf numFmtId="0" fontId="7" fillId="5" borderId="7" xfId="0" applyFont="1" applyFill="1" applyBorder="1" applyAlignment="1">
      <alignment horizontal="center" vertical="center" wrapText="1"/>
    </xf>
    <xf numFmtId="0" fontId="12" fillId="9" borderId="44" xfId="3" applyFont="1" applyFill="1" applyBorder="1" applyAlignment="1">
      <alignment horizontal="center" vertical="center" wrapText="1"/>
    </xf>
    <xf numFmtId="0" fontId="29" fillId="0" borderId="45" xfId="3" applyFont="1" applyBorder="1"/>
    <xf numFmtId="0" fontId="29" fillId="0" borderId="46" xfId="3" applyFont="1" applyBorder="1"/>
    <xf numFmtId="0" fontId="7" fillId="4" borderId="7" xfId="3" applyFont="1" applyFill="1" applyBorder="1" applyAlignment="1">
      <alignment horizontal="center" vertical="center" wrapText="1"/>
    </xf>
    <xf numFmtId="0" fontId="29" fillId="0" borderId="8" xfId="3" applyFont="1" applyBorder="1"/>
    <xf numFmtId="0" fontId="29" fillId="0" borderId="9" xfId="3" applyFont="1" applyBorder="1"/>
    <xf numFmtId="0" fontId="7" fillId="5" borderId="7" xfId="3" applyFont="1" applyFill="1" applyBorder="1" applyAlignment="1">
      <alignment horizontal="center" vertical="center" wrapText="1"/>
    </xf>
    <xf numFmtId="0" fontId="21" fillId="0" borderId="87" xfId="3" applyFont="1" applyBorder="1" applyAlignment="1">
      <alignment horizontal="left" vertical="center"/>
    </xf>
    <xf numFmtId="0" fontId="21" fillId="0" borderId="88" xfId="3" applyFont="1" applyBorder="1" applyAlignment="1">
      <alignment horizontal="left" vertical="center"/>
    </xf>
    <xf numFmtId="0" fontId="21" fillId="0" borderId="89" xfId="3" applyFont="1" applyBorder="1" applyAlignment="1">
      <alignment horizontal="left" vertical="center"/>
    </xf>
    <xf numFmtId="0" fontId="17" fillId="0" borderId="84" xfId="3" applyFont="1" applyBorder="1" applyAlignment="1">
      <alignment horizontal="center" vertical="center" wrapText="1"/>
    </xf>
    <xf numFmtId="0" fontId="22" fillId="11" borderId="75" xfId="3" applyFont="1" applyFill="1" applyBorder="1" applyAlignment="1">
      <alignment horizontal="right" vertical="center" wrapText="1"/>
    </xf>
    <xf numFmtId="0" fontId="22" fillId="11" borderId="76" xfId="3" applyFont="1" applyFill="1" applyBorder="1" applyAlignment="1">
      <alignment horizontal="right" vertical="center" wrapText="1"/>
    </xf>
    <xf numFmtId="0" fontId="22" fillId="11" borderId="77" xfId="3" applyFont="1" applyFill="1" applyBorder="1" applyAlignment="1">
      <alignment horizontal="right" vertical="center" wrapText="1"/>
    </xf>
    <xf numFmtId="0" fontId="20" fillId="10" borderId="51" xfId="3" applyFont="1" applyFill="1" applyBorder="1" applyAlignment="1">
      <alignment horizontal="center" vertical="center" wrapText="1"/>
    </xf>
    <xf numFmtId="0" fontId="20" fillId="10" borderId="52" xfId="3" applyFont="1" applyFill="1" applyAlignment="1">
      <alignment horizontal="center" vertical="center" wrapText="1"/>
    </xf>
    <xf numFmtId="14" fontId="21" fillId="0" borderId="87" xfId="3" applyNumberFormat="1" applyFont="1" applyBorder="1" applyAlignment="1">
      <alignment horizontal="left" vertical="center"/>
    </xf>
    <xf numFmtId="14" fontId="21" fillId="0" borderId="88" xfId="3" applyNumberFormat="1" applyFont="1" applyBorder="1" applyAlignment="1">
      <alignment horizontal="left" vertical="center"/>
    </xf>
    <xf numFmtId="14" fontId="21" fillId="0" borderId="89" xfId="3" applyNumberFormat="1" applyFont="1" applyBorder="1" applyAlignment="1">
      <alignment horizontal="left" vertical="center"/>
    </xf>
    <xf numFmtId="0" fontId="20" fillId="10" borderId="44" xfId="3" applyFont="1" applyFill="1" applyBorder="1" applyAlignment="1">
      <alignment horizontal="center" vertical="center" wrapText="1"/>
    </xf>
    <xf numFmtId="0" fontId="29" fillId="0" borderId="69" xfId="3" applyFont="1" applyBorder="1"/>
    <xf numFmtId="0" fontId="20" fillId="6" borderId="44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69" xfId="0" applyFont="1" applyFill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9" fillId="0" borderId="56" xfId="3" applyFont="1" applyBorder="1"/>
    <xf numFmtId="0" fontId="29" fillId="0" borderId="57" xfId="3" applyFont="1" applyBorder="1"/>
    <xf numFmtId="0" fontId="29" fillId="0" borderId="58" xfId="3" applyFont="1" applyBorder="1"/>
    <xf numFmtId="0" fontId="2" fillId="0" borderId="52" xfId="3"/>
    <xf numFmtId="0" fontId="29" fillId="0" borderId="59" xfId="3" applyFont="1" applyBorder="1"/>
    <xf numFmtId="0" fontId="29" fillId="0" borderId="60" xfId="3" applyFont="1" applyBorder="1"/>
    <xf numFmtId="0" fontId="29" fillId="0" borderId="61" xfId="3" applyFont="1" applyBorder="1"/>
    <xf numFmtId="0" fontId="29" fillId="0" borderId="62" xfId="3" applyFont="1" applyBorder="1"/>
    <xf numFmtId="0" fontId="21" fillId="0" borderId="63" xfId="3" applyFont="1" applyBorder="1" applyAlignment="1">
      <alignment horizontal="left" vertical="center"/>
    </xf>
    <xf numFmtId="0" fontId="29" fillId="0" borderId="64" xfId="3" applyFont="1" applyBorder="1"/>
    <xf numFmtId="0" fontId="29" fillId="0" borderId="65" xfId="3" applyFont="1" applyBorder="1"/>
    <xf numFmtId="0" fontId="21" fillId="0" borderId="54" xfId="3" applyFont="1" applyBorder="1" applyAlignment="1">
      <alignment horizontal="left" vertical="center"/>
    </xf>
    <xf numFmtId="14" fontId="21" fillId="0" borderId="54" xfId="3" applyNumberFormat="1" applyFont="1" applyBorder="1" applyAlignment="1">
      <alignment horizontal="left" vertical="center"/>
    </xf>
    <xf numFmtId="0" fontId="21" fillId="0" borderId="66" xfId="3" applyFont="1" applyBorder="1" applyAlignment="1">
      <alignment horizontal="left" vertical="center"/>
    </xf>
    <xf numFmtId="0" fontId="29" fillId="0" borderId="67" xfId="3" applyFont="1" applyBorder="1"/>
    <xf numFmtId="0" fontId="29" fillId="0" borderId="68" xfId="3" applyFont="1" applyBorder="1"/>
    <xf numFmtId="49" fontId="36" fillId="0" borderId="74" xfId="3" applyNumberFormat="1" applyFont="1" applyBorder="1" applyAlignment="1">
      <alignment horizontal="left" vertical="center"/>
    </xf>
    <xf numFmtId="164" fontId="36" fillId="12" borderId="74" xfId="3" applyNumberFormat="1" applyFont="1" applyFill="1" applyBorder="1" applyAlignment="1">
      <alignment horizontal="right" vertical="center" wrapText="1"/>
    </xf>
    <xf numFmtId="164" fontId="36" fillId="0" borderId="74" xfId="3" applyNumberFormat="1" applyFont="1" applyBorder="1" applyAlignment="1">
      <alignment horizontal="right" vertical="center" wrapText="1"/>
    </xf>
  </cellXfs>
  <cellStyles count="6">
    <cellStyle name="Normal" xfId="0" builtinId="0"/>
    <cellStyle name="Normal 2" xfId="3" xr:uid="{A73283C8-6087-4EC1-94F8-EB69725DB896}"/>
    <cellStyle name="Normal 3" xfId="5" xr:uid="{EC44FB43-CA6D-4158-8982-CE74A5318A99}"/>
    <cellStyle name="Normal 4" xfId="2" xr:uid="{6815760E-718D-4D24-8155-E925FC93E5CB}"/>
    <cellStyle name="Normal 6" xfId="1" xr:uid="{7AE2F601-46E9-4822-BE52-FA344EC95F30}"/>
    <cellStyle name="Porcentagem 2" xfId="4" xr:uid="{2D464610-2983-405E-8D8C-2E574C610C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110490</xdr:colOff>
      <xdr:row>0</xdr:row>
      <xdr:rowOff>173355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4350" y="173355"/>
          <a:ext cx="1428750" cy="238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A3D60FDB-2A2C-4113-B88D-242E6F897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83755" y="8445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4340A343-05F5-4E60-BA2C-6412B4E4EE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66505" y="313055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2251710</xdr:colOff>
      <xdr:row>0</xdr:row>
      <xdr:rowOff>40640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19EC5939-CB6D-40AE-A48C-602250FC84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72850" y="40640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2136737</xdr:colOff>
      <xdr:row>0</xdr:row>
      <xdr:rowOff>24317</xdr:rowOff>
    </xdr:from>
    <xdr:ext cx="2118360" cy="356235"/>
    <xdr:pic>
      <xdr:nvPicPr>
        <xdr:cNvPr id="2" name="image1.png">
          <a:extLst>
            <a:ext uri="{FF2B5EF4-FFF2-40B4-BE49-F238E27FC236}">
              <a16:creationId xmlns:a16="http://schemas.microsoft.com/office/drawing/2014/main" id="{884090C7-A63B-49E3-B973-CBA71A4D44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1231" y="24317"/>
          <a:ext cx="2118360" cy="35623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187612</xdr:colOff>
      <xdr:row>20</xdr:row>
      <xdr:rowOff>142572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B4B69C-8CCB-48B0-87EC-BB880977B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6792" cy="3694762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518161</xdr:colOff>
      <xdr:row>0</xdr:row>
      <xdr:rowOff>0</xdr:rowOff>
    </xdr:from>
    <xdr:to>
      <xdr:col>18</xdr:col>
      <xdr:colOff>186691</xdr:colOff>
      <xdr:row>20</xdr:row>
      <xdr:rowOff>148474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C55F37-69E5-4ABE-B830-D2632764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5361" y="0"/>
          <a:ext cx="6362700" cy="37019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A4" sqref="A4:E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7.45" customHeight="1" x14ac:dyDescent="0.6">
      <c r="A1" s="1" t="s">
        <v>0</v>
      </c>
      <c r="B1" s="44" t="s">
        <v>457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45" customHeight="1" x14ac:dyDescent="0.6">
      <c r="A2" s="6" t="s">
        <v>1</v>
      </c>
      <c r="B2" s="45" t="s">
        <v>458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7.45" customHeight="1" x14ac:dyDescent="0.6">
      <c r="A3" s="6" t="s">
        <v>2</v>
      </c>
      <c r="B3" s="45" t="s">
        <v>631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54" t="s">
        <v>3</v>
      </c>
      <c r="B4" s="255"/>
      <c r="C4" s="255"/>
      <c r="D4" s="255"/>
      <c r="E4" s="25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 x14ac:dyDescent="0.25">
      <c r="A6" s="257" t="s">
        <v>4</v>
      </c>
      <c r="B6" s="255"/>
      <c r="C6" s="255"/>
      <c r="D6" s="255"/>
      <c r="E6" s="25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7541.68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14693.42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24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43">
        <v>36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x14ac:dyDescent="0.6">
      <c r="A13" s="19"/>
      <c r="B13" s="29" t="s">
        <v>15</v>
      </c>
      <c r="C13" s="30" t="s">
        <v>12</v>
      </c>
      <c r="D13" s="31">
        <v>4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6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64EB-EB45-4C98-A8AB-3B8F75FA95A8}">
  <dimension ref="A1:G1000"/>
  <sheetViews>
    <sheetView showGridLines="0" workbookViewId="0">
      <selection activeCell="A4" sqref="A4:G4"/>
    </sheetView>
  </sheetViews>
  <sheetFormatPr defaultColWidth="14.42578125" defaultRowHeight="15" customHeight="1" x14ac:dyDescent="0.2"/>
  <cols>
    <col min="1" max="1" width="12" style="52" customWidth="1"/>
    <col min="2" max="2" width="38.140625" style="52" customWidth="1"/>
    <col min="3" max="3" width="15.5703125" style="52" customWidth="1"/>
    <col min="4" max="4" width="12.42578125" style="52" customWidth="1"/>
    <col min="5" max="5" width="12.7109375" style="52" customWidth="1"/>
    <col min="6" max="6" width="10.42578125" style="52" customWidth="1"/>
    <col min="7" max="7" width="36" style="52" customWidth="1"/>
    <col min="8" max="13" width="16.28515625" style="52" customWidth="1"/>
    <col min="14" max="24" width="8.7109375" style="52" customWidth="1"/>
    <col min="25" max="16384" width="14.42578125" style="52"/>
  </cols>
  <sheetData>
    <row r="1" spans="1:7" ht="21.75" x14ac:dyDescent="0.6">
      <c r="A1" s="46" t="s">
        <v>0</v>
      </c>
      <c r="B1" s="47" t="s">
        <v>457</v>
      </c>
      <c r="C1" s="48"/>
      <c r="D1" s="49"/>
      <c r="E1" s="50"/>
      <c r="F1" s="50"/>
      <c r="G1" s="51"/>
    </row>
    <row r="2" spans="1:7" ht="21.75" x14ac:dyDescent="0.6">
      <c r="A2" s="53" t="s">
        <v>1</v>
      </c>
      <c r="B2" s="54" t="s">
        <v>458</v>
      </c>
      <c r="C2" s="55"/>
      <c r="D2" s="56"/>
      <c r="E2" s="57"/>
      <c r="F2" s="57"/>
      <c r="G2" s="58"/>
    </row>
    <row r="3" spans="1:7" ht="21.75" x14ac:dyDescent="0.6">
      <c r="A3" s="53" t="s">
        <v>2</v>
      </c>
      <c r="B3" s="54" t="s">
        <v>630</v>
      </c>
      <c r="C3" s="55"/>
      <c r="D3" s="56"/>
      <c r="E3" s="57"/>
      <c r="F3" s="59"/>
      <c r="G3" s="58"/>
    </row>
    <row r="4" spans="1:7" ht="22.15" customHeight="1" x14ac:dyDescent="0.25">
      <c r="A4" s="261" t="s">
        <v>16</v>
      </c>
      <c r="B4" s="262"/>
      <c r="C4" s="262"/>
      <c r="D4" s="262"/>
      <c r="E4" s="262"/>
      <c r="F4" s="262"/>
      <c r="G4" s="263"/>
    </row>
    <row r="5" spans="1:7" ht="28.5" x14ac:dyDescent="0.6">
      <c r="A5" s="60"/>
      <c r="B5" s="61"/>
      <c r="C5" s="61"/>
      <c r="D5" s="62"/>
      <c r="E5" s="63"/>
      <c r="F5" s="63"/>
      <c r="G5" s="64"/>
    </row>
    <row r="6" spans="1:7" ht="24" customHeight="1" x14ac:dyDescent="0.25">
      <c r="A6" s="264" t="s">
        <v>41</v>
      </c>
      <c r="B6" s="262"/>
      <c r="C6" s="262"/>
      <c r="D6" s="262"/>
      <c r="E6" s="262"/>
      <c r="F6" s="262"/>
      <c r="G6" s="263"/>
    </row>
    <row r="7" spans="1:7" ht="21.75" x14ac:dyDescent="0.6">
      <c r="A7" s="65"/>
      <c r="B7" s="66"/>
      <c r="C7" s="67"/>
      <c r="D7" s="68"/>
      <c r="E7" s="59"/>
      <c r="F7" s="59"/>
      <c r="G7" s="69"/>
    </row>
    <row r="8" spans="1:7" ht="21.75" x14ac:dyDescent="0.6">
      <c r="A8" s="70" t="s">
        <v>41</v>
      </c>
      <c r="B8" s="71"/>
      <c r="C8" s="71"/>
      <c r="D8" s="72"/>
      <c r="E8" s="73"/>
      <c r="F8" s="73"/>
      <c r="G8" s="74"/>
    </row>
    <row r="9" spans="1:7" ht="22.5" thickBot="1" x14ac:dyDescent="0.65">
      <c r="A9" s="75"/>
      <c r="B9" s="76"/>
      <c r="C9" s="76"/>
      <c r="D9" s="77"/>
      <c r="E9" s="78"/>
      <c r="F9" s="78"/>
      <c r="G9" s="69"/>
    </row>
    <row r="10" spans="1:7" ht="21.75" x14ac:dyDescent="0.6">
      <c r="A10" s="75"/>
      <c r="B10" s="79" t="s">
        <v>5</v>
      </c>
      <c r="C10" s="80" t="s">
        <v>6</v>
      </c>
      <c r="D10" s="81" t="s">
        <v>7</v>
      </c>
      <c r="E10" s="78"/>
      <c r="F10" s="78"/>
      <c r="G10" s="69"/>
    </row>
    <row r="11" spans="1:7" ht="21.75" x14ac:dyDescent="0.6">
      <c r="A11" s="75"/>
      <c r="B11" s="82" t="s">
        <v>43</v>
      </c>
      <c r="C11" s="83" t="s">
        <v>459</v>
      </c>
      <c r="D11" s="84">
        <f>OBRA!D10/OBRA!D12</f>
        <v>408.15055555555557</v>
      </c>
      <c r="E11" s="78"/>
      <c r="F11" s="78"/>
      <c r="G11" s="69"/>
    </row>
    <row r="12" spans="1:7" ht="21.75" x14ac:dyDescent="0.6">
      <c r="A12" s="75"/>
      <c r="B12" s="85" t="s">
        <v>39</v>
      </c>
      <c r="C12" s="86" t="s">
        <v>40</v>
      </c>
      <c r="D12" s="87">
        <v>45</v>
      </c>
      <c r="E12" s="78"/>
      <c r="F12" s="78"/>
      <c r="G12" s="69"/>
    </row>
    <row r="13" spans="1:7" ht="21.75" x14ac:dyDescent="0.6">
      <c r="A13" s="75"/>
      <c r="B13" s="88" t="s">
        <v>44</v>
      </c>
      <c r="C13" s="89" t="s">
        <v>21</v>
      </c>
      <c r="D13" s="90">
        <f>ROUNDUP((D12*OBRA!D10)/OBRA!D12/180,)</f>
        <v>103</v>
      </c>
      <c r="E13" s="78"/>
      <c r="F13" s="78"/>
      <c r="G13" s="69"/>
    </row>
    <row r="14" spans="1:7" ht="21.75" x14ac:dyDescent="0.6">
      <c r="A14" s="75"/>
      <c r="B14" s="91" t="s">
        <v>42</v>
      </c>
      <c r="C14" s="92" t="s">
        <v>21</v>
      </c>
      <c r="D14" s="93">
        <v>10</v>
      </c>
      <c r="E14" s="78"/>
      <c r="F14" s="78"/>
      <c r="G14" s="69"/>
    </row>
    <row r="15" spans="1:7" ht="21.75" x14ac:dyDescent="0.6">
      <c r="A15" s="75"/>
      <c r="B15" s="94" t="s">
        <v>45</v>
      </c>
      <c r="C15" s="95" t="s">
        <v>21</v>
      </c>
      <c r="D15" s="96">
        <f>ROUNDUP($D$13/20,0)</f>
        <v>6</v>
      </c>
      <c r="E15" s="97" t="s">
        <v>46</v>
      </c>
      <c r="F15" s="97"/>
      <c r="G15" s="69"/>
    </row>
    <row r="16" spans="1:7" ht="21.75" x14ac:dyDescent="0.6">
      <c r="A16" s="75"/>
      <c r="B16" s="98" t="s">
        <v>460</v>
      </c>
      <c r="C16" s="95" t="s">
        <v>21</v>
      </c>
      <c r="D16" s="99">
        <f>ROUNDUP(OBRA!$D$13/5,0)</f>
        <v>1</v>
      </c>
      <c r="E16" s="97" t="s">
        <v>461</v>
      </c>
      <c r="F16" s="97"/>
      <c r="G16" s="69"/>
    </row>
    <row r="17" spans="1:7" ht="21.75" x14ac:dyDescent="0.6">
      <c r="A17" s="100"/>
      <c r="B17" s="94" t="s">
        <v>47</v>
      </c>
      <c r="C17" s="95" t="s">
        <v>48</v>
      </c>
      <c r="D17" s="101">
        <f>800*D13</f>
        <v>82400</v>
      </c>
      <c r="E17" s="97" t="s">
        <v>49</v>
      </c>
      <c r="F17" s="97"/>
      <c r="G17" s="69"/>
    </row>
    <row r="18" spans="1:7" ht="18" x14ac:dyDescent="0.45">
      <c r="A18" s="102"/>
      <c r="B18" s="94" t="s">
        <v>50</v>
      </c>
      <c r="C18" s="95" t="s">
        <v>48</v>
      </c>
      <c r="D18" s="101">
        <f>500*D13</f>
        <v>51500</v>
      </c>
      <c r="E18" s="97" t="s">
        <v>51</v>
      </c>
      <c r="F18" s="97"/>
      <c r="G18" s="103"/>
    </row>
    <row r="19" spans="1:7" ht="18.75" thickBot="1" x14ac:dyDescent="0.5">
      <c r="A19" s="102"/>
      <c r="B19" s="104" t="s">
        <v>52</v>
      </c>
      <c r="C19" s="105" t="s">
        <v>21</v>
      </c>
      <c r="D19" s="106">
        <f>ROUNDUP($D$13/20,0)</f>
        <v>6</v>
      </c>
      <c r="E19" s="97" t="s">
        <v>53</v>
      </c>
      <c r="F19" s="97"/>
      <c r="G19" s="103"/>
    </row>
    <row r="20" spans="1:7" x14ac:dyDescent="0.25">
      <c r="A20" s="102"/>
      <c r="B20" s="107"/>
      <c r="C20" s="107"/>
      <c r="D20" s="107"/>
      <c r="E20" s="107"/>
      <c r="F20" s="107"/>
      <c r="G20" s="103"/>
    </row>
    <row r="21" spans="1:7" ht="15.75" customHeight="1" x14ac:dyDescent="0.6">
      <c r="A21" s="70" t="s">
        <v>54</v>
      </c>
      <c r="B21" s="71"/>
      <c r="C21" s="71"/>
      <c r="D21" s="72"/>
      <c r="E21" s="73"/>
      <c r="F21" s="73"/>
      <c r="G21" s="74"/>
    </row>
    <row r="22" spans="1:7" ht="15.75" customHeight="1" thickBot="1" x14ac:dyDescent="0.65">
      <c r="A22" s="75"/>
      <c r="B22" s="76"/>
      <c r="C22" s="76"/>
      <c r="D22" s="77"/>
      <c r="E22" s="78"/>
      <c r="F22" s="78"/>
      <c r="G22" s="69"/>
    </row>
    <row r="23" spans="1:7" ht="15.75" customHeight="1" x14ac:dyDescent="0.6">
      <c r="A23" s="75"/>
      <c r="B23" s="79" t="s">
        <v>5</v>
      </c>
      <c r="C23" s="80" t="s">
        <v>6</v>
      </c>
      <c r="D23" s="80" t="s">
        <v>7</v>
      </c>
      <c r="E23" s="80" t="s">
        <v>55</v>
      </c>
      <c r="F23" s="108" t="s">
        <v>56</v>
      </c>
      <c r="G23" s="69"/>
    </row>
    <row r="24" spans="1:7" ht="15.75" customHeight="1" x14ac:dyDescent="0.6">
      <c r="A24" s="75"/>
      <c r="B24" s="82" t="s">
        <v>57</v>
      </c>
      <c r="C24" s="83" t="s">
        <v>21</v>
      </c>
      <c r="D24" s="95">
        <f>D28*1.5</f>
        <v>15</v>
      </c>
      <c r="E24" s="95">
        <v>200</v>
      </c>
      <c r="F24" s="96">
        <f>D24*E24</f>
        <v>3000</v>
      </c>
      <c r="G24" s="69"/>
    </row>
    <row r="25" spans="1:7" ht="15.75" customHeight="1" x14ac:dyDescent="0.6">
      <c r="A25" s="75"/>
      <c r="B25" s="98" t="s">
        <v>58</v>
      </c>
      <c r="C25" s="95" t="s">
        <v>21</v>
      </c>
      <c r="D25" s="95">
        <f>2</f>
        <v>2</v>
      </c>
      <c r="E25" s="95">
        <v>1000</v>
      </c>
      <c r="F25" s="96">
        <f t="shared" ref="F25:F28" si="0">E25*D25</f>
        <v>2000</v>
      </c>
      <c r="G25" s="69"/>
    </row>
    <row r="26" spans="1:7" ht="15.75" customHeight="1" x14ac:dyDescent="0.25">
      <c r="A26" s="102"/>
      <c r="B26" s="98" t="s">
        <v>59</v>
      </c>
      <c r="C26" s="95" t="s">
        <v>21</v>
      </c>
      <c r="D26" s="95">
        <f>2*2</f>
        <v>4</v>
      </c>
      <c r="E26" s="95">
        <v>5000</v>
      </c>
      <c r="F26" s="96">
        <f t="shared" si="0"/>
        <v>20000</v>
      </c>
      <c r="G26" s="103"/>
    </row>
    <row r="27" spans="1:7" ht="15.75" customHeight="1" x14ac:dyDescent="0.25">
      <c r="A27" s="102"/>
      <c r="B27" s="98" t="s">
        <v>60</v>
      </c>
      <c r="C27" s="95" t="s">
        <v>19</v>
      </c>
      <c r="D27" s="95">
        <f>7*2*2</f>
        <v>28</v>
      </c>
      <c r="E27" s="95">
        <v>900</v>
      </c>
      <c r="F27" s="96">
        <f t="shared" si="0"/>
        <v>25200</v>
      </c>
      <c r="G27" s="103"/>
    </row>
    <row r="28" spans="1:7" ht="15.75" customHeight="1" thickBot="1" x14ac:dyDescent="0.3">
      <c r="A28" s="102"/>
      <c r="B28" s="109" t="s">
        <v>61</v>
      </c>
      <c r="C28" s="105" t="s">
        <v>21</v>
      </c>
      <c r="D28" s="105">
        <f>D14</f>
        <v>10</v>
      </c>
      <c r="E28" s="105">
        <v>800</v>
      </c>
      <c r="F28" s="106">
        <f t="shared" si="0"/>
        <v>8000</v>
      </c>
      <c r="G28" s="103"/>
    </row>
    <row r="29" spans="1:7" ht="15.75" customHeight="1" thickBot="1" x14ac:dyDescent="0.3">
      <c r="A29" s="102"/>
      <c r="B29" s="258" t="s">
        <v>62</v>
      </c>
      <c r="C29" s="259"/>
      <c r="D29" s="259"/>
      <c r="E29" s="260"/>
      <c r="F29" s="110">
        <f>F26+F27+F28+F25+F24</f>
        <v>58200</v>
      </c>
      <c r="G29" s="103"/>
    </row>
    <row r="30" spans="1:7" ht="15.75" customHeight="1" x14ac:dyDescent="0.25">
      <c r="A30" s="102"/>
      <c r="B30" s="79" t="s">
        <v>5</v>
      </c>
      <c r="C30" s="80" t="s">
        <v>6</v>
      </c>
      <c r="D30" s="80" t="s">
        <v>7</v>
      </c>
      <c r="E30" s="80" t="s">
        <v>55</v>
      </c>
      <c r="F30" s="108" t="s">
        <v>56</v>
      </c>
      <c r="G30" s="103"/>
    </row>
    <row r="31" spans="1:7" ht="15.75" customHeight="1" x14ac:dyDescent="0.25">
      <c r="A31" s="102"/>
      <c r="B31" s="82" t="s">
        <v>63</v>
      </c>
      <c r="C31" s="83" t="s">
        <v>21</v>
      </c>
      <c r="D31" s="95">
        <f>D14</f>
        <v>10</v>
      </c>
      <c r="E31" s="95">
        <v>6000</v>
      </c>
      <c r="F31" s="96">
        <f>D31*E31</f>
        <v>60000</v>
      </c>
      <c r="G31" s="103"/>
    </row>
    <row r="32" spans="1:7" ht="15.75" customHeight="1" x14ac:dyDescent="0.25">
      <c r="A32" s="102"/>
      <c r="B32" s="98" t="s">
        <v>64</v>
      </c>
      <c r="C32" s="95" t="s">
        <v>21</v>
      </c>
      <c r="D32" s="95">
        <v>2</v>
      </c>
      <c r="E32" s="95">
        <v>2000</v>
      </c>
      <c r="F32" s="96">
        <f t="shared" ref="F32:F33" si="1">E32*D32</f>
        <v>4000</v>
      </c>
      <c r="G32" s="103"/>
    </row>
    <row r="33" spans="1:7" ht="15.75" customHeight="1" thickBot="1" x14ac:dyDescent="0.3">
      <c r="A33" s="102"/>
      <c r="B33" s="111" t="s">
        <v>65</v>
      </c>
      <c r="C33" s="112" t="s">
        <v>21</v>
      </c>
      <c r="D33" s="112">
        <f>2*2</f>
        <v>4</v>
      </c>
      <c r="E33" s="112">
        <v>500</v>
      </c>
      <c r="F33" s="113">
        <f t="shared" si="1"/>
        <v>2000</v>
      </c>
      <c r="G33" s="103"/>
    </row>
    <row r="34" spans="1:7" ht="15.75" customHeight="1" thickBot="1" x14ac:dyDescent="0.3">
      <c r="A34" s="114"/>
      <c r="B34" s="258" t="s">
        <v>62</v>
      </c>
      <c r="C34" s="259"/>
      <c r="D34" s="259"/>
      <c r="E34" s="260"/>
      <c r="F34" s="110">
        <f>+F31+F32+F33</f>
        <v>66000</v>
      </c>
      <c r="G34" s="115"/>
    </row>
    <row r="35" spans="1:7" ht="15.75" customHeight="1" thickBot="1" x14ac:dyDescent="0.3">
      <c r="A35" s="116"/>
      <c r="B35" s="117"/>
      <c r="C35" s="117"/>
      <c r="D35" s="117"/>
      <c r="E35" s="117"/>
      <c r="F35" s="117"/>
      <c r="G35" s="118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F8F7-9D8D-402C-8366-3222F553DE41}">
  <sheetPr>
    <pageSetUpPr fitToPage="1"/>
  </sheetPr>
  <dimension ref="A1:Z1004"/>
  <sheetViews>
    <sheetView showGridLines="0" workbookViewId="0">
      <selection activeCell="A4" sqref="A4:F4"/>
    </sheetView>
  </sheetViews>
  <sheetFormatPr defaultColWidth="14.42578125" defaultRowHeight="15" customHeight="1" x14ac:dyDescent="0.2"/>
  <cols>
    <col min="1" max="1" width="10.7109375" style="52" customWidth="1"/>
    <col min="2" max="2" width="83.7109375" style="52" customWidth="1"/>
    <col min="3" max="4" width="11.28515625" style="52" customWidth="1"/>
    <col min="5" max="5" width="11.140625" style="52" customWidth="1"/>
    <col min="6" max="6" width="24" style="52" customWidth="1"/>
    <col min="7" max="24" width="8.5703125" style="52" customWidth="1"/>
    <col min="25" max="26" width="12.5703125" style="52" customWidth="1"/>
    <col min="27" max="16384" width="14.42578125" style="52"/>
  </cols>
  <sheetData>
    <row r="1" spans="1:26" ht="18" customHeight="1" x14ac:dyDescent="0.6">
      <c r="A1" s="46" t="s">
        <v>0</v>
      </c>
      <c r="B1" s="47" t="s">
        <v>457</v>
      </c>
      <c r="C1" s="48"/>
      <c r="D1" s="49"/>
      <c r="E1" s="50"/>
      <c r="F1" s="51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18" customHeight="1" x14ac:dyDescent="0.6">
      <c r="A2" s="53" t="s">
        <v>1</v>
      </c>
      <c r="B2" s="54" t="s">
        <v>458</v>
      </c>
      <c r="C2" s="55"/>
      <c r="D2" s="56"/>
      <c r="E2" s="57"/>
      <c r="F2" s="5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18" customHeight="1" x14ac:dyDescent="0.6">
      <c r="A3" s="53" t="s">
        <v>2</v>
      </c>
      <c r="B3" s="54" t="s">
        <v>630</v>
      </c>
      <c r="C3" s="55"/>
      <c r="D3" s="56"/>
      <c r="E3" s="57"/>
      <c r="F3" s="5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24.75" customHeight="1" x14ac:dyDescent="0.25">
      <c r="A4" s="261" t="s">
        <v>16</v>
      </c>
      <c r="B4" s="262"/>
      <c r="C4" s="262"/>
      <c r="D4" s="262"/>
      <c r="E4" s="262"/>
      <c r="F4" s="263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4.25" customHeight="1" x14ac:dyDescent="0.6">
      <c r="A5" s="60"/>
      <c r="B5" s="61"/>
      <c r="C5" s="61"/>
      <c r="D5" s="62"/>
      <c r="E5" s="63"/>
      <c r="F5" s="64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21.6" customHeight="1" x14ac:dyDescent="0.25">
      <c r="A6" s="264" t="s">
        <v>17</v>
      </c>
      <c r="B6" s="262"/>
      <c r="C6" s="262"/>
      <c r="D6" s="262"/>
      <c r="E6" s="262"/>
      <c r="F6" s="263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14.25" customHeight="1" x14ac:dyDescent="0.6">
      <c r="A7" s="65"/>
      <c r="B7" s="66"/>
      <c r="C7" s="67"/>
      <c r="D7" s="68"/>
      <c r="E7" s="59"/>
      <c r="F7" s="6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21.75" customHeight="1" x14ac:dyDescent="0.6">
      <c r="A8" s="70" t="s">
        <v>18</v>
      </c>
      <c r="B8" s="71"/>
      <c r="C8" s="71"/>
      <c r="D8" s="72"/>
      <c r="E8" s="73"/>
      <c r="F8" s="74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21.75" customHeight="1" thickBot="1" x14ac:dyDescent="0.65">
      <c r="A9" s="75"/>
      <c r="B9" s="76"/>
      <c r="C9" s="76"/>
      <c r="D9" s="77"/>
      <c r="E9" s="78"/>
      <c r="F9" s="6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21.75" customHeight="1" x14ac:dyDescent="0.6">
      <c r="A10" s="75"/>
      <c r="B10" s="79" t="s">
        <v>5</v>
      </c>
      <c r="C10" s="80" t="s">
        <v>6</v>
      </c>
      <c r="D10" s="81" t="s">
        <v>7</v>
      </c>
      <c r="E10" s="78"/>
      <c r="F10" s="6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21.75" customHeight="1" x14ac:dyDescent="0.6">
      <c r="A11" s="75"/>
      <c r="B11" s="98" t="s">
        <v>462</v>
      </c>
      <c r="C11" s="120" t="s">
        <v>19</v>
      </c>
      <c r="D11" s="121">
        <f>155.98+66.7</f>
        <v>222.68</v>
      </c>
      <c r="E11" s="78"/>
      <c r="F11" s="6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21.75" customHeight="1" x14ac:dyDescent="0.6">
      <c r="A12" s="75"/>
      <c r="B12" s="98" t="s">
        <v>463</v>
      </c>
      <c r="C12" s="120" t="s">
        <v>19</v>
      </c>
      <c r="D12" s="121">
        <f>185.24+54.18</f>
        <v>239.42000000000002</v>
      </c>
      <c r="E12" s="78"/>
      <c r="F12" s="6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21.75" customHeight="1" x14ac:dyDescent="0.6">
      <c r="A13" s="75"/>
      <c r="B13" s="98" t="s">
        <v>20</v>
      </c>
      <c r="C13" s="120" t="s">
        <v>21</v>
      </c>
      <c r="D13" s="121">
        <v>1</v>
      </c>
      <c r="E13" s="78"/>
      <c r="F13" s="6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21.75" customHeight="1" thickBot="1" x14ac:dyDescent="0.65">
      <c r="A14" s="75"/>
      <c r="B14" s="122" t="s">
        <v>22</v>
      </c>
      <c r="C14" s="123" t="s">
        <v>19</v>
      </c>
      <c r="D14" s="124">
        <f>D11+D12</f>
        <v>462.1</v>
      </c>
      <c r="E14" s="78"/>
      <c r="F14" s="6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21.75" customHeight="1" x14ac:dyDescent="0.6">
      <c r="A15" s="100"/>
      <c r="B15" s="76"/>
      <c r="C15" s="76"/>
      <c r="D15" s="77"/>
      <c r="E15" s="78"/>
      <c r="F15" s="6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21.75" customHeight="1" x14ac:dyDescent="0.6">
      <c r="A16" s="70" t="s">
        <v>23</v>
      </c>
      <c r="B16" s="71"/>
      <c r="C16" s="71"/>
      <c r="D16" s="72"/>
      <c r="E16" s="73"/>
      <c r="F16" s="74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21.75" customHeight="1" thickBot="1" x14ac:dyDescent="0.65">
      <c r="A17" s="100"/>
      <c r="B17" s="76"/>
      <c r="C17" s="76"/>
      <c r="D17" s="77"/>
      <c r="E17" s="78"/>
      <c r="F17" s="6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21.75" customHeight="1" x14ac:dyDescent="0.6">
      <c r="A18" s="100"/>
      <c r="B18" s="79" t="s">
        <v>5</v>
      </c>
      <c r="C18" s="80" t="s">
        <v>6</v>
      </c>
      <c r="D18" s="81" t="s">
        <v>7</v>
      </c>
      <c r="E18" s="78"/>
      <c r="F18" s="6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21.75" customHeight="1" x14ac:dyDescent="0.6">
      <c r="A19" s="100"/>
      <c r="B19" s="82" t="s">
        <v>24</v>
      </c>
      <c r="C19" s="83" t="s">
        <v>19</v>
      </c>
      <c r="D19" s="125">
        <f>D11+D12</f>
        <v>462.1</v>
      </c>
      <c r="E19" s="126"/>
      <c r="F19" s="6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21.75" customHeight="1" x14ac:dyDescent="0.6">
      <c r="A20" s="100"/>
      <c r="B20" s="85" t="s">
        <v>25</v>
      </c>
      <c r="C20" s="86" t="s">
        <v>21</v>
      </c>
      <c r="D20" s="127">
        <v>3</v>
      </c>
      <c r="E20" s="78"/>
      <c r="F20" s="6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21.75" customHeight="1" x14ac:dyDescent="0.6">
      <c r="A21" s="100"/>
      <c r="B21" s="128" t="s">
        <v>26</v>
      </c>
      <c r="C21" s="129" t="s">
        <v>19</v>
      </c>
      <c r="D21" s="130">
        <f>(D19*D20)</f>
        <v>1386.3000000000002</v>
      </c>
      <c r="E21" s="78"/>
      <c r="F21" s="6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21.75" customHeight="1" x14ac:dyDescent="0.45">
      <c r="A22" s="75"/>
      <c r="B22" s="78"/>
      <c r="C22" s="78"/>
      <c r="D22" s="131"/>
      <c r="E22" s="78"/>
      <c r="F22" s="132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21.75" customHeight="1" x14ac:dyDescent="0.6">
      <c r="A23" s="70" t="s">
        <v>464</v>
      </c>
      <c r="B23" s="71"/>
      <c r="C23" s="71"/>
      <c r="D23" s="72"/>
      <c r="E23" s="73"/>
      <c r="F23" s="74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21.75" customHeight="1" thickBot="1" x14ac:dyDescent="0.65">
      <c r="A24" s="100"/>
      <c r="B24" s="76"/>
      <c r="C24" s="76"/>
      <c r="D24" s="77"/>
      <c r="E24" s="78"/>
      <c r="F24" s="6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21.75" customHeight="1" x14ac:dyDescent="0.6">
      <c r="A25" s="100"/>
      <c r="B25" s="79" t="s">
        <v>5</v>
      </c>
      <c r="C25" s="80" t="s">
        <v>6</v>
      </c>
      <c r="D25" s="81" t="s">
        <v>7</v>
      </c>
      <c r="E25" s="78"/>
      <c r="F25" s="6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21.75" customHeight="1" x14ac:dyDescent="0.6">
      <c r="A26" s="100"/>
      <c r="B26" s="82" t="s">
        <v>465</v>
      </c>
      <c r="C26" s="83" t="s">
        <v>19</v>
      </c>
      <c r="D26" s="127">
        <v>506.63500000000005</v>
      </c>
      <c r="E26" s="78"/>
      <c r="F26" s="6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21.75" customHeight="1" x14ac:dyDescent="0.6">
      <c r="A27" s="100"/>
      <c r="B27" s="128" t="s">
        <v>27</v>
      </c>
      <c r="C27" s="129" t="s">
        <v>19</v>
      </c>
      <c r="D27" s="130">
        <f>D26</f>
        <v>506.63500000000005</v>
      </c>
      <c r="E27" s="78"/>
      <c r="F27" s="6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21.75" customHeight="1" x14ac:dyDescent="0.6">
      <c r="A28" s="100"/>
      <c r="B28" s="78"/>
      <c r="C28" s="78"/>
      <c r="D28" s="131"/>
      <c r="E28" s="78"/>
      <c r="F28" s="6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21.75" customHeight="1" x14ac:dyDescent="0.6">
      <c r="A29" s="70" t="s">
        <v>27</v>
      </c>
      <c r="B29" s="71"/>
      <c r="C29" s="71"/>
      <c r="D29" s="72"/>
      <c r="E29" s="73"/>
      <c r="F29" s="74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21.75" customHeight="1" thickBot="1" x14ac:dyDescent="0.65">
      <c r="A30" s="100"/>
      <c r="B30" s="76"/>
      <c r="C30" s="76"/>
      <c r="D30" s="77"/>
      <c r="E30" s="78"/>
      <c r="F30" s="6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21.75" customHeight="1" x14ac:dyDescent="0.6">
      <c r="A31" s="100"/>
      <c r="B31" s="79" t="s">
        <v>5</v>
      </c>
      <c r="C31" s="80" t="s">
        <v>6</v>
      </c>
      <c r="D31" s="81" t="s">
        <v>7</v>
      </c>
      <c r="E31" s="78"/>
      <c r="F31" s="6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21.75" customHeight="1" x14ac:dyDescent="0.6">
      <c r="A32" s="100"/>
      <c r="B32" s="82" t="s">
        <v>28</v>
      </c>
      <c r="C32" s="83" t="s">
        <v>29</v>
      </c>
      <c r="D32" s="127">
        <f>(D11+D12)*11.3</f>
        <v>5221.7300000000005</v>
      </c>
      <c r="E32" s="78"/>
      <c r="F32" s="6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21.75" customHeight="1" x14ac:dyDescent="0.6">
      <c r="A33" s="100"/>
      <c r="B33" s="128" t="s">
        <v>27</v>
      </c>
      <c r="C33" s="129" t="s">
        <v>30</v>
      </c>
      <c r="D33" s="130">
        <f>D32</f>
        <v>5221.7300000000005</v>
      </c>
      <c r="E33" s="78"/>
      <c r="F33" s="6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21.75" customHeight="1" x14ac:dyDescent="0.6">
      <c r="A34" s="100"/>
      <c r="B34" s="76"/>
      <c r="C34" s="76"/>
      <c r="D34" s="77"/>
      <c r="E34" s="78"/>
      <c r="F34" s="6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21.75" customHeight="1" x14ac:dyDescent="0.6">
      <c r="A35" s="70" t="s">
        <v>31</v>
      </c>
      <c r="B35" s="71"/>
      <c r="C35" s="71"/>
      <c r="D35" s="72"/>
      <c r="E35" s="73"/>
      <c r="F35" s="74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21.75" customHeight="1" thickBot="1" x14ac:dyDescent="0.65">
      <c r="A36" s="100"/>
      <c r="B36" s="76"/>
      <c r="C36" s="76"/>
      <c r="D36" s="77"/>
      <c r="E36" s="78"/>
      <c r="F36" s="6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21.75" customHeight="1" x14ac:dyDescent="0.6">
      <c r="A37" s="100"/>
      <c r="B37" s="134" t="s">
        <v>5</v>
      </c>
      <c r="C37" s="135" t="s">
        <v>6</v>
      </c>
      <c r="D37" s="136" t="s">
        <v>7</v>
      </c>
      <c r="E37" s="78"/>
      <c r="F37" s="6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21.75" customHeight="1" x14ac:dyDescent="0.6">
      <c r="A38" s="100"/>
      <c r="B38" s="98" t="s">
        <v>32</v>
      </c>
      <c r="C38" s="120" t="s">
        <v>30</v>
      </c>
      <c r="D38" s="137">
        <f>1*2.4</f>
        <v>2.4</v>
      </c>
      <c r="E38" s="78"/>
      <c r="F38" s="6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21.75" customHeight="1" x14ac:dyDescent="0.6">
      <c r="A39" s="100"/>
      <c r="B39" s="98" t="s">
        <v>33</v>
      </c>
      <c r="C39" s="120" t="s">
        <v>21</v>
      </c>
      <c r="D39" s="137">
        <v>6</v>
      </c>
      <c r="E39" s="78"/>
      <c r="F39" s="6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21.75" customHeight="1" x14ac:dyDescent="0.6">
      <c r="A40" s="100"/>
      <c r="B40" s="98" t="s">
        <v>34</v>
      </c>
      <c r="C40" s="120" t="s">
        <v>21</v>
      </c>
      <c r="D40" s="137">
        <f>(2+3+3+3+4+3+3+3)</f>
        <v>24</v>
      </c>
      <c r="E40" s="78"/>
      <c r="F40" s="6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21.75" customHeight="1" x14ac:dyDescent="0.6">
      <c r="A41" s="100"/>
      <c r="B41" s="138" t="s">
        <v>31</v>
      </c>
      <c r="C41" s="139" t="s">
        <v>30</v>
      </c>
      <c r="D41" s="140">
        <f>D38*D40</f>
        <v>57.599999999999994</v>
      </c>
      <c r="E41" s="78"/>
      <c r="F41" s="6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21.75" customHeight="1" x14ac:dyDescent="0.6">
      <c r="A42" s="100"/>
      <c r="B42" s="76"/>
      <c r="C42" s="76"/>
      <c r="D42" s="77"/>
      <c r="E42" s="78"/>
      <c r="F42" s="6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21.75" customHeight="1" x14ac:dyDescent="0.6">
      <c r="A43" s="70" t="s">
        <v>35</v>
      </c>
      <c r="B43" s="71"/>
      <c r="C43" s="71"/>
      <c r="D43" s="72"/>
      <c r="E43" s="73"/>
      <c r="F43" s="74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21.75" customHeight="1" thickBot="1" x14ac:dyDescent="0.65">
      <c r="A44" s="100"/>
      <c r="B44" s="76"/>
      <c r="C44" s="76"/>
      <c r="D44" s="77"/>
      <c r="E44" s="78"/>
      <c r="F44" s="6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21.75" customHeight="1" x14ac:dyDescent="0.6">
      <c r="A45" s="100"/>
      <c r="B45" s="79" t="s">
        <v>5</v>
      </c>
      <c r="C45" s="80" t="s">
        <v>6</v>
      </c>
      <c r="D45" s="81" t="s">
        <v>7</v>
      </c>
      <c r="E45" s="78"/>
      <c r="F45" s="6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21.75" customHeight="1" x14ac:dyDescent="0.6">
      <c r="A46" s="100"/>
      <c r="B46" s="82" t="s">
        <v>36</v>
      </c>
      <c r="C46" s="83" t="s">
        <v>19</v>
      </c>
      <c r="D46" s="125">
        <f>42.1</f>
        <v>42.1</v>
      </c>
      <c r="E46" s="78"/>
      <c r="F46" s="6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21.75" customHeight="1" x14ac:dyDescent="0.6">
      <c r="A47" s="100"/>
      <c r="B47" s="85" t="s">
        <v>37</v>
      </c>
      <c r="C47" s="86" t="s">
        <v>19</v>
      </c>
      <c r="D47" s="127">
        <v>2.4</v>
      </c>
      <c r="E47" s="78"/>
      <c r="F47" s="6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21.75" customHeight="1" x14ac:dyDescent="0.6">
      <c r="A48" s="100"/>
      <c r="B48" s="128" t="s">
        <v>38</v>
      </c>
      <c r="C48" s="129" t="s">
        <v>30</v>
      </c>
      <c r="D48" s="130">
        <f>D47*D46</f>
        <v>101.04</v>
      </c>
      <c r="E48" s="78"/>
      <c r="F48" s="6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21.75" customHeight="1" x14ac:dyDescent="0.6">
      <c r="A49" s="100"/>
      <c r="B49" s="76"/>
      <c r="C49" s="76"/>
      <c r="D49" s="77"/>
      <c r="E49" s="78"/>
      <c r="F49" s="6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21.75" customHeight="1" thickBot="1" x14ac:dyDescent="0.65">
      <c r="A50" s="141"/>
      <c r="B50" s="142"/>
      <c r="C50" s="142"/>
      <c r="D50" s="143"/>
      <c r="E50" s="144"/>
      <c r="F50" s="145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21.75" customHeight="1" x14ac:dyDescent="0.6">
      <c r="A51" s="146"/>
      <c r="B51" s="147"/>
      <c r="C51" s="147"/>
      <c r="D51" s="148"/>
      <c r="E51" s="149"/>
      <c r="F51" s="146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21.75" customHeight="1" x14ac:dyDescent="0.6">
      <c r="A52" s="146"/>
      <c r="B52" s="147"/>
      <c r="C52" s="147"/>
      <c r="D52" s="148"/>
      <c r="E52" s="149"/>
      <c r="F52" s="146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21.75" customHeight="1" x14ac:dyDescent="0.6">
      <c r="A53" s="150"/>
      <c r="B53" s="151"/>
      <c r="C53" s="151"/>
      <c r="D53" s="152"/>
      <c r="E53" s="153"/>
      <c r="F53" s="150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21.75" customHeight="1" x14ac:dyDescent="0.6">
      <c r="A54" s="150"/>
      <c r="B54" s="151"/>
      <c r="C54" s="151"/>
      <c r="D54" s="152"/>
      <c r="E54" s="153"/>
      <c r="F54" s="150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21.75" customHeight="1" x14ac:dyDescent="0.6">
      <c r="A55" s="150"/>
      <c r="B55" s="151"/>
      <c r="C55" s="151"/>
      <c r="D55" s="152"/>
      <c r="E55" s="153"/>
      <c r="F55" s="150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21.75" customHeight="1" x14ac:dyDescent="0.6">
      <c r="A56" s="150"/>
      <c r="B56" s="151"/>
      <c r="C56" s="151"/>
      <c r="D56" s="152"/>
      <c r="E56" s="153"/>
      <c r="F56" s="150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21.75" customHeight="1" x14ac:dyDescent="0.6">
      <c r="A57" s="150"/>
      <c r="B57" s="151"/>
      <c r="C57" s="151"/>
      <c r="D57" s="152"/>
      <c r="E57" s="153"/>
      <c r="F57" s="150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21.75" customHeight="1" x14ac:dyDescent="0.6">
      <c r="A58" s="150"/>
      <c r="B58" s="151"/>
      <c r="C58" s="151"/>
      <c r="D58" s="152"/>
      <c r="E58" s="153"/>
      <c r="F58" s="150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21.75" customHeight="1" x14ac:dyDescent="0.6">
      <c r="A59" s="150"/>
      <c r="B59" s="151"/>
      <c r="C59" s="151"/>
      <c r="D59" s="152"/>
      <c r="E59" s="153"/>
      <c r="F59" s="150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21.75" customHeight="1" x14ac:dyDescent="0.6">
      <c r="A60" s="150"/>
      <c r="B60" s="151"/>
      <c r="C60" s="151"/>
      <c r="D60" s="152"/>
      <c r="E60" s="153"/>
      <c r="F60" s="150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21.75" customHeight="1" x14ac:dyDescent="0.6">
      <c r="A61" s="150"/>
      <c r="B61" s="151"/>
      <c r="C61" s="151"/>
      <c r="D61" s="152"/>
      <c r="E61" s="153"/>
      <c r="F61" s="150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21.75" customHeight="1" x14ac:dyDescent="0.6">
      <c r="A62" s="150"/>
      <c r="B62" s="151"/>
      <c r="C62" s="151"/>
      <c r="D62" s="152"/>
      <c r="E62" s="153"/>
      <c r="F62" s="150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21.75" customHeight="1" x14ac:dyDescent="0.6">
      <c r="A63" s="150"/>
      <c r="B63" s="151"/>
      <c r="C63" s="151"/>
      <c r="D63" s="152"/>
      <c r="E63" s="153"/>
      <c r="F63" s="150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21.75" customHeight="1" x14ac:dyDescent="0.6">
      <c r="A64" s="150"/>
      <c r="B64" s="151"/>
      <c r="C64" s="151"/>
      <c r="D64" s="152"/>
      <c r="E64" s="153"/>
      <c r="F64" s="150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21.75" customHeight="1" x14ac:dyDescent="0.6">
      <c r="A65" s="150"/>
      <c r="B65" s="151"/>
      <c r="C65" s="151"/>
      <c r="D65" s="152"/>
      <c r="E65" s="153"/>
      <c r="F65" s="150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21.75" customHeight="1" x14ac:dyDescent="0.6">
      <c r="A66" s="150"/>
      <c r="B66" s="151"/>
      <c r="C66" s="151"/>
      <c r="D66" s="152"/>
      <c r="E66" s="153"/>
      <c r="F66" s="150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21.75" customHeight="1" x14ac:dyDescent="0.6">
      <c r="A67" s="150"/>
      <c r="B67" s="151"/>
      <c r="C67" s="151"/>
      <c r="D67" s="152"/>
      <c r="E67" s="153"/>
      <c r="F67" s="150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21.75" customHeight="1" x14ac:dyDescent="0.6">
      <c r="A68" s="150"/>
      <c r="B68" s="151"/>
      <c r="C68" s="151"/>
      <c r="D68" s="152"/>
      <c r="E68" s="153"/>
      <c r="F68" s="150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21.75" customHeight="1" x14ac:dyDescent="0.6">
      <c r="A69" s="150"/>
      <c r="B69" s="151"/>
      <c r="C69" s="151"/>
      <c r="D69" s="152"/>
      <c r="E69" s="153"/>
      <c r="F69" s="150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21.75" customHeight="1" x14ac:dyDescent="0.6">
      <c r="A70" s="150"/>
      <c r="B70" s="151"/>
      <c r="C70" s="151"/>
      <c r="D70" s="152"/>
      <c r="E70" s="153"/>
      <c r="F70" s="150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21.75" customHeight="1" x14ac:dyDescent="0.6">
      <c r="A71" s="150"/>
      <c r="B71" s="151"/>
      <c r="C71" s="151"/>
      <c r="D71" s="152"/>
      <c r="E71" s="153"/>
      <c r="F71" s="150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21.75" customHeight="1" x14ac:dyDescent="0.6">
      <c r="A72" s="150"/>
      <c r="B72" s="151"/>
      <c r="C72" s="151"/>
      <c r="D72" s="152"/>
      <c r="E72" s="153"/>
      <c r="F72" s="150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21.75" customHeight="1" x14ac:dyDescent="0.6">
      <c r="A73" s="150"/>
      <c r="B73" s="151"/>
      <c r="C73" s="151"/>
      <c r="D73" s="152"/>
      <c r="E73" s="153"/>
      <c r="F73" s="150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21.75" customHeight="1" x14ac:dyDescent="0.6">
      <c r="A74" s="150"/>
      <c r="B74" s="151"/>
      <c r="C74" s="151"/>
      <c r="D74" s="152"/>
      <c r="E74" s="153"/>
      <c r="F74" s="150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21.75" customHeight="1" x14ac:dyDescent="0.6">
      <c r="A75" s="150"/>
      <c r="B75" s="151"/>
      <c r="C75" s="151"/>
      <c r="D75" s="152"/>
      <c r="E75" s="153"/>
      <c r="F75" s="150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21.75" customHeight="1" x14ac:dyDescent="0.6">
      <c r="A76" s="150"/>
      <c r="B76" s="151"/>
      <c r="C76" s="151"/>
      <c r="D76" s="152"/>
      <c r="E76" s="153"/>
      <c r="F76" s="150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21.75" customHeight="1" x14ac:dyDescent="0.6">
      <c r="A77" s="150"/>
      <c r="B77" s="151"/>
      <c r="C77" s="151"/>
      <c r="D77" s="152"/>
      <c r="E77" s="153"/>
      <c r="F77" s="150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21.75" customHeight="1" x14ac:dyDescent="0.6">
      <c r="A78" s="150"/>
      <c r="B78" s="151"/>
      <c r="C78" s="151"/>
      <c r="D78" s="152"/>
      <c r="E78" s="153"/>
      <c r="F78" s="150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21.75" customHeight="1" x14ac:dyDescent="0.6">
      <c r="A79" s="150"/>
      <c r="B79" s="151"/>
      <c r="C79" s="151"/>
      <c r="D79" s="152"/>
      <c r="E79" s="153"/>
      <c r="F79" s="150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21.75" customHeight="1" x14ac:dyDescent="0.6">
      <c r="A80" s="150"/>
      <c r="B80" s="151"/>
      <c r="C80" s="151"/>
      <c r="D80" s="152"/>
      <c r="E80" s="153"/>
      <c r="F80" s="150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21.75" customHeight="1" x14ac:dyDescent="0.6">
      <c r="A81" s="150"/>
      <c r="B81" s="151"/>
      <c r="C81" s="151"/>
      <c r="D81" s="152"/>
      <c r="E81" s="153"/>
      <c r="F81" s="150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21.75" customHeight="1" x14ac:dyDescent="0.6">
      <c r="A82" s="150"/>
      <c r="B82" s="151"/>
      <c r="C82" s="151"/>
      <c r="D82" s="152"/>
      <c r="E82" s="153"/>
      <c r="F82" s="150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21.75" customHeight="1" x14ac:dyDescent="0.6">
      <c r="A83" s="150"/>
      <c r="B83" s="151"/>
      <c r="C83" s="151"/>
      <c r="D83" s="152"/>
      <c r="E83" s="153"/>
      <c r="F83" s="150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21.75" customHeight="1" x14ac:dyDescent="0.6">
      <c r="A84" s="150"/>
      <c r="B84" s="151"/>
      <c r="C84" s="151"/>
      <c r="D84" s="152"/>
      <c r="E84" s="153"/>
      <c r="F84" s="150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21.75" customHeight="1" x14ac:dyDescent="0.6">
      <c r="A85" s="150"/>
      <c r="B85" s="151"/>
      <c r="C85" s="151"/>
      <c r="D85" s="152"/>
      <c r="E85" s="153"/>
      <c r="F85" s="150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21.75" customHeight="1" x14ac:dyDescent="0.6">
      <c r="A86" s="150"/>
      <c r="B86" s="151"/>
      <c r="C86" s="151"/>
      <c r="D86" s="152"/>
      <c r="E86" s="153"/>
      <c r="F86" s="150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21.75" customHeight="1" x14ac:dyDescent="0.6">
      <c r="A87" s="150"/>
      <c r="B87" s="151"/>
      <c r="C87" s="151"/>
      <c r="D87" s="152"/>
      <c r="E87" s="153"/>
      <c r="F87" s="150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21.75" customHeight="1" x14ac:dyDescent="0.6">
      <c r="A88" s="150"/>
      <c r="B88" s="151"/>
      <c r="C88" s="151"/>
      <c r="D88" s="152"/>
      <c r="E88" s="153"/>
      <c r="F88" s="150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21.75" customHeight="1" x14ac:dyDescent="0.6">
      <c r="A89" s="150"/>
      <c r="B89" s="151"/>
      <c r="C89" s="151"/>
      <c r="D89" s="152"/>
      <c r="E89" s="153"/>
      <c r="F89" s="150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21.75" customHeight="1" x14ac:dyDescent="0.6">
      <c r="A90" s="150"/>
      <c r="B90" s="151"/>
      <c r="C90" s="151"/>
      <c r="D90" s="152"/>
      <c r="E90" s="153"/>
      <c r="F90" s="150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21.75" customHeight="1" x14ac:dyDescent="0.6">
      <c r="A91" s="150"/>
      <c r="B91" s="151"/>
      <c r="C91" s="151"/>
      <c r="D91" s="152"/>
      <c r="E91" s="153"/>
      <c r="F91" s="150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21.75" customHeight="1" x14ac:dyDescent="0.6">
      <c r="A92" s="150"/>
      <c r="B92" s="151"/>
      <c r="C92" s="151"/>
      <c r="D92" s="152"/>
      <c r="E92" s="153"/>
      <c r="F92" s="150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21.75" customHeight="1" x14ac:dyDescent="0.6">
      <c r="A93" s="150"/>
      <c r="B93" s="151"/>
      <c r="C93" s="151"/>
      <c r="D93" s="152"/>
      <c r="E93" s="153"/>
      <c r="F93" s="150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21.75" customHeight="1" x14ac:dyDescent="0.6">
      <c r="A94" s="150"/>
      <c r="B94" s="151"/>
      <c r="C94" s="151"/>
      <c r="D94" s="152"/>
      <c r="E94" s="153"/>
      <c r="F94" s="150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21.75" customHeight="1" x14ac:dyDescent="0.6">
      <c r="A95" s="150"/>
      <c r="B95" s="151"/>
      <c r="C95" s="151"/>
      <c r="D95" s="152"/>
      <c r="E95" s="153"/>
      <c r="F95" s="150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21.75" customHeight="1" x14ac:dyDescent="0.6">
      <c r="A96" s="150"/>
      <c r="B96" s="151"/>
      <c r="C96" s="151"/>
      <c r="D96" s="152"/>
      <c r="E96" s="153"/>
      <c r="F96" s="150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21.75" customHeight="1" x14ac:dyDescent="0.6">
      <c r="A97" s="150"/>
      <c r="B97" s="151"/>
      <c r="C97" s="151"/>
      <c r="D97" s="152"/>
      <c r="E97" s="153"/>
      <c r="F97" s="150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21.75" customHeight="1" x14ac:dyDescent="0.6">
      <c r="A98" s="150"/>
      <c r="B98" s="151"/>
      <c r="C98" s="151"/>
      <c r="D98" s="152"/>
      <c r="E98" s="153"/>
      <c r="F98" s="150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21.75" customHeight="1" x14ac:dyDescent="0.6">
      <c r="A99" s="150"/>
      <c r="B99" s="151"/>
      <c r="C99" s="151"/>
      <c r="D99" s="152"/>
      <c r="E99" s="153"/>
      <c r="F99" s="150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21.75" customHeight="1" x14ac:dyDescent="0.6">
      <c r="A100" s="150"/>
      <c r="B100" s="151"/>
      <c r="C100" s="151"/>
      <c r="D100" s="152"/>
      <c r="E100" s="153"/>
      <c r="F100" s="150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21.75" customHeight="1" x14ac:dyDescent="0.6">
      <c r="A101" s="150"/>
      <c r="B101" s="151"/>
      <c r="C101" s="151"/>
      <c r="D101" s="152"/>
      <c r="E101" s="153"/>
      <c r="F101" s="150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21.75" customHeight="1" x14ac:dyDescent="0.6">
      <c r="A102" s="150"/>
      <c r="B102" s="151"/>
      <c r="C102" s="151"/>
      <c r="D102" s="152"/>
      <c r="E102" s="153"/>
      <c r="F102" s="150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21.75" customHeight="1" x14ac:dyDescent="0.6">
      <c r="A103" s="150"/>
      <c r="B103" s="151"/>
      <c r="C103" s="151"/>
      <c r="D103" s="152"/>
      <c r="E103" s="153"/>
      <c r="F103" s="150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21.75" customHeight="1" x14ac:dyDescent="0.6">
      <c r="A104" s="150"/>
      <c r="B104" s="151"/>
      <c r="C104" s="151"/>
      <c r="D104" s="152"/>
      <c r="E104" s="153"/>
      <c r="F104" s="150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21.75" customHeight="1" x14ac:dyDescent="0.6">
      <c r="A105" s="150"/>
      <c r="B105" s="151"/>
      <c r="C105" s="151"/>
      <c r="D105" s="152"/>
      <c r="E105" s="153"/>
      <c r="F105" s="150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21.75" customHeight="1" x14ac:dyDescent="0.6">
      <c r="A106" s="150"/>
      <c r="B106" s="151"/>
      <c r="C106" s="151"/>
      <c r="D106" s="152"/>
      <c r="E106" s="153"/>
      <c r="F106" s="150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21.75" customHeight="1" x14ac:dyDescent="0.6">
      <c r="A107" s="150"/>
      <c r="B107" s="151"/>
      <c r="C107" s="151"/>
      <c r="D107" s="152"/>
      <c r="E107" s="153"/>
      <c r="F107" s="150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21.75" customHeight="1" x14ac:dyDescent="0.6">
      <c r="A108" s="150"/>
      <c r="B108" s="151"/>
      <c r="C108" s="151"/>
      <c r="D108" s="152"/>
      <c r="E108" s="153"/>
      <c r="F108" s="150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21.75" customHeight="1" x14ac:dyDescent="0.6">
      <c r="A109" s="150"/>
      <c r="B109" s="151"/>
      <c r="C109" s="151"/>
      <c r="D109" s="152"/>
      <c r="E109" s="153"/>
      <c r="F109" s="150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21.75" customHeight="1" x14ac:dyDescent="0.6">
      <c r="A110" s="150"/>
      <c r="B110" s="151"/>
      <c r="C110" s="151"/>
      <c r="D110" s="152"/>
      <c r="E110" s="153"/>
      <c r="F110" s="150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21.75" customHeight="1" x14ac:dyDescent="0.6">
      <c r="A111" s="150"/>
      <c r="B111" s="151"/>
      <c r="C111" s="151"/>
      <c r="D111" s="152"/>
      <c r="E111" s="153"/>
      <c r="F111" s="150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21.75" customHeight="1" x14ac:dyDescent="0.6">
      <c r="A112" s="150"/>
      <c r="B112" s="151"/>
      <c r="C112" s="151"/>
      <c r="D112" s="152"/>
      <c r="E112" s="153"/>
      <c r="F112" s="150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21.75" customHeight="1" x14ac:dyDescent="0.6">
      <c r="A113" s="150"/>
      <c r="B113" s="151"/>
      <c r="C113" s="151"/>
      <c r="D113" s="152"/>
      <c r="E113" s="153"/>
      <c r="F113" s="150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21.75" customHeight="1" x14ac:dyDescent="0.6">
      <c r="A114" s="150"/>
      <c r="B114" s="151"/>
      <c r="C114" s="151"/>
      <c r="D114" s="152"/>
      <c r="E114" s="153"/>
      <c r="F114" s="150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21.75" customHeight="1" x14ac:dyDescent="0.6">
      <c r="A115" s="150"/>
      <c r="B115" s="151"/>
      <c r="C115" s="151"/>
      <c r="D115" s="152"/>
      <c r="E115" s="153"/>
      <c r="F115" s="150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21.75" customHeight="1" x14ac:dyDescent="0.6">
      <c r="A116" s="150"/>
      <c r="B116" s="151"/>
      <c r="C116" s="151"/>
      <c r="D116" s="152"/>
      <c r="E116" s="153"/>
      <c r="F116" s="150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21.75" customHeight="1" x14ac:dyDescent="0.6">
      <c r="A117" s="150"/>
      <c r="B117" s="151"/>
      <c r="C117" s="151"/>
      <c r="D117" s="152"/>
      <c r="E117" s="153"/>
      <c r="F117" s="150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21.75" customHeight="1" x14ac:dyDescent="0.6">
      <c r="A118" s="150"/>
      <c r="B118" s="151"/>
      <c r="C118" s="151"/>
      <c r="D118" s="152"/>
      <c r="E118" s="153"/>
      <c r="F118" s="150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21.75" customHeight="1" x14ac:dyDescent="0.6">
      <c r="A119" s="150"/>
      <c r="B119" s="151"/>
      <c r="C119" s="151"/>
      <c r="D119" s="152"/>
      <c r="E119" s="153"/>
      <c r="F119" s="150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21.75" customHeight="1" x14ac:dyDescent="0.6">
      <c r="A120" s="150"/>
      <c r="B120" s="151"/>
      <c r="C120" s="151"/>
      <c r="D120" s="152"/>
      <c r="E120" s="153"/>
      <c r="F120" s="150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21.75" customHeight="1" x14ac:dyDescent="0.6">
      <c r="A121" s="150"/>
      <c r="B121" s="151"/>
      <c r="C121" s="151"/>
      <c r="D121" s="152"/>
      <c r="E121" s="153"/>
      <c r="F121" s="150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21.75" customHeight="1" x14ac:dyDescent="0.6">
      <c r="A122" s="150"/>
      <c r="B122" s="151"/>
      <c r="C122" s="151"/>
      <c r="D122" s="152"/>
      <c r="E122" s="153"/>
      <c r="F122" s="150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21.75" customHeight="1" x14ac:dyDescent="0.6">
      <c r="A123" s="150"/>
      <c r="B123" s="151"/>
      <c r="C123" s="151"/>
      <c r="D123" s="152"/>
      <c r="E123" s="153"/>
      <c r="F123" s="150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21.75" customHeight="1" x14ac:dyDescent="0.6">
      <c r="A124" s="150"/>
      <c r="B124" s="151"/>
      <c r="C124" s="151"/>
      <c r="D124" s="152"/>
      <c r="E124" s="153"/>
      <c r="F124" s="150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21.75" customHeight="1" x14ac:dyDescent="0.6">
      <c r="A125" s="150"/>
      <c r="B125" s="151"/>
      <c r="C125" s="151"/>
      <c r="D125" s="152"/>
      <c r="E125" s="153"/>
      <c r="F125" s="150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21.75" customHeight="1" x14ac:dyDescent="0.6">
      <c r="A126" s="150"/>
      <c r="B126" s="151"/>
      <c r="C126" s="151"/>
      <c r="D126" s="152"/>
      <c r="E126" s="153"/>
      <c r="F126" s="150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21.75" customHeight="1" x14ac:dyDescent="0.6">
      <c r="A127" s="150"/>
      <c r="B127" s="151"/>
      <c r="C127" s="151"/>
      <c r="D127" s="152"/>
      <c r="E127" s="153"/>
      <c r="F127" s="150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21.75" customHeight="1" x14ac:dyDescent="0.6">
      <c r="A128" s="150"/>
      <c r="B128" s="151"/>
      <c r="C128" s="151"/>
      <c r="D128" s="152"/>
      <c r="E128" s="153"/>
      <c r="F128" s="150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21.75" customHeight="1" x14ac:dyDescent="0.6">
      <c r="A129" s="150"/>
      <c r="B129" s="151"/>
      <c r="C129" s="151"/>
      <c r="D129" s="152"/>
      <c r="E129" s="153"/>
      <c r="F129" s="150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21.75" customHeight="1" x14ac:dyDescent="0.6">
      <c r="A130" s="150"/>
      <c r="B130" s="151"/>
      <c r="C130" s="151"/>
      <c r="D130" s="152"/>
      <c r="E130" s="153"/>
      <c r="F130" s="150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21.75" customHeight="1" x14ac:dyDescent="0.6">
      <c r="A131" s="150"/>
      <c r="B131" s="151"/>
      <c r="C131" s="151"/>
      <c r="D131" s="152"/>
      <c r="E131" s="153"/>
      <c r="F131" s="150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21.75" customHeight="1" x14ac:dyDescent="0.6">
      <c r="A132" s="150"/>
      <c r="B132" s="151"/>
      <c r="C132" s="151"/>
      <c r="D132" s="152"/>
      <c r="E132" s="153"/>
      <c r="F132" s="150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21.75" customHeight="1" x14ac:dyDescent="0.6">
      <c r="A133" s="150"/>
      <c r="B133" s="151"/>
      <c r="C133" s="151"/>
      <c r="D133" s="152"/>
      <c r="E133" s="153"/>
      <c r="F133" s="150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21.75" customHeight="1" x14ac:dyDescent="0.6">
      <c r="A134" s="150"/>
      <c r="B134" s="151"/>
      <c r="C134" s="151"/>
      <c r="D134" s="152"/>
      <c r="E134" s="153"/>
      <c r="F134" s="150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21.75" customHeight="1" x14ac:dyDescent="0.6">
      <c r="A135" s="150"/>
      <c r="B135" s="151"/>
      <c r="C135" s="151"/>
      <c r="D135" s="152"/>
      <c r="E135" s="153"/>
      <c r="F135" s="150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21.75" customHeight="1" x14ac:dyDescent="0.6">
      <c r="A136" s="150"/>
      <c r="B136" s="151"/>
      <c r="C136" s="151"/>
      <c r="D136" s="152"/>
      <c r="E136" s="153"/>
      <c r="F136" s="150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21.75" customHeight="1" x14ac:dyDescent="0.6">
      <c r="A137" s="150"/>
      <c r="B137" s="151"/>
      <c r="C137" s="151"/>
      <c r="D137" s="152"/>
      <c r="E137" s="153"/>
      <c r="F137" s="150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21.75" customHeight="1" x14ac:dyDescent="0.6">
      <c r="A138" s="150"/>
      <c r="B138" s="151"/>
      <c r="C138" s="151"/>
      <c r="D138" s="152"/>
      <c r="E138" s="153"/>
      <c r="F138" s="150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21.75" customHeight="1" x14ac:dyDescent="0.6">
      <c r="A139" s="150"/>
      <c r="B139" s="151"/>
      <c r="C139" s="151"/>
      <c r="D139" s="152"/>
      <c r="E139" s="153"/>
      <c r="F139" s="150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21.75" customHeight="1" x14ac:dyDescent="0.6">
      <c r="A140" s="150"/>
      <c r="B140" s="151"/>
      <c r="C140" s="151"/>
      <c r="D140" s="152"/>
      <c r="E140" s="153"/>
      <c r="F140" s="150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21.75" customHeight="1" x14ac:dyDescent="0.6">
      <c r="A141" s="150"/>
      <c r="B141" s="151"/>
      <c r="C141" s="151"/>
      <c r="D141" s="152"/>
      <c r="E141" s="153"/>
      <c r="F141" s="150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21.75" customHeight="1" x14ac:dyDescent="0.6">
      <c r="A142" s="150"/>
      <c r="B142" s="151"/>
      <c r="C142" s="151"/>
      <c r="D142" s="152"/>
      <c r="E142" s="153"/>
      <c r="F142" s="150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21.75" customHeight="1" x14ac:dyDescent="0.6">
      <c r="A143" s="150"/>
      <c r="B143" s="151"/>
      <c r="C143" s="151"/>
      <c r="D143" s="152"/>
      <c r="E143" s="153"/>
      <c r="F143" s="150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21.75" customHeight="1" x14ac:dyDescent="0.6">
      <c r="A144" s="150"/>
      <c r="B144" s="151"/>
      <c r="C144" s="151"/>
      <c r="D144" s="152"/>
      <c r="E144" s="153"/>
      <c r="F144" s="150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21.75" customHeight="1" x14ac:dyDescent="0.6">
      <c r="A145" s="150"/>
      <c r="B145" s="151"/>
      <c r="C145" s="151"/>
      <c r="D145" s="152"/>
      <c r="E145" s="153"/>
      <c r="F145" s="150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21.75" customHeight="1" x14ac:dyDescent="0.6">
      <c r="A146" s="150"/>
      <c r="B146" s="151"/>
      <c r="C146" s="151"/>
      <c r="D146" s="152"/>
      <c r="E146" s="153"/>
      <c r="F146" s="150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21.75" customHeight="1" x14ac:dyDescent="0.6">
      <c r="A147" s="150"/>
      <c r="B147" s="151"/>
      <c r="C147" s="151"/>
      <c r="D147" s="152"/>
      <c r="E147" s="153"/>
      <c r="F147" s="150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21.75" customHeight="1" x14ac:dyDescent="0.6">
      <c r="A148" s="150"/>
      <c r="B148" s="151"/>
      <c r="C148" s="151"/>
      <c r="D148" s="152"/>
      <c r="E148" s="153"/>
      <c r="F148" s="150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21.75" customHeight="1" x14ac:dyDescent="0.6">
      <c r="A149" s="150"/>
      <c r="B149" s="151"/>
      <c r="C149" s="151"/>
      <c r="D149" s="152"/>
      <c r="E149" s="153"/>
      <c r="F149" s="150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21.75" customHeight="1" x14ac:dyDescent="0.6">
      <c r="A150" s="150"/>
      <c r="B150" s="151"/>
      <c r="C150" s="151"/>
      <c r="D150" s="152"/>
      <c r="E150" s="153"/>
      <c r="F150" s="150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21.75" customHeight="1" x14ac:dyDescent="0.6">
      <c r="A151" s="150"/>
      <c r="B151" s="151"/>
      <c r="C151" s="151"/>
      <c r="D151" s="152"/>
      <c r="E151" s="153"/>
      <c r="F151" s="150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21.75" customHeight="1" x14ac:dyDescent="0.6">
      <c r="A152" s="150"/>
      <c r="B152" s="151"/>
      <c r="C152" s="151"/>
      <c r="D152" s="152"/>
      <c r="E152" s="153"/>
      <c r="F152" s="150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21.75" customHeight="1" x14ac:dyDescent="0.6">
      <c r="A153" s="150"/>
      <c r="B153" s="151"/>
      <c r="C153" s="151"/>
      <c r="D153" s="152"/>
      <c r="E153" s="153"/>
      <c r="F153" s="150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21.75" customHeight="1" x14ac:dyDescent="0.6">
      <c r="A154" s="150"/>
      <c r="B154" s="151"/>
      <c r="C154" s="151"/>
      <c r="D154" s="152"/>
      <c r="E154" s="153"/>
      <c r="F154" s="150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21.75" customHeight="1" x14ac:dyDescent="0.6">
      <c r="A155" s="150"/>
      <c r="B155" s="151"/>
      <c r="C155" s="151"/>
      <c r="D155" s="152"/>
      <c r="E155" s="153"/>
      <c r="F155" s="150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21.75" customHeight="1" x14ac:dyDescent="0.6">
      <c r="A156" s="150"/>
      <c r="B156" s="151"/>
      <c r="C156" s="151"/>
      <c r="D156" s="152"/>
      <c r="E156" s="153"/>
      <c r="F156" s="150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21.75" customHeight="1" x14ac:dyDescent="0.6">
      <c r="A157" s="150"/>
      <c r="B157" s="151"/>
      <c r="C157" s="151"/>
      <c r="D157" s="152"/>
      <c r="E157" s="153"/>
      <c r="F157" s="150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21.75" customHeight="1" x14ac:dyDescent="0.6">
      <c r="A158" s="150"/>
      <c r="B158" s="151"/>
      <c r="C158" s="151"/>
      <c r="D158" s="152"/>
      <c r="E158" s="153"/>
      <c r="F158" s="150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21.75" customHeight="1" x14ac:dyDescent="0.6">
      <c r="A159" s="150"/>
      <c r="B159" s="151"/>
      <c r="C159" s="151"/>
      <c r="D159" s="152"/>
      <c r="E159" s="153"/>
      <c r="F159" s="150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21.75" customHeight="1" x14ac:dyDescent="0.6">
      <c r="A160" s="150"/>
      <c r="B160" s="151"/>
      <c r="C160" s="151"/>
      <c r="D160" s="152"/>
      <c r="E160" s="153"/>
      <c r="F160" s="150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21.75" customHeight="1" x14ac:dyDescent="0.6">
      <c r="A161" s="150"/>
      <c r="B161" s="151"/>
      <c r="C161" s="151"/>
      <c r="D161" s="152"/>
      <c r="E161" s="153"/>
      <c r="F161" s="150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21.75" customHeight="1" x14ac:dyDescent="0.6">
      <c r="A162" s="150"/>
      <c r="B162" s="151"/>
      <c r="C162" s="151"/>
      <c r="D162" s="152"/>
      <c r="E162" s="153"/>
      <c r="F162" s="150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21.75" customHeight="1" x14ac:dyDescent="0.6">
      <c r="A163" s="150"/>
      <c r="B163" s="151"/>
      <c r="C163" s="151"/>
      <c r="D163" s="152"/>
      <c r="E163" s="153"/>
      <c r="F163" s="150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21.75" customHeight="1" x14ac:dyDescent="0.6">
      <c r="A164" s="150"/>
      <c r="B164" s="151"/>
      <c r="C164" s="151"/>
      <c r="D164" s="152"/>
      <c r="E164" s="153"/>
      <c r="F164" s="150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21.75" customHeight="1" x14ac:dyDescent="0.6">
      <c r="A165" s="150"/>
      <c r="B165" s="151"/>
      <c r="C165" s="151"/>
      <c r="D165" s="152"/>
      <c r="E165" s="153"/>
      <c r="F165" s="150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21.75" customHeight="1" x14ac:dyDescent="0.6">
      <c r="A166" s="150"/>
      <c r="B166" s="151"/>
      <c r="C166" s="151"/>
      <c r="D166" s="152"/>
      <c r="E166" s="153"/>
      <c r="F166" s="150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21.75" customHeight="1" x14ac:dyDescent="0.6">
      <c r="A167" s="150"/>
      <c r="B167" s="151"/>
      <c r="C167" s="151"/>
      <c r="D167" s="152"/>
      <c r="E167" s="153"/>
      <c r="F167" s="150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21.75" customHeight="1" x14ac:dyDescent="0.6">
      <c r="A168" s="150"/>
      <c r="B168" s="151"/>
      <c r="C168" s="151"/>
      <c r="D168" s="152"/>
      <c r="E168" s="153"/>
      <c r="F168" s="150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21.75" customHeight="1" x14ac:dyDescent="0.6">
      <c r="A169" s="150"/>
      <c r="B169" s="151"/>
      <c r="C169" s="151"/>
      <c r="D169" s="152"/>
      <c r="E169" s="153"/>
      <c r="F169" s="150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21.75" customHeight="1" x14ac:dyDescent="0.6">
      <c r="A170" s="150"/>
      <c r="B170" s="151"/>
      <c r="C170" s="151"/>
      <c r="D170" s="152"/>
      <c r="E170" s="153"/>
      <c r="F170" s="150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21.75" customHeight="1" x14ac:dyDescent="0.6">
      <c r="A171" s="150"/>
      <c r="B171" s="151"/>
      <c r="C171" s="151"/>
      <c r="D171" s="152"/>
      <c r="E171" s="153"/>
      <c r="F171" s="150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21.75" customHeight="1" x14ac:dyDescent="0.6">
      <c r="A172" s="150"/>
      <c r="B172" s="151"/>
      <c r="C172" s="151"/>
      <c r="D172" s="152"/>
      <c r="E172" s="153"/>
      <c r="F172" s="150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21.75" customHeight="1" x14ac:dyDescent="0.6">
      <c r="A173" s="150"/>
      <c r="B173" s="151"/>
      <c r="C173" s="151"/>
      <c r="D173" s="152"/>
      <c r="E173" s="153"/>
      <c r="F173" s="150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21.75" customHeight="1" x14ac:dyDescent="0.6">
      <c r="A174" s="150"/>
      <c r="B174" s="151"/>
      <c r="C174" s="151"/>
      <c r="D174" s="152"/>
      <c r="E174" s="153"/>
      <c r="F174" s="150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21.75" customHeight="1" x14ac:dyDescent="0.6">
      <c r="A175" s="150"/>
      <c r="B175" s="151"/>
      <c r="C175" s="151"/>
      <c r="D175" s="152"/>
      <c r="E175" s="153"/>
      <c r="F175" s="150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21.75" customHeight="1" x14ac:dyDescent="0.6">
      <c r="A176" s="150"/>
      <c r="B176" s="151"/>
      <c r="C176" s="151"/>
      <c r="D176" s="152"/>
      <c r="E176" s="153"/>
      <c r="F176" s="150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21.75" customHeight="1" x14ac:dyDescent="0.6">
      <c r="A177" s="150"/>
      <c r="B177" s="151"/>
      <c r="C177" s="151"/>
      <c r="D177" s="152"/>
      <c r="E177" s="153"/>
      <c r="F177" s="150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21.75" customHeight="1" x14ac:dyDescent="0.6">
      <c r="A178" s="150"/>
      <c r="B178" s="151"/>
      <c r="C178" s="151"/>
      <c r="D178" s="152"/>
      <c r="E178" s="153"/>
      <c r="F178" s="150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21.75" customHeight="1" x14ac:dyDescent="0.6">
      <c r="A179" s="150"/>
      <c r="B179" s="151"/>
      <c r="C179" s="151"/>
      <c r="D179" s="152"/>
      <c r="E179" s="153"/>
      <c r="F179" s="150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21.75" customHeight="1" x14ac:dyDescent="0.6">
      <c r="A180" s="150"/>
      <c r="B180" s="151"/>
      <c r="C180" s="151"/>
      <c r="D180" s="152"/>
      <c r="E180" s="153"/>
      <c r="F180" s="150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21.75" customHeight="1" x14ac:dyDescent="0.6">
      <c r="A181" s="150"/>
      <c r="B181" s="151"/>
      <c r="C181" s="151"/>
      <c r="D181" s="152"/>
      <c r="E181" s="153"/>
      <c r="F181" s="150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21.75" customHeight="1" x14ac:dyDescent="0.6">
      <c r="A182" s="150"/>
      <c r="B182" s="151"/>
      <c r="C182" s="151"/>
      <c r="D182" s="152"/>
      <c r="E182" s="153"/>
      <c r="F182" s="150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21.75" customHeight="1" x14ac:dyDescent="0.6">
      <c r="A183" s="150"/>
      <c r="B183" s="151"/>
      <c r="C183" s="151"/>
      <c r="D183" s="152"/>
      <c r="E183" s="153"/>
      <c r="F183" s="150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21.75" customHeight="1" x14ac:dyDescent="0.6">
      <c r="A184" s="150"/>
      <c r="B184" s="151"/>
      <c r="C184" s="151"/>
      <c r="D184" s="152"/>
      <c r="E184" s="153"/>
      <c r="F184" s="150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21.75" customHeight="1" x14ac:dyDescent="0.6">
      <c r="A185" s="150"/>
      <c r="B185" s="151"/>
      <c r="C185" s="151"/>
      <c r="D185" s="152"/>
      <c r="E185" s="153"/>
      <c r="F185" s="150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21.75" customHeight="1" x14ac:dyDescent="0.6">
      <c r="A186" s="150"/>
      <c r="B186" s="151"/>
      <c r="C186" s="151"/>
      <c r="D186" s="152"/>
      <c r="E186" s="153"/>
      <c r="F186" s="150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21.75" customHeight="1" x14ac:dyDescent="0.6">
      <c r="A187" s="150"/>
      <c r="B187" s="151"/>
      <c r="C187" s="151"/>
      <c r="D187" s="152"/>
      <c r="E187" s="153"/>
      <c r="F187" s="150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21.75" customHeight="1" x14ac:dyDescent="0.6">
      <c r="A188" s="150"/>
      <c r="B188" s="151"/>
      <c r="C188" s="151"/>
      <c r="D188" s="152"/>
      <c r="E188" s="153"/>
      <c r="F188" s="150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21.75" customHeight="1" x14ac:dyDescent="0.6">
      <c r="A189" s="150"/>
      <c r="B189" s="151"/>
      <c r="C189" s="151"/>
      <c r="D189" s="152"/>
      <c r="E189" s="153"/>
      <c r="F189" s="150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21.75" customHeight="1" x14ac:dyDescent="0.6">
      <c r="A190" s="150"/>
      <c r="B190" s="151"/>
      <c r="C190" s="151"/>
      <c r="D190" s="152"/>
      <c r="E190" s="153"/>
      <c r="F190" s="150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21.75" customHeight="1" x14ac:dyDescent="0.6">
      <c r="A191" s="150"/>
      <c r="B191" s="151"/>
      <c r="C191" s="151"/>
      <c r="D191" s="152"/>
      <c r="E191" s="153"/>
      <c r="F191" s="150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21.75" customHeight="1" x14ac:dyDescent="0.6">
      <c r="A192" s="150"/>
      <c r="B192" s="151"/>
      <c r="C192" s="151"/>
      <c r="D192" s="152"/>
      <c r="E192" s="153"/>
      <c r="F192" s="150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21.75" customHeight="1" x14ac:dyDescent="0.6">
      <c r="A193" s="150"/>
      <c r="B193" s="151"/>
      <c r="C193" s="151"/>
      <c r="D193" s="152"/>
      <c r="E193" s="153"/>
      <c r="F193" s="150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21.75" customHeight="1" x14ac:dyDescent="0.6">
      <c r="A194" s="150"/>
      <c r="B194" s="151"/>
      <c r="C194" s="151"/>
      <c r="D194" s="152"/>
      <c r="E194" s="153"/>
      <c r="F194" s="150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21.75" customHeight="1" x14ac:dyDescent="0.6">
      <c r="A195" s="150"/>
      <c r="B195" s="151"/>
      <c r="C195" s="151"/>
      <c r="D195" s="152"/>
      <c r="E195" s="153"/>
      <c r="F195" s="150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21.75" customHeight="1" x14ac:dyDescent="0.6">
      <c r="A196" s="150"/>
      <c r="B196" s="151"/>
      <c r="C196" s="151"/>
      <c r="D196" s="152"/>
      <c r="E196" s="153"/>
      <c r="F196" s="150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21.75" customHeight="1" x14ac:dyDescent="0.6">
      <c r="A197" s="150"/>
      <c r="B197" s="151"/>
      <c r="C197" s="151"/>
      <c r="D197" s="152"/>
      <c r="E197" s="153"/>
      <c r="F197" s="150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21.75" customHeight="1" x14ac:dyDescent="0.6">
      <c r="A198" s="150"/>
      <c r="B198" s="151"/>
      <c r="C198" s="151"/>
      <c r="D198" s="152"/>
      <c r="E198" s="153"/>
      <c r="F198" s="150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21.75" customHeight="1" x14ac:dyDescent="0.6">
      <c r="A199" s="150"/>
      <c r="B199" s="151"/>
      <c r="C199" s="151"/>
      <c r="D199" s="152"/>
      <c r="E199" s="153"/>
      <c r="F199" s="150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21.75" customHeight="1" x14ac:dyDescent="0.6">
      <c r="A200" s="150"/>
      <c r="B200" s="151"/>
      <c r="C200" s="151"/>
      <c r="D200" s="152"/>
      <c r="E200" s="153"/>
      <c r="F200" s="150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21.75" customHeight="1" x14ac:dyDescent="0.6">
      <c r="A201" s="150"/>
      <c r="B201" s="151"/>
      <c r="C201" s="151"/>
      <c r="D201" s="152"/>
      <c r="E201" s="153"/>
      <c r="F201" s="150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21.75" customHeight="1" x14ac:dyDescent="0.6">
      <c r="A202" s="150"/>
      <c r="B202" s="151"/>
      <c r="C202" s="151"/>
      <c r="D202" s="152"/>
      <c r="E202" s="153"/>
      <c r="F202" s="150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21.75" customHeight="1" x14ac:dyDescent="0.6">
      <c r="A203" s="150"/>
      <c r="B203" s="151"/>
      <c r="C203" s="151"/>
      <c r="D203" s="152"/>
      <c r="E203" s="153"/>
      <c r="F203" s="150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21.75" customHeight="1" x14ac:dyDescent="0.6">
      <c r="A204" s="150"/>
      <c r="B204" s="151"/>
      <c r="C204" s="151"/>
      <c r="D204" s="152"/>
      <c r="E204" s="153"/>
      <c r="F204" s="150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21.75" customHeight="1" x14ac:dyDescent="0.6">
      <c r="A205" s="150"/>
      <c r="B205" s="151"/>
      <c r="C205" s="151"/>
      <c r="D205" s="152"/>
      <c r="E205" s="153"/>
      <c r="F205" s="150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21.75" customHeight="1" x14ac:dyDescent="0.6">
      <c r="A206" s="150"/>
      <c r="B206" s="151"/>
      <c r="C206" s="151"/>
      <c r="D206" s="152"/>
      <c r="E206" s="153"/>
      <c r="F206" s="150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21.75" customHeight="1" x14ac:dyDescent="0.6">
      <c r="A207" s="150"/>
      <c r="B207" s="151"/>
      <c r="C207" s="151"/>
      <c r="D207" s="152"/>
      <c r="E207" s="153"/>
      <c r="F207" s="150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21.75" customHeight="1" x14ac:dyDescent="0.6">
      <c r="A208" s="150"/>
      <c r="B208" s="151"/>
      <c r="C208" s="151"/>
      <c r="D208" s="152"/>
      <c r="E208" s="153"/>
      <c r="F208" s="150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21.75" customHeight="1" x14ac:dyDescent="0.6">
      <c r="A209" s="150"/>
      <c r="B209" s="151"/>
      <c r="C209" s="151"/>
      <c r="D209" s="152"/>
      <c r="E209" s="153"/>
      <c r="F209" s="150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21.75" customHeight="1" x14ac:dyDescent="0.6">
      <c r="A210" s="150"/>
      <c r="B210" s="151"/>
      <c r="C210" s="151"/>
      <c r="D210" s="152"/>
      <c r="E210" s="153"/>
      <c r="F210" s="150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21.75" customHeight="1" x14ac:dyDescent="0.6">
      <c r="A211" s="150"/>
      <c r="B211" s="151"/>
      <c r="C211" s="151"/>
      <c r="D211" s="152"/>
      <c r="E211" s="153"/>
      <c r="F211" s="150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21.75" customHeight="1" x14ac:dyDescent="0.6">
      <c r="A212" s="150"/>
      <c r="B212" s="151"/>
      <c r="C212" s="151"/>
      <c r="D212" s="152"/>
      <c r="E212" s="153"/>
      <c r="F212" s="150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21.75" customHeight="1" x14ac:dyDescent="0.6">
      <c r="A213" s="150"/>
      <c r="B213" s="151"/>
      <c r="C213" s="151"/>
      <c r="D213" s="152"/>
      <c r="E213" s="153"/>
      <c r="F213" s="150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21.75" customHeight="1" x14ac:dyDescent="0.6">
      <c r="A214" s="150"/>
      <c r="B214" s="151"/>
      <c r="C214" s="151"/>
      <c r="D214" s="152"/>
      <c r="E214" s="153"/>
      <c r="F214" s="150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21.75" customHeight="1" x14ac:dyDescent="0.6">
      <c r="A215" s="150"/>
      <c r="B215" s="151"/>
      <c r="C215" s="151"/>
      <c r="D215" s="152"/>
      <c r="E215" s="153"/>
      <c r="F215" s="150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21.75" customHeight="1" x14ac:dyDescent="0.6">
      <c r="A216" s="150"/>
      <c r="B216" s="151"/>
      <c r="C216" s="151"/>
      <c r="D216" s="152"/>
      <c r="E216" s="153"/>
      <c r="F216" s="150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21.75" customHeight="1" x14ac:dyDescent="0.6">
      <c r="A217" s="150"/>
      <c r="B217" s="151"/>
      <c r="C217" s="151"/>
      <c r="D217" s="152"/>
      <c r="E217" s="153"/>
      <c r="F217" s="150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21.75" customHeight="1" x14ac:dyDescent="0.6">
      <c r="A218" s="150"/>
      <c r="B218" s="151"/>
      <c r="C218" s="151"/>
      <c r="D218" s="152"/>
      <c r="E218" s="153"/>
      <c r="F218" s="150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21.75" customHeight="1" x14ac:dyDescent="0.6">
      <c r="A219" s="150"/>
      <c r="B219" s="151"/>
      <c r="C219" s="151"/>
      <c r="D219" s="152"/>
      <c r="E219" s="153"/>
      <c r="F219" s="150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21.75" customHeight="1" x14ac:dyDescent="0.6">
      <c r="A220" s="150"/>
      <c r="B220" s="151"/>
      <c r="C220" s="151"/>
      <c r="D220" s="152"/>
      <c r="E220" s="153"/>
      <c r="F220" s="150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21.75" customHeight="1" x14ac:dyDescent="0.6">
      <c r="A221" s="150"/>
      <c r="B221" s="151"/>
      <c r="C221" s="151"/>
      <c r="D221" s="152"/>
      <c r="E221" s="153"/>
      <c r="F221" s="150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21.75" customHeight="1" x14ac:dyDescent="0.6">
      <c r="A222" s="150"/>
      <c r="B222" s="151"/>
      <c r="C222" s="151"/>
      <c r="D222" s="152"/>
      <c r="E222" s="153"/>
      <c r="F222" s="150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21.75" customHeight="1" x14ac:dyDescent="0.6">
      <c r="A223" s="150"/>
      <c r="B223" s="151"/>
      <c r="C223" s="151"/>
      <c r="D223" s="152"/>
      <c r="E223" s="153"/>
      <c r="F223" s="150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21.75" customHeight="1" x14ac:dyDescent="0.6">
      <c r="A224" s="150"/>
      <c r="B224" s="151"/>
      <c r="C224" s="151"/>
      <c r="D224" s="152"/>
      <c r="E224" s="153"/>
      <c r="F224" s="150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21.75" customHeight="1" x14ac:dyDescent="0.6">
      <c r="A225" s="150"/>
      <c r="B225" s="151"/>
      <c r="C225" s="151"/>
      <c r="D225" s="152"/>
      <c r="E225" s="153"/>
      <c r="F225" s="150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21.75" customHeight="1" x14ac:dyDescent="0.6">
      <c r="A226" s="150"/>
      <c r="B226" s="151"/>
      <c r="C226" s="151"/>
      <c r="D226" s="152"/>
      <c r="E226" s="153"/>
      <c r="F226" s="150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21.75" customHeight="1" x14ac:dyDescent="0.6">
      <c r="A227" s="150"/>
      <c r="B227" s="151"/>
      <c r="C227" s="151"/>
      <c r="D227" s="152"/>
      <c r="E227" s="153"/>
      <c r="F227" s="150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21.75" customHeight="1" x14ac:dyDescent="0.6">
      <c r="A228" s="150"/>
      <c r="B228" s="151"/>
      <c r="C228" s="151"/>
      <c r="D228" s="152"/>
      <c r="E228" s="153"/>
      <c r="F228" s="150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21.75" customHeight="1" x14ac:dyDescent="0.6">
      <c r="A229" s="150"/>
      <c r="B229" s="151"/>
      <c r="C229" s="151"/>
      <c r="D229" s="152"/>
      <c r="E229" s="153"/>
      <c r="F229" s="150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21.75" customHeight="1" x14ac:dyDescent="0.6">
      <c r="A230" s="150"/>
      <c r="B230" s="151"/>
      <c r="C230" s="151"/>
      <c r="D230" s="152"/>
      <c r="E230" s="153"/>
      <c r="F230" s="150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21.75" customHeight="1" x14ac:dyDescent="0.6">
      <c r="A231" s="150"/>
      <c r="B231" s="151"/>
      <c r="C231" s="151"/>
      <c r="D231" s="152"/>
      <c r="E231" s="153"/>
      <c r="F231" s="150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21.75" customHeight="1" x14ac:dyDescent="0.6">
      <c r="A232" s="150"/>
      <c r="B232" s="151"/>
      <c r="C232" s="151"/>
      <c r="D232" s="152"/>
      <c r="E232" s="153"/>
      <c r="F232" s="150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21.75" customHeight="1" x14ac:dyDescent="0.6">
      <c r="A233" s="150"/>
      <c r="B233" s="151"/>
      <c r="C233" s="151"/>
      <c r="D233" s="152"/>
      <c r="E233" s="153"/>
      <c r="F233" s="150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21.75" customHeight="1" x14ac:dyDescent="0.6">
      <c r="A234" s="150"/>
      <c r="B234" s="151"/>
      <c r="C234" s="151"/>
      <c r="D234" s="152"/>
      <c r="E234" s="153"/>
      <c r="F234" s="150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21.75" customHeight="1" x14ac:dyDescent="0.6">
      <c r="A235" s="150"/>
      <c r="B235" s="151"/>
      <c r="C235" s="151"/>
      <c r="D235" s="152"/>
      <c r="E235" s="153"/>
      <c r="F235" s="150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21.75" customHeight="1" x14ac:dyDescent="0.6">
      <c r="A236" s="150"/>
      <c r="B236" s="151"/>
      <c r="C236" s="151"/>
      <c r="D236" s="152"/>
      <c r="E236" s="153"/>
      <c r="F236" s="150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21.75" customHeight="1" x14ac:dyDescent="0.6">
      <c r="A237" s="150"/>
      <c r="B237" s="151"/>
      <c r="C237" s="151"/>
      <c r="D237" s="152"/>
      <c r="E237" s="153"/>
      <c r="F237" s="150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21.75" customHeight="1" x14ac:dyDescent="0.6">
      <c r="A238" s="150"/>
      <c r="B238" s="151"/>
      <c r="C238" s="151"/>
      <c r="D238" s="152"/>
      <c r="E238" s="153"/>
      <c r="F238" s="150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21.75" customHeight="1" x14ac:dyDescent="0.6">
      <c r="A239" s="150"/>
      <c r="B239" s="151"/>
      <c r="C239" s="151"/>
      <c r="D239" s="152"/>
      <c r="E239" s="153"/>
      <c r="F239" s="150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21.75" customHeight="1" x14ac:dyDescent="0.6">
      <c r="A240" s="150"/>
      <c r="B240" s="151"/>
      <c r="C240" s="151"/>
      <c r="D240" s="152"/>
      <c r="E240" s="153"/>
      <c r="F240" s="150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21.75" customHeight="1" x14ac:dyDescent="0.6">
      <c r="A241" s="150"/>
      <c r="B241" s="151"/>
      <c r="C241" s="151"/>
      <c r="D241" s="152"/>
      <c r="E241" s="153"/>
      <c r="F241" s="150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21.75" customHeight="1" x14ac:dyDescent="0.6">
      <c r="A242" s="150"/>
      <c r="B242" s="151"/>
      <c r="C242" s="151"/>
      <c r="D242" s="152"/>
      <c r="E242" s="153"/>
      <c r="F242" s="150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21.75" customHeight="1" x14ac:dyDescent="0.6">
      <c r="A243" s="150"/>
      <c r="B243" s="151"/>
      <c r="C243" s="151"/>
      <c r="D243" s="152"/>
      <c r="E243" s="153"/>
      <c r="F243" s="150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21.75" customHeight="1" x14ac:dyDescent="0.6">
      <c r="A244" s="150"/>
      <c r="B244" s="151"/>
      <c r="C244" s="151"/>
      <c r="D244" s="152"/>
      <c r="E244" s="153"/>
      <c r="F244" s="150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21.75" customHeight="1" x14ac:dyDescent="0.6">
      <c r="A245" s="150"/>
      <c r="B245" s="151"/>
      <c r="C245" s="151"/>
      <c r="D245" s="152"/>
      <c r="E245" s="153"/>
      <c r="F245" s="150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21.75" customHeight="1" x14ac:dyDescent="0.6">
      <c r="A246" s="150"/>
      <c r="B246" s="151"/>
      <c r="C246" s="151"/>
      <c r="D246" s="152"/>
      <c r="E246" s="153"/>
      <c r="F246" s="150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21.75" customHeight="1" x14ac:dyDescent="0.6">
      <c r="A247" s="150"/>
      <c r="B247" s="151"/>
      <c r="C247" s="151"/>
      <c r="D247" s="152"/>
      <c r="E247" s="153"/>
      <c r="F247" s="150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21.75" customHeight="1" x14ac:dyDescent="0.6">
      <c r="A248" s="150"/>
      <c r="B248" s="151"/>
      <c r="C248" s="151"/>
      <c r="D248" s="152"/>
      <c r="E248" s="153"/>
      <c r="F248" s="150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5.75" customHeight="1" x14ac:dyDescent="0.2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spans="1:26" ht="15.75" customHeight="1" x14ac:dyDescent="0.2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spans="1:26" ht="15.75" customHeight="1" x14ac:dyDescent="0.2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spans="1:26" ht="15.75" customHeight="1" x14ac:dyDescent="0.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spans="1:26" ht="15.75" customHeight="1" x14ac:dyDescent="0.2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spans="1:26" ht="15.75" customHeight="1" x14ac:dyDescent="0.2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spans="1:26" ht="15.75" customHeight="1" x14ac:dyDescent="0.2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spans="1:26" ht="15.75" customHeight="1" x14ac:dyDescent="0.2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spans="1:26" ht="15.75" customHeight="1" x14ac:dyDescent="0.2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spans="1:26" ht="15.75" customHeight="1" x14ac:dyDescent="0.2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spans="1:26" ht="15.75" customHeight="1" x14ac:dyDescent="0.2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spans="1:26" ht="15.75" customHeight="1" x14ac:dyDescent="0.2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spans="1:26" ht="15.75" customHeight="1" x14ac:dyDescent="0.2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spans="1:26" ht="15.75" customHeight="1" x14ac:dyDescent="0.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spans="1:26" ht="15.75" customHeight="1" x14ac:dyDescent="0.2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spans="1:26" ht="15.75" customHeight="1" x14ac:dyDescent="0.2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spans="1:26" ht="15.75" customHeight="1" x14ac:dyDescent="0.2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spans="1:26" ht="15.75" customHeight="1" x14ac:dyDescent="0.2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spans="1:26" ht="15.75" customHeight="1" x14ac:dyDescent="0.2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spans="1:26" ht="15.75" customHeight="1" x14ac:dyDescent="0.2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spans="1:26" ht="15.75" customHeight="1" x14ac:dyDescent="0.2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spans="1:26" ht="15.75" customHeight="1" x14ac:dyDescent="0.2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spans="1:26" ht="15.75" customHeight="1" x14ac:dyDescent="0.2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spans="1:26" ht="15.75" customHeight="1" x14ac:dyDescent="0.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spans="1:26" ht="15.75" customHeight="1" x14ac:dyDescent="0.2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spans="1:26" ht="15.75" customHeight="1" x14ac:dyDescent="0.2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spans="1:26" ht="15.75" customHeight="1" x14ac:dyDescent="0.2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spans="1:26" ht="15.75" customHeight="1" x14ac:dyDescent="0.2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spans="1:26" ht="15.75" customHeight="1" x14ac:dyDescent="0.2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spans="1:26" ht="15.75" customHeight="1" x14ac:dyDescent="0.2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spans="1:26" ht="15.75" customHeight="1" x14ac:dyDescent="0.2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spans="1:26" ht="15.75" customHeight="1" x14ac:dyDescent="0.2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spans="1:26" ht="15.75" customHeight="1" x14ac:dyDescent="0.2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spans="1:26" ht="15.75" customHeight="1" x14ac:dyDescent="0.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spans="1:26" ht="15.75" customHeight="1" x14ac:dyDescent="0.2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spans="1:26" ht="15.75" customHeight="1" x14ac:dyDescent="0.2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spans="1:26" ht="15.75" customHeight="1" x14ac:dyDescent="0.2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spans="1:26" ht="15.75" customHeight="1" x14ac:dyDescent="0.2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spans="1:26" ht="15.75" customHeight="1" x14ac:dyDescent="0.2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spans="1:26" ht="15.75" customHeight="1" x14ac:dyDescent="0.2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spans="1:26" ht="15.75" customHeight="1" x14ac:dyDescent="0.2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spans="1:26" ht="15.75" customHeight="1" x14ac:dyDescent="0.2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spans="1:26" ht="15.75" customHeight="1" x14ac:dyDescent="0.2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spans="1:26" ht="15.75" customHeight="1" x14ac:dyDescent="0.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spans="1:26" ht="15.75" customHeight="1" x14ac:dyDescent="0.2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spans="1:26" ht="15.75" customHeight="1" x14ac:dyDescent="0.2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spans="1:26" ht="15.75" customHeight="1" x14ac:dyDescent="0.2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spans="1:26" ht="15.75" customHeight="1" x14ac:dyDescent="0.2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spans="1:26" ht="15.75" customHeight="1" x14ac:dyDescent="0.2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spans="1:26" ht="15.75" customHeight="1" x14ac:dyDescent="0.2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spans="1:26" ht="15.75" customHeight="1" x14ac:dyDescent="0.2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spans="1:26" ht="15.75" customHeight="1" x14ac:dyDescent="0.2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spans="1:26" ht="15.75" customHeight="1" x14ac:dyDescent="0.2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spans="1:26" ht="15.75" customHeight="1" x14ac:dyDescent="0.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spans="1:26" ht="15.75" customHeight="1" x14ac:dyDescent="0.2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spans="1:26" ht="15.75" customHeight="1" x14ac:dyDescent="0.2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spans="1:26" ht="15.75" customHeight="1" x14ac:dyDescent="0.2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spans="1:26" ht="15.75" customHeight="1" x14ac:dyDescent="0.2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spans="1:26" ht="15.75" customHeight="1" x14ac:dyDescent="0.2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spans="1:26" ht="15.75" customHeight="1" x14ac:dyDescent="0.2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spans="1:26" ht="15.75" customHeight="1" x14ac:dyDescent="0.2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spans="1:26" ht="15.75" customHeight="1" x14ac:dyDescent="0.2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spans="1:26" ht="15.75" customHeight="1" x14ac:dyDescent="0.2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spans="1:26" ht="15.75" customHeight="1" x14ac:dyDescent="0.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spans="1:26" ht="15.75" customHeight="1" x14ac:dyDescent="0.2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spans="1:26" ht="15.75" customHeight="1" x14ac:dyDescent="0.2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spans="1:26" ht="15.75" customHeight="1" x14ac:dyDescent="0.2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spans="1:26" ht="15.75" customHeight="1" x14ac:dyDescent="0.2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spans="1:26" ht="15.75" customHeight="1" x14ac:dyDescent="0.2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spans="1:26" ht="15.75" customHeight="1" x14ac:dyDescent="0.2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spans="1:26" ht="15.75" customHeight="1" x14ac:dyDescent="0.2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spans="1:26" ht="15.75" customHeight="1" x14ac:dyDescent="0.2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spans="1:26" ht="15.75" customHeight="1" x14ac:dyDescent="0.2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spans="1:26" ht="15.75" customHeight="1" x14ac:dyDescent="0.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spans="1:26" ht="15.75" customHeight="1" x14ac:dyDescent="0.2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spans="1:26" ht="15.75" customHeight="1" x14ac:dyDescent="0.2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spans="1:26" ht="15.75" customHeight="1" x14ac:dyDescent="0.2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spans="1:26" ht="15.75" customHeight="1" x14ac:dyDescent="0.2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spans="1:26" ht="15.75" customHeight="1" x14ac:dyDescent="0.2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spans="1:26" ht="15.75" customHeight="1" x14ac:dyDescent="0.2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spans="1:26" ht="15.75" customHeight="1" x14ac:dyDescent="0.2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spans="1:26" ht="15.75" customHeight="1" x14ac:dyDescent="0.2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spans="1:26" ht="15.75" customHeight="1" x14ac:dyDescent="0.2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spans="1:26" ht="15.75" customHeight="1" x14ac:dyDescent="0.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spans="1:26" ht="15.75" customHeight="1" x14ac:dyDescent="0.2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spans="1:26" ht="15.75" customHeight="1" x14ac:dyDescent="0.2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spans="1:26" ht="15.75" customHeight="1" x14ac:dyDescent="0.2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spans="1:26" ht="15.75" customHeight="1" x14ac:dyDescent="0.2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spans="1:26" ht="15.75" customHeight="1" x14ac:dyDescent="0.2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spans="1:26" ht="15.75" customHeight="1" x14ac:dyDescent="0.2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spans="1:26" ht="15.75" customHeight="1" x14ac:dyDescent="0.2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spans="1:26" ht="15.75" customHeight="1" x14ac:dyDescent="0.2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spans="1:26" ht="15.75" customHeight="1" x14ac:dyDescent="0.2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spans="1:26" ht="15.75" customHeight="1" x14ac:dyDescent="0.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spans="1:26" ht="15.75" customHeight="1" x14ac:dyDescent="0.2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spans="1:26" ht="15.75" customHeight="1" x14ac:dyDescent="0.2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spans="1:26" ht="15.75" customHeight="1" x14ac:dyDescent="0.2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spans="1:26" ht="15.75" customHeight="1" x14ac:dyDescent="0.2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spans="1:26" ht="15.75" customHeight="1" x14ac:dyDescent="0.2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spans="1:26" ht="15.75" customHeight="1" x14ac:dyDescent="0.2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spans="1:26" ht="15.75" customHeight="1" x14ac:dyDescent="0.2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spans="1:26" ht="15.75" customHeight="1" x14ac:dyDescent="0.2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spans="1:26" ht="15.75" customHeight="1" x14ac:dyDescent="0.2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spans="1:26" ht="15.75" customHeight="1" x14ac:dyDescent="0.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spans="1:26" ht="15.75" customHeight="1" x14ac:dyDescent="0.2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spans="1:26" ht="15.75" customHeight="1" x14ac:dyDescent="0.2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spans="1:26" ht="15.75" customHeight="1" x14ac:dyDescent="0.2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spans="1:26" ht="15.75" customHeight="1" x14ac:dyDescent="0.2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spans="1:26" ht="15.75" customHeight="1" x14ac:dyDescent="0.2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spans="1:26" ht="15.75" customHeight="1" x14ac:dyDescent="0.2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spans="1:26" ht="15.75" customHeight="1" x14ac:dyDescent="0.2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spans="1:26" ht="15.75" customHeight="1" x14ac:dyDescent="0.2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spans="1:26" ht="15.75" customHeight="1" x14ac:dyDescent="0.2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spans="1:26" ht="15.75" customHeight="1" x14ac:dyDescent="0.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spans="1:26" ht="15.75" customHeight="1" x14ac:dyDescent="0.2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spans="1:26" ht="15.75" customHeight="1" x14ac:dyDescent="0.2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spans="1:26" ht="15.75" customHeight="1" x14ac:dyDescent="0.2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spans="1:26" ht="15.75" customHeight="1" x14ac:dyDescent="0.2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spans="1:26" ht="15.75" customHeight="1" x14ac:dyDescent="0.2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spans="1:26" ht="15.75" customHeight="1" x14ac:dyDescent="0.2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spans="1:26" ht="15.75" customHeight="1" x14ac:dyDescent="0.2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spans="1:26" ht="15.75" customHeight="1" x14ac:dyDescent="0.2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spans="1:26" ht="15.75" customHeight="1" x14ac:dyDescent="0.2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spans="1:26" ht="15.75" customHeight="1" x14ac:dyDescent="0.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spans="1:26" ht="15.75" customHeight="1" x14ac:dyDescent="0.2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spans="1:26" ht="15.75" customHeight="1" x14ac:dyDescent="0.2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spans="1:26" ht="15.75" customHeight="1" x14ac:dyDescent="0.2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spans="1:26" ht="15.75" customHeight="1" x14ac:dyDescent="0.2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spans="1:26" ht="15.75" customHeight="1" x14ac:dyDescent="0.2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spans="1:26" ht="15.75" customHeight="1" x14ac:dyDescent="0.2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spans="1:26" ht="15.75" customHeight="1" x14ac:dyDescent="0.2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spans="1:26" ht="15.75" customHeight="1" x14ac:dyDescent="0.2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spans="1:26" ht="15.75" customHeight="1" x14ac:dyDescent="0.2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spans="1:26" ht="15.75" customHeight="1" x14ac:dyDescent="0.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spans="1:26" ht="15.75" customHeight="1" x14ac:dyDescent="0.2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spans="1:26" ht="15.75" customHeight="1" x14ac:dyDescent="0.2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spans="1:26" ht="15.75" customHeight="1" x14ac:dyDescent="0.2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spans="1:26" ht="15.75" customHeight="1" x14ac:dyDescent="0.2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spans="1:26" ht="15.75" customHeight="1" x14ac:dyDescent="0.2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spans="1:26" ht="15.75" customHeight="1" x14ac:dyDescent="0.2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spans="1:26" ht="15.75" customHeight="1" x14ac:dyDescent="0.2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spans="1:26" ht="15.75" customHeight="1" x14ac:dyDescent="0.2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spans="1:26" ht="15.75" customHeight="1" x14ac:dyDescent="0.2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spans="1:26" ht="15.75" customHeight="1" x14ac:dyDescent="0.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spans="1:26" ht="15.75" customHeight="1" x14ac:dyDescent="0.2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spans="1:26" ht="15.75" customHeight="1" x14ac:dyDescent="0.2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spans="1:26" ht="15.75" customHeight="1" x14ac:dyDescent="0.2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spans="1:26" ht="15.75" customHeight="1" x14ac:dyDescent="0.2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spans="1:26" ht="15.75" customHeight="1" x14ac:dyDescent="0.2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spans="1:26" ht="15.75" customHeight="1" x14ac:dyDescent="0.2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spans="1:26" ht="15.75" customHeight="1" x14ac:dyDescent="0.2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spans="1:26" ht="15.75" customHeight="1" x14ac:dyDescent="0.2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spans="1:26" ht="15.75" customHeight="1" x14ac:dyDescent="0.2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spans="1:26" ht="15.75" customHeight="1" x14ac:dyDescent="0.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spans="1:26" ht="15.75" customHeight="1" x14ac:dyDescent="0.2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spans="1:26" ht="15.75" customHeight="1" x14ac:dyDescent="0.2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spans="1:26" ht="15.75" customHeight="1" x14ac:dyDescent="0.2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spans="1:26" ht="15.75" customHeight="1" x14ac:dyDescent="0.2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spans="1:26" ht="15.75" customHeight="1" x14ac:dyDescent="0.2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spans="1:26" ht="15.75" customHeight="1" x14ac:dyDescent="0.2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spans="1:26" ht="15.75" customHeight="1" x14ac:dyDescent="0.2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spans="1:26" ht="15.75" customHeight="1" x14ac:dyDescent="0.2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spans="1:26" ht="15.75" customHeight="1" x14ac:dyDescent="0.2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spans="1:26" ht="15.75" customHeight="1" x14ac:dyDescent="0.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spans="1:26" ht="15.75" customHeight="1" x14ac:dyDescent="0.2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spans="1:26" ht="15.75" customHeight="1" x14ac:dyDescent="0.2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spans="1:26" ht="15.75" customHeight="1" x14ac:dyDescent="0.2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spans="1:26" ht="15.75" customHeight="1" x14ac:dyDescent="0.2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spans="1:26" ht="15.75" customHeight="1" x14ac:dyDescent="0.2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spans="1:26" ht="15.75" customHeight="1" x14ac:dyDescent="0.2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spans="1:26" ht="15.75" customHeight="1" x14ac:dyDescent="0.2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spans="1:26" ht="15.75" customHeight="1" x14ac:dyDescent="0.2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spans="1:26" ht="15.75" customHeight="1" x14ac:dyDescent="0.2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spans="1:26" ht="15.75" customHeight="1" x14ac:dyDescent="0.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spans="1:26" ht="15.75" customHeight="1" x14ac:dyDescent="0.2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spans="1:26" ht="15.75" customHeight="1" x14ac:dyDescent="0.2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spans="1:26" ht="15.75" customHeight="1" x14ac:dyDescent="0.2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spans="1:26" ht="15.75" customHeight="1" x14ac:dyDescent="0.2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spans="1:26" ht="15.75" customHeight="1" x14ac:dyDescent="0.2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spans="1:26" ht="15.75" customHeight="1" x14ac:dyDescent="0.2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spans="1:26" ht="15.75" customHeight="1" x14ac:dyDescent="0.2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spans="1:26" ht="15.75" customHeight="1" x14ac:dyDescent="0.2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spans="1:26" ht="15.75" customHeight="1" x14ac:dyDescent="0.2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spans="1:26" ht="15.75" customHeight="1" x14ac:dyDescent="0.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spans="1:26" ht="15.75" customHeight="1" x14ac:dyDescent="0.2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spans="1:26" ht="15.75" customHeight="1" x14ac:dyDescent="0.2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spans="1:26" ht="15.75" customHeight="1" x14ac:dyDescent="0.2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spans="1:26" ht="15.75" customHeight="1" x14ac:dyDescent="0.2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spans="1:26" ht="15.75" customHeight="1" x14ac:dyDescent="0.2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spans="1:26" ht="15.75" customHeight="1" x14ac:dyDescent="0.2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spans="1:26" ht="15.75" customHeight="1" x14ac:dyDescent="0.2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spans="1:26" ht="15.75" customHeight="1" x14ac:dyDescent="0.2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spans="1:26" ht="15.75" customHeight="1" x14ac:dyDescent="0.2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spans="1:26" ht="15.75" customHeight="1" x14ac:dyDescent="0.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spans="1:26" ht="15.75" customHeight="1" x14ac:dyDescent="0.2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spans="1:26" ht="15.75" customHeight="1" x14ac:dyDescent="0.2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spans="1:26" ht="15.75" customHeight="1" x14ac:dyDescent="0.2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spans="1:26" ht="15.75" customHeight="1" x14ac:dyDescent="0.2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spans="1:26" ht="15.75" customHeight="1" x14ac:dyDescent="0.2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spans="1:26" ht="15.75" customHeight="1" x14ac:dyDescent="0.2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spans="1:26" ht="15.75" customHeight="1" x14ac:dyDescent="0.2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spans="1:26" ht="15.75" customHeight="1" x14ac:dyDescent="0.2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spans="1:26" ht="15.75" customHeight="1" x14ac:dyDescent="0.2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spans="1:26" ht="15.75" customHeight="1" x14ac:dyDescent="0.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spans="1:26" ht="15.75" customHeight="1" x14ac:dyDescent="0.2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spans="1:26" ht="15.75" customHeight="1" x14ac:dyDescent="0.2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spans="1:26" ht="15.75" customHeight="1" x14ac:dyDescent="0.2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spans="1:26" ht="15.75" customHeight="1" x14ac:dyDescent="0.2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spans="1:26" ht="15.75" customHeight="1" x14ac:dyDescent="0.2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spans="1:26" ht="15.75" customHeight="1" x14ac:dyDescent="0.2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spans="1:26" ht="15.75" customHeight="1" x14ac:dyDescent="0.2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spans="1:26" ht="15.75" customHeight="1" x14ac:dyDescent="0.2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spans="1:26" ht="15.75" customHeight="1" x14ac:dyDescent="0.2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spans="1:26" ht="15.75" customHeight="1" x14ac:dyDescent="0.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spans="1:26" ht="15.75" customHeight="1" x14ac:dyDescent="0.2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spans="1:26" ht="15.75" customHeight="1" x14ac:dyDescent="0.2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spans="1:26" ht="15.75" customHeight="1" x14ac:dyDescent="0.2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spans="1:26" ht="15.75" customHeight="1" x14ac:dyDescent="0.2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spans="1:26" ht="15.75" customHeight="1" x14ac:dyDescent="0.2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spans="1:26" ht="15.75" customHeight="1" x14ac:dyDescent="0.2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spans="1:26" ht="15.75" customHeight="1" x14ac:dyDescent="0.2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spans="1:26" ht="15.75" customHeight="1" x14ac:dyDescent="0.2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spans="1:26" ht="15.75" customHeight="1" x14ac:dyDescent="0.2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spans="1:26" ht="15.75" customHeight="1" x14ac:dyDescent="0.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spans="1:26" ht="15.75" customHeight="1" x14ac:dyDescent="0.2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spans="1:26" ht="15.75" customHeight="1" x14ac:dyDescent="0.2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spans="1:26" ht="15.75" customHeight="1" x14ac:dyDescent="0.2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spans="1:26" ht="15.75" customHeight="1" x14ac:dyDescent="0.2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spans="1:26" ht="15.75" customHeight="1" x14ac:dyDescent="0.2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spans="1:26" ht="15.75" customHeight="1" x14ac:dyDescent="0.2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spans="1:26" ht="15.75" customHeight="1" x14ac:dyDescent="0.2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spans="1:26" ht="15.75" customHeight="1" x14ac:dyDescent="0.2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spans="1:26" ht="15.75" customHeight="1" x14ac:dyDescent="0.2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spans="1:26" ht="15.75" customHeight="1" x14ac:dyDescent="0.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spans="1:26" ht="15.75" customHeight="1" x14ac:dyDescent="0.2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spans="1:26" ht="15.75" customHeight="1" x14ac:dyDescent="0.2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spans="1:26" ht="15.75" customHeight="1" x14ac:dyDescent="0.2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spans="1:26" ht="15.75" customHeight="1" x14ac:dyDescent="0.2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spans="1:26" ht="15.75" customHeight="1" x14ac:dyDescent="0.2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spans="1:26" ht="15.75" customHeight="1" x14ac:dyDescent="0.2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spans="1:26" ht="15.75" customHeight="1" x14ac:dyDescent="0.2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spans="1:26" ht="15.75" customHeight="1" x14ac:dyDescent="0.2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spans="1:26" ht="15.75" customHeight="1" x14ac:dyDescent="0.2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spans="1:26" ht="15.75" customHeight="1" x14ac:dyDescent="0.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spans="1:26" ht="15.75" customHeight="1" x14ac:dyDescent="0.2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spans="1:26" ht="15.75" customHeight="1" x14ac:dyDescent="0.2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spans="1:26" ht="15.75" customHeight="1" x14ac:dyDescent="0.2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spans="1:26" ht="15.75" customHeight="1" x14ac:dyDescent="0.2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spans="1:26" ht="15.75" customHeight="1" x14ac:dyDescent="0.2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spans="1:26" ht="15.75" customHeight="1" x14ac:dyDescent="0.2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spans="1:26" ht="15.75" customHeight="1" x14ac:dyDescent="0.2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spans="1:26" ht="15.75" customHeight="1" x14ac:dyDescent="0.2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spans="1:26" ht="15.75" customHeight="1" x14ac:dyDescent="0.2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spans="1:26" ht="15.75" customHeight="1" x14ac:dyDescent="0.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spans="1:26" ht="15.75" customHeight="1" x14ac:dyDescent="0.2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spans="1:26" ht="15.75" customHeight="1" x14ac:dyDescent="0.2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spans="1:26" ht="15.75" customHeight="1" x14ac:dyDescent="0.2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spans="1:26" ht="15.75" customHeight="1" x14ac:dyDescent="0.2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spans="1:26" ht="15.75" customHeight="1" x14ac:dyDescent="0.2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spans="1:26" ht="15.75" customHeight="1" x14ac:dyDescent="0.2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spans="1:26" ht="15.75" customHeight="1" x14ac:dyDescent="0.2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spans="1:26" ht="15.75" customHeight="1" x14ac:dyDescent="0.2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spans="1:26" ht="15.75" customHeight="1" x14ac:dyDescent="0.2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spans="1:26" ht="15.75" customHeight="1" x14ac:dyDescent="0.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spans="1:26" ht="15.75" customHeight="1" x14ac:dyDescent="0.2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spans="1:26" ht="15.75" customHeight="1" x14ac:dyDescent="0.2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spans="1:26" ht="15.75" customHeight="1" x14ac:dyDescent="0.2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spans="1:26" ht="15.75" customHeight="1" x14ac:dyDescent="0.2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spans="1:26" ht="15.75" customHeight="1" x14ac:dyDescent="0.2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spans="1:26" ht="15.75" customHeight="1" x14ac:dyDescent="0.2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spans="1:26" ht="15.75" customHeight="1" x14ac:dyDescent="0.2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spans="1:26" ht="15.75" customHeight="1" x14ac:dyDescent="0.2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spans="1:26" ht="15.75" customHeight="1" x14ac:dyDescent="0.2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spans="1:26" ht="15.75" customHeight="1" x14ac:dyDescent="0.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spans="1:26" ht="15.75" customHeight="1" x14ac:dyDescent="0.2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spans="1:26" ht="15.75" customHeight="1" x14ac:dyDescent="0.2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spans="1:26" ht="15.75" customHeight="1" x14ac:dyDescent="0.2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spans="1:26" ht="15.75" customHeight="1" x14ac:dyDescent="0.2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spans="1:26" ht="15.75" customHeight="1" x14ac:dyDescent="0.2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spans="1:26" ht="15.75" customHeight="1" x14ac:dyDescent="0.2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spans="1:26" ht="15.75" customHeight="1" x14ac:dyDescent="0.2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spans="1:26" ht="15.75" customHeight="1" x14ac:dyDescent="0.2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spans="1:26" ht="15.75" customHeight="1" x14ac:dyDescent="0.2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spans="1:26" ht="15.75" customHeight="1" x14ac:dyDescent="0.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spans="1:26" ht="15.75" customHeight="1" x14ac:dyDescent="0.2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spans="1:26" ht="15.75" customHeight="1" x14ac:dyDescent="0.2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spans="1:26" ht="15.75" customHeight="1" x14ac:dyDescent="0.2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spans="1:26" ht="15.75" customHeight="1" x14ac:dyDescent="0.2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spans="1:26" ht="15.75" customHeight="1" x14ac:dyDescent="0.2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spans="1:26" ht="15.75" customHeight="1" x14ac:dyDescent="0.2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spans="1:26" ht="15.75" customHeight="1" x14ac:dyDescent="0.2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spans="1:26" ht="15.75" customHeight="1" x14ac:dyDescent="0.2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spans="1:26" ht="15.75" customHeight="1" x14ac:dyDescent="0.2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spans="1:26" ht="15.75" customHeight="1" x14ac:dyDescent="0.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spans="1:26" ht="15.75" customHeight="1" x14ac:dyDescent="0.2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spans="1:26" ht="15.75" customHeight="1" x14ac:dyDescent="0.2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spans="1:26" ht="15.75" customHeight="1" x14ac:dyDescent="0.2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spans="1:26" ht="15.75" customHeight="1" x14ac:dyDescent="0.2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spans="1:26" ht="15.75" customHeight="1" x14ac:dyDescent="0.2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spans="1:26" ht="15.75" customHeight="1" x14ac:dyDescent="0.2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spans="1:26" ht="15.75" customHeight="1" x14ac:dyDescent="0.2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spans="1:26" ht="15.75" customHeight="1" x14ac:dyDescent="0.2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spans="1:26" ht="15.75" customHeight="1" x14ac:dyDescent="0.2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spans="1:26" ht="15.75" customHeight="1" x14ac:dyDescent="0.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spans="1:26" ht="15.75" customHeight="1" x14ac:dyDescent="0.2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spans="1:26" ht="15.75" customHeight="1" x14ac:dyDescent="0.2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spans="1:26" ht="15.75" customHeight="1" x14ac:dyDescent="0.2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spans="1:26" ht="15.75" customHeight="1" x14ac:dyDescent="0.2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spans="1:26" ht="15.75" customHeight="1" x14ac:dyDescent="0.2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spans="1:26" ht="15.75" customHeight="1" x14ac:dyDescent="0.2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spans="1:26" ht="15.75" customHeight="1" x14ac:dyDescent="0.2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spans="1:26" ht="15.75" customHeight="1" x14ac:dyDescent="0.2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spans="1:26" ht="15.75" customHeight="1" x14ac:dyDescent="0.2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spans="1:26" ht="15.75" customHeight="1" x14ac:dyDescent="0.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spans="1:26" ht="15.75" customHeight="1" x14ac:dyDescent="0.2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spans="1:26" ht="15.75" customHeight="1" x14ac:dyDescent="0.2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spans="1:26" ht="15.75" customHeight="1" x14ac:dyDescent="0.2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spans="1:26" ht="15.75" customHeight="1" x14ac:dyDescent="0.2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spans="1:26" ht="15.75" customHeight="1" x14ac:dyDescent="0.2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spans="1:26" ht="15.75" customHeight="1" x14ac:dyDescent="0.2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spans="1:26" ht="15.75" customHeight="1" x14ac:dyDescent="0.2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spans="1:26" ht="15.75" customHeight="1" x14ac:dyDescent="0.2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spans="1:26" ht="15.75" customHeight="1" x14ac:dyDescent="0.2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spans="1:26" ht="15.75" customHeight="1" x14ac:dyDescent="0.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spans="1:26" ht="15.75" customHeight="1" x14ac:dyDescent="0.2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spans="1:26" ht="15.75" customHeight="1" x14ac:dyDescent="0.2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spans="1:26" ht="15.75" customHeight="1" x14ac:dyDescent="0.2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spans="1:26" ht="15.75" customHeight="1" x14ac:dyDescent="0.2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spans="1:26" ht="15.75" customHeight="1" x14ac:dyDescent="0.2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spans="1:26" ht="15.75" customHeight="1" x14ac:dyDescent="0.2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spans="1:26" ht="15.75" customHeight="1" x14ac:dyDescent="0.2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spans="1:26" ht="15.75" customHeight="1" x14ac:dyDescent="0.2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spans="1:26" ht="15.75" customHeight="1" x14ac:dyDescent="0.2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spans="1:26" ht="15.75" customHeight="1" x14ac:dyDescent="0.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spans="1:26" ht="15.75" customHeight="1" x14ac:dyDescent="0.2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spans="1:26" ht="15.75" customHeight="1" x14ac:dyDescent="0.2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spans="1:26" ht="15.75" customHeight="1" x14ac:dyDescent="0.2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spans="1:26" ht="15.75" customHeight="1" x14ac:dyDescent="0.2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spans="1:26" ht="15.75" customHeight="1" x14ac:dyDescent="0.2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spans="1:26" ht="15.75" customHeight="1" x14ac:dyDescent="0.2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spans="1:26" ht="15.75" customHeight="1" x14ac:dyDescent="0.2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spans="1:26" ht="15.75" customHeight="1" x14ac:dyDescent="0.2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spans="1:26" ht="15.75" customHeight="1" x14ac:dyDescent="0.2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spans="1:26" ht="15.75" customHeight="1" x14ac:dyDescent="0.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spans="1:26" ht="15.75" customHeight="1" x14ac:dyDescent="0.2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spans="1:26" ht="15.75" customHeight="1" x14ac:dyDescent="0.2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spans="1:26" ht="15.75" customHeight="1" x14ac:dyDescent="0.2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spans="1:26" ht="15.75" customHeight="1" x14ac:dyDescent="0.2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spans="1:26" ht="15.75" customHeight="1" x14ac:dyDescent="0.2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spans="1:26" ht="15.75" customHeight="1" x14ac:dyDescent="0.2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spans="1:26" ht="15.75" customHeight="1" x14ac:dyDescent="0.2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spans="1:26" ht="15.75" customHeight="1" x14ac:dyDescent="0.2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spans="1:26" ht="15.75" customHeight="1" x14ac:dyDescent="0.2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spans="1:26" ht="15.75" customHeight="1" x14ac:dyDescent="0.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spans="1:26" ht="15.75" customHeight="1" x14ac:dyDescent="0.2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spans="1:26" ht="15.75" customHeight="1" x14ac:dyDescent="0.2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spans="1:26" ht="15.75" customHeight="1" x14ac:dyDescent="0.2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spans="1:26" ht="15.75" customHeight="1" x14ac:dyDescent="0.2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spans="1:26" ht="15.75" customHeight="1" x14ac:dyDescent="0.2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spans="1:26" ht="15.75" customHeight="1" x14ac:dyDescent="0.2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spans="1:26" ht="15.75" customHeight="1" x14ac:dyDescent="0.2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spans="1:26" ht="15.75" customHeight="1" x14ac:dyDescent="0.2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spans="1:26" ht="15.75" customHeight="1" x14ac:dyDescent="0.2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spans="1:26" ht="15.75" customHeight="1" x14ac:dyDescent="0.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spans="1:26" ht="15.75" customHeight="1" x14ac:dyDescent="0.2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spans="1:26" ht="15.75" customHeight="1" x14ac:dyDescent="0.2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spans="1:26" ht="15.75" customHeight="1" x14ac:dyDescent="0.2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spans="1:26" ht="15.75" customHeight="1" x14ac:dyDescent="0.2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spans="1:26" ht="15.75" customHeight="1" x14ac:dyDescent="0.2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spans="1:26" ht="15.75" customHeight="1" x14ac:dyDescent="0.2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spans="1:26" ht="15.75" customHeight="1" x14ac:dyDescent="0.2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spans="1:26" ht="15.75" customHeight="1" x14ac:dyDescent="0.2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spans="1:26" ht="15.75" customHeight="1" x14ac:dyDescent="0.2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spans="1:26" ht="15.75" customHeight="1" x14ac:dyDescent="0.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spans="1:26" ht="15.75" customHeight="1" x14ac:dyDescent="0.2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spans="1:26" ht="15.75" customHeight="1" x14ac:dyDescent="0.2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spans="1:26" ht="15.75" customHeight="1" x14ac:dyDescent="0.2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spans="1:26" ht="15.75" customHeight="1" x14ac:dyDescent="0.2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spans="1:26" ht="15.75" customHeight="1" x14ac:dyDescent="0.2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spans="1:26" ht="15.75" customHeight="1" x14ac:dyDescent="0.2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spans="1:26" ht="15.75" customHeight="1" x14ac:dyDescent="0.2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spans="1:26" ht="15.75" customHeight="1" x14ac:dyDescent="0.2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spans="1:26" ht="15.75" customHeight="1" x14ac:dyDescent="0.2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spans="1:26" ht="15.75" customHeight="1" x14ac:dyDescent="0.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spans="1:26" ht="15.75" customHeight="1" x14ac:dyDescent="0.2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spans="1:26" ht="15.75" customHeight="1" x14ac:dyDescent="0.2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spans="1:26" ht="15.75" customHeight="1" x14ac:dyDescent="0.2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spans="1:26" ht="15.75" customHeight="1" x14ac:dyDescent="0.2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spans="1:26" ht="15.75" customHeight="1" x14ac:dyDescent="0.2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spans="1:26" ht="15.75" customHeight="1" x14ac:dyDescent="0.2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spans="1:26" ht="15.75" customHeight="1" x14ac:dyDescent="0.2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spans="1:26" ht="15.75" customHeight="1" x14ac:dyDescent="0.2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spans="1:26" ht="15.75" customHeight="1" x14ac:dyDescent="0.2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spans="1:26" ht="15.75" customHeight="1" x14ac:dyDescent="0.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spans="1:26" ht="15.75" customHeight="1" x14ac:dyDescent="0.2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spans="1:26" ht="15.75" customHeight="1" x14ac:dyDescent="0.2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spans="1:26" ht="15.75" customHeight="1" x14ac:dyDescent="0.2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spans="1:26" ht="15.75" customHeight="1" x14ac:dyDescent="0.2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spans="1:26" ht="15.75" customHeight="1" x14ac:dyDescent="0.2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spans="1:26" ht="15.75" customHeight="1" x14ac:dyDescent="0.2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spans="1:26" ht="15.75" customHeight="1" x14ac:dyDescent="0.2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spans="1:26" ht="15.75" customHeight="1" x14ac:dyDescent="0.2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spans="1:26" ht="15.75" customHeight="1" x14ac:dyDescent="0.2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spans="1:26" ht="15.75" customHeight="1" x14ac:dyDescent="0.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spans="1:26" ht="15.75" customHeight="1" x14ac:dyDescent="0.2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spans="1:26" ht="15.75" customHeight="1" x14ac:dyDescent="0.2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spans="1:26" ht="15.75" customHeight="1" x14ac:dyDescent="0.2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spans="1:26" ht="15.75" customHeight="1" x14ac:dyDescent="0.2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spans="1:26" ht="15.75" customHeight="1" x14ac:dyDescent="0.2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spans="1:26" ht="15.75" customHeight="1" x14ac:dyDescent="0.2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spans="1:26" ht="15.75" customHeight="1" x14ac:dyDescent="0.2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spans="1:26" ht="15.75" customHeight="1" x14ac:dyDescent="0.2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spans="1:26" ht="15.75" customHeight="1" x14ac:dyDescent="0.2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spans="1:26" ht="15.75" customHeight="1" x14ac:dyDescent="0.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spans="1:26" ht="15.75" customHeight="1" x14ac:dyDescent="0.2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spans="1:26" ht="15.75" customHeight="1" x14ac:dyDescent="0.2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spans="1:26" ht="15.75" customHeight="1" x14ac:dyDescent="0.2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spans="1:26" ht="15.75" customHeight="1" x14ac:dyDescent="0.2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spans="1:26" ht="15.75" customHeight="1" x14ac:dyDescent="0.2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spans="1:26" ht="15.75" customHeight="1" x14ac:dyDescent="0.2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spans="1:26" ht="15.75" customHeight="1" x14ac:dyDescent="0.2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spans="1:26" ht="15.75" customHeight="1" x14ac:dyDescent="0.2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spans="1:26" ht="15.75" customHeight="1" x14ac:dyDescent="0.2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spans="1:26" ht="15.75" customHeight="1" x14ac:dyDescent="0.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spans="1:26" ht="15.75" customHeight="1" x14ac:dyDescent="0.2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spans="1:26" ht="15.75" customHeight="1" x14ac:dyDescent="0.2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spans="1:26" ht="15.75" customHeight="1" x14ac:dyDescent="0.2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spans="1:26" ht="15.75" customHeight="1" x14ac:dyDescent="0.2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spans="1:26" ht="15.75" customHeight="1" x14ac:dyDescent="0.2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spans="1:26" ht="15.75" customHeight="1" x14ac:dyDescent="0.2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spans="1:26" ht="15.75" customHeight="1" x14ac:dyDescent="0.2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spans="1:26" ht="15.75" customHeight="1" x14ac:dyDescent="0.2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spans="1:26" ht="15.75" customHeight="1" x14ac:dyDescent="0.2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spans="1:26" ht="15.75" customHeight="1" x14ac:dyDescent="0.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spans="1:26" ht="15.75" customHeight="1" x14ac:dyDescent="0.2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spans="1:26" ht="15.75" customHeight="1" x14ac:dyDescent="0.2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spans="1:26" ht="15.75" customHeight="1" x14ac:dyDescent="0.2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spans="1:26" ht="15.75" customHeight="1" x14ac:dyDescent="0.2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spans="1:26" ht="15.75" customHeight="1" x14ac:dyDescent="0.2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spans="1:26" ht="15.75" customHeight="1" x14ac:dyDescent="0.2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spans="1:26" ht="15.75" customHeight="1" x14ac:dyDescent="0.2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spans="1:26" ht="15.75" customHeight="1" x14ac:dyDescent="0.2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spans="1:26" ht="15.75" customHeight="1" x14ac:dyDescent="0.2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spans="1:26" ht="15.75" customHeight="1" x14ac:dyDescent="0.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spans="1:26" ht="15.75" customHeight="1" x14ac:dyDescent="0.2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spans="1:26" ht="15.75" customHeight="1" x14ac:dyDescent="0.2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spans="1:26" ht="15.75" customHeight="1" x14ac:dyDescent="0.2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spans="1:26" ht="15.75" customHeight="1" x14ac:dyDescent="0.2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spans="1:26" ht="15.75" customHeight="1" x14ac:dyDescent="0.2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spans="1:26" ht="15.75" customHeight="1" x14ac:dyDescent="0.2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spans="1:26" ht="15.75" customHeight="1" x14ac:dyDescent="0.2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spans="1:26" ht="15.75" customHeight="1" x14ac:dyDescent="0.2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spans="1:26" ht="15.75" customHeight="1" x14ac:dyDescent="0.2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spans="1:26" ht="15.75" customHeight="1" x14ac:dyDescent="0.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spans="1:26" ht="15.75" customHeight="1" x14ac:dyDescent="0.2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spans="1:26" ht="15.75" customHeight="1" x14ac:dyDescent="0.2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spans="1:26" ht="15.75" customHeight="1" x14ac:dyDescent="0.2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spans="1:26" ht="15.75" customHeight="1" x14ac:dyDescent="0.2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spans="1:26" ht="15.75" customHeight="1" x14ac:dyDescent="0.2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spans="1:26" ht="15.75" customHeight="1" x14ac:dyDescent="0.2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spans="1:26" ht="15.75" customHeight="1" x14ac:dyDescent="0.2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spans="1:26" ht="15.75" customHeight="1" x14ac:dyDescent="0.2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spans="1:26" ht="15.75" customHeight="1" x14ac:dyDescent="0.2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spans="1:26" ht="15.75" customHeight="1" x14ac:dyDescent="0.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spans="1:26" ht="15.75" customHeight="1" x14ac:dyDescent="0.2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spans="1:26" ht="15.75" customHeight="1" x14ac:dyDescent="0.2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spans="1:26" ht="15.75" customHeight="1" x14ac:dyDescent="0.2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spans="1:26" ht="15.75" customHeight="1" x14ac:dyDescent="0.2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spans="1:26" ht="15.75" customHeight="1" x14ac:dyDescent="0.2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spans="1:26" ht="15.75" customHeight="1" x14ac:dyDescent="0.2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spans="1:26" ht="15.75" customHeight="1" x14ac:dyDescent="0.2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spans="1:26" ht="15.75" customHeight="1" x14ac:dyDescent="0.2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spans="1:26" ht="15.75" customHeight="1" x14ac:dyDescent="0.2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spans="1:26" ht="15.75" customHeight="1" x14ac:dyDescent="0.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spans="1:26" ht="15.75" customHeight="1" x14ac:dyDescent="0.2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spans="1:26" ht="15.75" customHeight="1" x14ac:dyDescent="0.2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spans="1:26" ht="15.75" customHeight="1" x14ac:dyDescent="0.2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spans="1:26" ht="15.75" customHeight="1" x14ac:dyDescent="0.2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spans="1:26" ht="15.75" customHeight="1" x14ac:dyDescent="0.2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spans="1:26" ht="15.75" customHeight="1" x14ac:dyDescent="0.2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spans="1:26" ht="15.75" customHeight="1" x14ac:dyDescent="0.2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spans="1:26" ht="15.75" customHeight="1" x14ac:dyDescent="0.2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spans="1:26" ht="15.75" customHeight="1" x14ac:dyDescent="0.2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spans="1:26" ht="15.75" customHeight="1" x14ac:dyDescent="0.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spans="1:26" ht="15.75" customHeight="1" x14ac:dyDescent="0.2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spans="1:26" ht="15.75" customHeight="1" x14ac:dyDescent="0.2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spans="1:26" ht="15.75" customHeight="1" x14ac:dyDescent="0.2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spans="1:26" ht="15.75" customHeight="1" x14ac:dyDescent="0.2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spans="1:26" ht="15.75" customHeight="1" x14ac:dyDescent="0.2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spans="1:26" ht="15.75" customHeight="1" x14ac:dyDescent="0.2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spans="1:26" ht="15.75" customHeight="1" x14ac:dyDescent="0.2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spans="1:26" ht="15.75" customHeight="1" x14ac:dyDescent="0.2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spans="1:26" ht="15.75" customHeight="1" x14ac:dyDescent="0.2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spans="1:26" ht="15.75" customHeight="1" x14ac:dyDescent="0.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spans="1:26" ht="15.75" customHeight="1" x14ac:dyDescent="0.2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spans="1:26" ht="15.75" customHeight="1" x14ac:dyDescent="0.2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spans="1:26" ht="15.75" customHeight="1" x14ac:dyDescent="0.2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spans="1:26" ht="15.75" customHeight="1" x14ac:dyDescent="0.2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spans="1:26" ht="15.75" customHeight="1" x14ac:dyDescent="0.2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spans="1:26" ht="15.75" customHeight="1" x14ac:dyDescent="0.2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spans="1:26" ht="15.75" customHeight="1" x14ac:dyDescent="0.2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spans="1:26" ht="15.75" customHeight="1" x14ac:dyDescent="0.2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spans="1:26" ht="15.75" customHeight="1" x14ac:dyDescent="0.2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spans="1:26" ht="15.75" customHeight="1" x14ac:dyDescent="0.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spans="1:26" ht="15.75" customHeight="1" x14ac:dyDescent="0.2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spans="1:26" ht="15.75" customHeight="1" x14ac:dyDescent="0.2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spans="1:26" ht="15.75" customHeight="1" x14ac:dyDescent="0.2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spans="1:26" ht="15.75" customHeight="1" x14ac:dyDescent="0.2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spans="1:26" ht="15.75" customHeight="1" x14ac:dyDescent="0.2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spans="1:26" ht="15.75" customHeight="1" x14ac:dyDescent="0.2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spans="1:26" ht="15.75" customHeight="1" x14ac:dyDescent="0.2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spans="1:26" ht="15.75" customHeight="1" x14ac:dyDescent="0.2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spans="1:26" ht="15.75" customHeight="1" x14ac:dyDescent="0.2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spans="1:26" ht="15.75" customHeight="1" x14ac:dyDescent="0.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spans="1:26" ht="15.75" customHeight="1" x14ac:dyDescent="0.2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spans="1:26" ht="15.75" customHeight="1" x14ac:dyDescent="0.2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spans="1:26" ht="15.75" customHeight="1" x14ac:dyDescent="0.2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spans="1:26" ht="15.75" customHeight="1" x14ac:dyDescent="0.2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spans="1:26" ht="15.75" customHeight="1" x14ac:dyDescent="0.2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spans="1:26" ht="15.75" customHeight="1" x14ac:dyDescent="0.2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spans="1:26" ht="15.75" customHeight="1" x14ac:dyDescent="0.2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spans="1:26" ht="15.75" customHeight="1" x14ac:dyDescent="0.2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spans="1:26" ht="15.75" customHeight="1" x14ac:dyDescent="0.2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spans="1:26" ht="15.75" customHeight="1" x14ac:dyDescent="0.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spans="1:26" ht="15.75" customHeight="1" x14ac:dyDescent="0.2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spans="1:26" ht="15.75" customHeight="1" x14ac:dyDescent="0.2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spans="1:26" ht="15.75" customHeight="1" x14ac:dyDescent="0.2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spans="1:26" ht="15.75" customHeight="1" x14ac:dyDescent="0.2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spans="1:26" ht="15.75" customHeight="1" x14ac:dyDescent="0.2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spans="1:26" ht="15.75" customHeight="1" x14ac:dyDescent="0.2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spans="1:26" ht="15.75" customHeight="1" x14ac:dyDescent="0.2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spans="1:26" ht="15.75" customHeight="1" x14ac:dyDescent="0.2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spans="1:26" ht="15.75" customHeight="1" x14ac:dyDescent="0.2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spans="1:26" ht="15.75" customHeight="1" x14ac:dyDescent="0.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spans="1:26" ht="15.75" customHeight="1" x14ac:dyDescent="0.2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spans="1:26" ht="15.75" customHeight="1" x14ac:dyDescent="0.2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spans="1:26" ht="15.75" customHeight="1" x14ac:dyDescent="0.2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spans="1:26" ht="15.75" customHeight="1" x14ac:dyDescent="0.2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spans="1:26" ht="15.75" customHeight="1" x14ac:dyDescent="0.2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spans="1:26" ht="15.75" customHeight="1" x14ac:dyDescent="0.2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spans="1:26" ht="15.75" customHeight="1" x14ac:dyDescent="0.2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spans="1:26" ht="15.75" customHeight="1" x14ac:dyDescent="0.2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spans="1:26" ht="15.75" customHeight="1" x14ac:dyDescent="0.2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spans="1:26" ht="15.75" customHeight="1" x14ac:dyDescent="0.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spans="1:26" ht="15.75" customHeight="1" x14ac:dyDescent="0.2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spans="1:26" ht="15.75" customHeight="1" x14ac:dyDescent="0.2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spans="1:26" ht="15.75" customHeight="1" x14ac:dyDescent="0.2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spans="1:26" ht="15.75" customHeight="1" x14ac:dyDescent="0.2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spans="1:26" ht="15.75" customHeight="1" x14ac:dyDescent="0.2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spans="1:26" ht="15.75" customHeight="1" x14ac:dyDescent="0.2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spans="1:26" ht="15.75" customHeight="1" x14ac:dyDescent="0.2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spans="1:26" ht="15.75" customHeight="1" x14ac:dyDescent="0.2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spans="1:26" ht="15.75" customHeight="1" x14ac:dyDescent="0.2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spans="1:26" ht="15.75" customHeight="1" x14ac:dyDescent="0.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spans="1:26" ht="15.75" customHeight="1" x14ac:dyDescent="0.2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spans="1:26" ht="15.75" customHeight="1" x14ac:dyDescent="0.2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spans="1:26" ht="15.75" customHeight="1" x14ac:dyDescent="0.2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spans="1:26" ht="15.75" customHeight="1" x14ac:dyDescent="0.2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spans="1:26" ht="15.75" customHeight="1" x14ac:dyDescent="0.2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spans="1:26" ht="15.75" customHeight="1" x14ac:dyDescent="0.2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spans="1:26" ht="15.75" customHeight="1" x14ac:dyDescent="0.2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spans="1:26" ht="15.75" customHeight="1" x14ac:dyDescent="0.2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spans="1:26" ht="15.75" customHeight="1" x14ac:dyDescent="0.2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spans="1:26" ht="15.75" customHeight="1" x14ac:dyDescent="0.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spans="1:26" ht="15.75" customHeight="1" x14ac:dyDescent="0.2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spans="1:26" ht="15.75" customHeight="1" x14ac:dyDescent="0.2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spans="1:26" ht="15.75" customHeight="1" x14ac:dyDescent="0.2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spans="1:26" ht="15.75" customHeight="1" x14ac:dyDescent="0.2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spans="1:26" ht="15.75" customHeight="1" x14ac:dyDescent="0.2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spans="1:26" ht="15.75" customHeight="1" x14ac:dyDescent="0.2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spans="1:26" ht="15.75" customHeight="1" x14ac:dyDescent="0.2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spans="1:26" ht="15.75" customHeight="1" x14ac:dyDescent="0.2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spans="1:26" ht="15.75" customHeight="1" x14ac:dyDescent="0.2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spans="1:26" ht="15.75" customHeight="1" x14ac:dyDescent="0.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spans="1:26" ht="15.75" customHeight="1" x14ac:dyDescent="0.2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spans="1:26" ht="15.75" customHeight="1" x14ac:dyDescent="0.2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spans="1:26" ht="15.75" customHeight="1" x14ac:dyDescent="0.2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spans="1:26" ht="15.75" customHeight="1" x14ac:dyDescent="0.2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spans="1:26" ht="15.75" customHeight="1" x14ac:dyDescent="0.2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spans="1:26" ht="15.75" customHeight="1" x14ac:dyDescent="0.2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spans="1:26" ht="15.75" customHeight="1" x14ac:dyDescent="0.2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spans="1:26" ht="15.75" customHeight="1" x14ac:dyDescent="0.2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spans="1:26" ht="15.75" customHeight="1" x14ac:dyDescent="0.2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spans="1:26" ht="15.75" customHeight="1" x14ac:dyDescent="0.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spans="1:26" ht="15.75" customHeight="1" x14ac:dyDescent="0.2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spans="1:26" ht="15.75" customHeight="1" x14ac:dyDescent="0.2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spans="1:26" ht="15.75" customHeight="1" x14ac:dyDescent="0.2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spans="1:26" ht="15.75" customHeight="1" x14ac:dyDescent="0.2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spans="1:26" ht="15.75" customHeight="1" x14ac:dyDescent="0.2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spans="1:26" ht="15.75" customHeight="1" x14ac:dyDescent="0.2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spans="1:26" ht="15.75" customHeight="1" x14ac:dyDescent="0.2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spans="1:26" ht="15.75" customHeight="1" x14ac:dyDescent="0.2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spans="1:26" ht="15.75" customHeight="1" x14ac:dyDescent="0.2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spans="1:26" ht="15.75" customHeight="1" x14ac:dyDescent="0.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spans="1:26" ht="15.75" customHeight="1" x14ac:dyDescent="0.2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spans="1:26" ht="15.75" customHeight="1" x14ac:dyDescent="0.2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spans="1:26" ht="15.75" customHeight="1" x14ac:dyDescent="0.2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spans="1:26" ht="15.75" customHeight="1" x14ac:dyDescent="0.2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spans="1:26" ht="15.75" customHeight="1" x14ac:dyDescent="0.2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spans="1:26" ht="15.75" customHeight="1" x14ac:dyDescent="0.2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spans="1:26" ht="15.75" customHeight="1" x14ac:dyDescent="0.2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spans="1:26" ht="15.75" customHeight="1" x14ac:dyDescent="0.2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spans="1:26" ht="15.75" customHeight="1" x14ac:dyDescent="0.2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spans="1:26" ht="15.75" customHeight="1" x14ac:dyDescent="0.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spans="1:26" ht="15.75" customHeight="1" x14ac:dyDescent="0.2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spans="1:26" ht="15.75" customHeight="1" x14ac:dyDescent="0.2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spans="1:26" ht="15.75" customHeight="1" x14ac:dyDescent="0.2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spans="1:26" ht="15.75" customHeight="1" x14ac:dyDescent="0.2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spans="1:26" ht="15.75" customHeight="1" x14ac:dyDescent="0.2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spans="1:26" ht="15.75" customHeight="1" x14ac:dyDescent="0.2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spans="1:26" ht="15.75" customHeight="1" x14ac:dyDescent="0.2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spans="1:26" ht="15.75" customHeight="1" x14ac:dyDescent="0.2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spans="1:26" ht="15.75" customHeight="1" x14ac:dyDescent="0.2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spans="1:26" ht="15.75" customHeight="1" x14ac:dyDescent="0.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spans="1:26" ht="15.75" customHeight="1" x14ac:dyDescent="0.2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spans="1:26" ht="15.75" customHeight="1" x14ac:dyDescent="0.2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spans="1:26" ht="15.75" customHeight="1" x14ac:dyDescent="0.2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spans="1:26" ht="15.75" customHeight="1" x14ac:dyDescent="0.2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spans="1:26" ht="15.75" customHeight="1" x14ac:dyDescent="0.2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spans="1:26" ht="15.75" customHeight="1" x14ac:dyDescent="0.2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spans="1:26" ht="15.75" customHeight="1" x14ac:dyDescent="0.2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spans="1:26" ht="15.75" customHeight="1" x14ac:dyDescent="0.2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spans="1:26" ht="15.75" customHeight="1" x14ac:dyDescent="0.2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spans="1:26" ht="15.75" customHeight="1" x14ac:dyDescent="0.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spans="1:26" ht="15.75" customHeight="1" x14ac:dyDescent="0.2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spans="1:26" ht="15.75" customHeight="1" x14ac:dyDescent="0.2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spans="1:26" ht="15.75" customHeight="1" x14ac:dyDescent="0.2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spans="1:26" ht="15.75" customHeight="1" x14ac:dyDescent="0.2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spans="1:26" ht="15.75" customHeight="1" x14ac:dyDescent="0.2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spans="1:26" ht="15.75" customHeight="1" x14ac:dyDescent="0.2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spans="1:26" ht="15.75" customHeight="1" x14ac:dyDescent="0.2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spans="1:26" ht="15.75" customHeight="1" x14ac:dyDescent="0.2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spans="1:26" ht="15.75" customHeight="1" x14ac:dyDescent="0.2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spans="1:26" ht="15.75" customHeight="1" x14ac:dyDescent="0.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spans="1:26" ht="15.75" customHeight="1" x14ac:dyDescent="0.2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spans="1:26" ht="15.75" customHeight="1" x14ac:dyDescent="0.2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spans="1:26" ht="15.75" customHeight="1" x14ac:dyDescent="0.2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spans="1:26" ht="15.75" customHeight="1" x14ac:dyDescent="0.2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spans="1:26" ht="15.75" customHeight="1" x14ac:dyDescent="0.2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spans="1:26" ht="15.75" customHeight="1" x14ac:dyDescent="0.2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spans="1:26" ht="15.75" customHeight="1" x14ac:dyDescent="0.2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spans="1:26" ht="15.75" customHeight="1" x14ac:dyDescent="0.2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spans="1:26" ht="15.75" customHeight="1" x14ac:dyDescent="0.2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spans="1:26" ht="15.75" customHeight="1" x14ac:dyDescent="0.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spans="1:26" ht="15.75" customHeight="1" x14ac:dyDescent="0.2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spans="1:26" ht="15.75" customHeight="1" x14ac:dyDescent="0.2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spans="1:26" ht="15.75" customHeight="1" x14ac:dyDescent="0.2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spans="1:26" ht="15.75" customHeight="1" x14ac:dyDescent="0.2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spans="1:26" ht="15.75" customHeight="1" x14ac:dyDescent="0.2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spans="1:26" ht="15.75" customHeight="1" x14ac:dyDescent="0.2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spans="1:26" ht="15.75" customHeight="1" x14ac:dyDescent="0.2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spans="1:26" ht="15.75" customHeight="1" x14ac:dyDescent="0.2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spans="1:26" ht="15.75" customHeight="1" x14ac:dyDescent="0.2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spans="1:26" ht="15.75" customHeight="1" x14ac:dyDescent="0.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spans="1:26" ht="15.75" customHeight="1" x14ac:dyDescent="0.2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spans="1:26" ht="15.75" customHeight="1" x14ac:dyDescent="0.2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spans="1:26" ht="15.75" customHeight="1" x14ac:dyDescent="0.2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spans="1:26" ht="15.75" customHeight="1" x14ac:dyDescent="0.2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spans="1:26" ht="15.75" customHeight="1" x14ac:dyDescent="0.2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spans="1:26" ht="15.75" customHeight="1" x14ac:dyDescent="0.2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spans="1:26" ht="15.75" customHeight="1" x14ac:dyDescent="0.2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spans="1:26" ht="15.75" customHeight="1" x14ac:dyDescent="0.2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spans="1:26" ht="15.75" customHeight="1" x14ac:dyDescent="0.2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spans="1:26" ht="15.75" customHeight="1" x14ac:dyDescent="0.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spans="1:26" ht="15.75" customHeight="1" x14ac:dyDescent="0.2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spans="1:26" ht="15.75" customHeight="1" x14ac:dyDescent="0.2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spans="1:26" ht="15.75" customHeight="1" x14ac:dyDescent="0.2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spans="1:26" ht="15.75" customHeight="1" x14ac:dyDescent="0.2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spans="1:26" ht="15.75" customHeight="1" x14ac:dyDescent="0.2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spans="1:26" ht="15.75" customHeight="1" x14ac:dyDescent="0.2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spans="1:26" ht="15.75" customHeight="1" x14ac:dyDescent="0.2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spans="1:26" ht="15.75" customHeight="1" x14ac:dyDescent="0.2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spans="1:26" ht="15.75" customHeight="1" x14ac:dyDescent="0.2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spans="1:26" ht="15.75" customHeight="1" x14ac:dyDescent="0.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spans="1:26" ht="15.75" customHeight="1" x14ac:dyDescent="0.2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spans="1:26" ht="15.75" customHeight="1" x14ac:dyDescent="0.2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spans="1:26" ht="15.75" customHeight="1" x14ac:dyDescent="0.2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spans="1:26" ht="15.75" customHeight="1" x14ac:dyDescent="0.2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spans="1:26" ht="15.75" customHeight="1" x14ac:dyDescent="0.2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spans="1:26" ht="15.75" customHeight="1" x14ac:dyDescent="0.2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spans="1:26" ht="15.75" customHeight="1" x14ac:dyDescent="0.2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spans="1:26" ht="15.75" customHeight="1" x14ac:dyDescent="0.2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spans="1:26" ht="15.75" customHeight="1" x14ac:dyDescent="0.2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spans="1:26" ht="15.75" customHeight="1" x14ac:dyDescent="0.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spans="1:26" ht="15.75" customHeight="1" x14ac:dyDescent="0.2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spans="1:26" ht="15.75" customHeight="1" x14ac:dyDescent="0.2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spans="1:26" ht="15.75" customHeight="1" x14ac:dyDescent="0.2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spans="1:26" ht="15.75" customHeight="1" x14ac:dyDescent="0.2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spans="1:26" ht="15.75" customHeight="1" x14ac:dyDescent="0.2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spans="1:26" ht="15.75" customHeight="1" x14ac:dyDescent="0.2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spans="1:26" ht="15.75" customHeight="1" x14ac:dyDescent="0.2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spans="1:26" ht="15.75" customHeight="1" x14ac:dyDescent="0.2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spans="1:26" ht="15.75" customHeight="1" x14ac:dyDescent="0.2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spans="1:26" ht="15.75" customHeight="1" x14ac:dyDescent="0.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spans="1:26" ht="15.75" customHeight="1" x14ac:dyDescent="0.2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spans="1:26" ht="15.75" customHeight="1" x14ac:dyDescent="0.2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spans="1:26" ht="15.75" customHeight="1" x14ac:dyDescent="0.2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spans="1:26" ht="15.75" customHeight="1" x14ac:dyDescent="0.2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spans="1:26" ht="15.75" customHeight="1" x14ac:dyDescent="0.2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spans="1:26" ht="15.75" customHeight="1" x14ac:dyDescent="0.2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spans="1:26" ht="15.75" customHeight="1" x14ac:dyDescent="0.2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spans="1:26" ht="15.75" customHeight="1" x14ac:dyDescent="0.2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spans="1:26" ht="15.75" customHeight="1" x14ac:dyDescent="0.2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spans="1:26" ht="15.75" customHeight="1" x14ac:dyDescent="0.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spans="1:26" ht="15.75" customHeight="1" x14ac:dyDescent="0.2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spans="1:26" ht="15.75" customHeight="1" x14ac:dyDescent="0.2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spans="1:26" ht="15.75" customHeight="1" x14ac:dyDescent="0.2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spans="1:26" ht="15.75" customHeight="1" x14ac:dyDescent="0.2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spans="1:26" ht="15.75" customHeight="1" x14ac:dyDescent="0.2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spans="1:26" ht="15.75" customHeight="1" x14ac:dyDescent="0.2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spans="1:26" ht="15.75" customHeight="1" x14ac:dyDescent="0.2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spans="1:26" ht="15.75" customHeight="1" x14ac:dyDescent="0.2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spans="1:26" ht="15.75" customHeight="1" x14ac:dyDescent="0.2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spans="1:26" ht="15.75" customHeight="1" x14ac:dyDescent="0.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spans="1:26" ht="15.75" customHeight="1" x14ac:dyDescent="0.2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spans="1:26" ht="15.75" customHeight="1" x14ac:dyDescent="0.2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spans="1:26" ht="15.75" customHeight="1" x14ac:dyDescent="0.2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spans="1:26" ht="15.75" customHeight="1" x14ac:dyDescent="0.2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spans="1:26" ht="15.75" customHeight="1" x14ac:dyDescent="0.2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spans="1:26" ht="15.75" customHeight="1" x14ac:dyDescent="0.2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spans="1:26" ht="15.75" customHeight="1" x14ac:dyDescent="0.2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spans="1:26" ht="15.75" customHeight="1" x14ac:dyDescent="0.2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spans="1:26" ht="15.75" customHeight="1" x14ac:dyDescent="0.2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spans="1:26" ht="15.75" customHeight="1" x14ac:dyDescent="0.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spans="1:26" ht="15.75" customHeight="1" x14ac:dyDescent="0.2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spans="1:26" ht="15.75" customHeight="1" x14ac:dyDescent="0.2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spans="1:26" ht="15.75" customHeight="1" x14ac:dyDescent="0.2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spans="1:26" ht="15.75" customHeight="1" x14ac:dyDescent="0.2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spans="1:26" ht="15.75" customHeight="1" x14ac:dyDescent="0.2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spans="1:26" ht="15.75" customHeight="1" x14ac:dyDescent="0.2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spans="1:26" ht="15.75" customHeight="1" x14ac:dyDescent="0.2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spans="1:26" ht="15.75" customHeight="1" x14ac:dyDescent="0.2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spans="1:26" ht="15.75" customHeight="1" x14ac:dyDescent="0.2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spans="1:26" ht="15.75" customHeight="1" x14ac:dyDescent="0.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spans="1:26" ht="15.75" customHeight="1" x14ac:dyDescent="0.2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spans="1:26" ht="15.75" customHeight="1" x14ac:dyDescent="0.2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spans="1:26" ht="15.75" customHeight="1" x14ac:dyDescent="0.2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spans="1:26" ht="15.75" customHeight="1" x14ac:dyDescent="0.2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spans="1:26" ht="15.75" customHeight="1" x14ac:dyDescent="0.2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spans="1:26" ht="15.75" customHeight="1" x14ac:dyDescent="0.2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spans="1:26" ht="15.75" customHeight="1" x14ac:dyDescent="0.2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spans="1:26" ht="15.75" customHeight="1" x14ac:dyDescent="0.2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spans="1:26" ht="15.75" customHeight="1" x14ac:dyDescent="0.2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spans="1:26" ht="15.75" customHeight="1" x14ac:dyDescent="0.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spans="1:26" ht="15.75" customHeight="1" x14ac:dyDescent="0.2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spans="1:26" ht="15.75" customHeight="1" x14ac:dyDescent="0.2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spans="1:26" ht="15.75" customHeight="1" x14ac:dyDescent="0.2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spans="1:26" ht="15.75" customHeight="1" x14ac:dyDescent="0.2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spans="1:26" ht="15.75" customHeight="1" x14ac:dyDescent="0.2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spans="1:26" ht="15.75" customHeight="1" x14ac:dyDescent="0.2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spans="1:26" ht="15.75" customHeight="1" x14ac:dyDescent="0.2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spans="1:26" ht="15.75" customHeight="1" x14ac:dyDescent="0.2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  <row r="1001" spans="1:26" ht="15.75" customHeight="1" x14ac:dyDescent="0.2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</row>
    <row r="1002" spans="1:26" ht="15.75" customHeight="1" x14ac:dyDescent="0.2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</row>
    <row r="1003" spans="1:26" ht="15.75" customHeight="1" x14ac:dyDescent="0.2">
      <c r="A1003" s="154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</row>
    <row r="1004" spans="1:26" ht="15.75" customHeight="1" x14ac:dyDescent="0.2">
      <c r="A1004" s="154"/>
      <c r="B1004" s="154"/>
      <c r="C1004" s="154"/>
      <c r="D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4198-0323-4FC1-9217-C971E0FCA92B}">
  <sheetPr>
    <pageSetUpPr fitToPage="1"/>
  </sheetPr>
  <dimension ref="A1:Z1017"/>
  <sheetViews>
    <sheetView showGridLines="0" workbookViewId="0">
      <selection activeCell="B6" sqref="B6"/>
    </sheetView>
  </sheetViews>
  <sheetFormatPr defaultColWidth="14.42578125" defaultRowHeight="15" customHeight="1" x14ac:dyDescent="0.2"/>
  <cols>
    <col min="1" max="1" width="17.28515625" style="52" customWidth="1"/>
    <col min="2" max="2" width="60.5703125" style="52" customWidth="1"/>
    <col min="3" max="3" width="6.28515625" style="52" customWidth="1"/>
    <col min="4" max="4" width="15.7109375" style="52" customWidth="1"/>
    <col min="5" max="5" width="19.28515625" style="52" customWidth="1"/>
    <col min="6" max="6" width="17.5703125" style="52" customWidth="1"/>
    <col min="7" max="7" width="71.42578125" style="249" customWidth="1"/>
    <col min="8" max="8" width="9.140625" style="52" customWidth="1"/>
    <col min="9" max="9" width="11.7109375" style="52" customWidth="1"/>
    <col min="10" max="26" width="9.140625" style="52" customWidth="1"/>
    <col min="27" max="16384" width="14.42578125" style="52"/>
  </cols>
  <sheetData>
    <row r="1" spans="1:26" ht="9" customHeight="1" x14ac:dyDescent="0.2">
      <c r="A1" s="268" t="s">
        <v>68</v>
      </c>
      <c r="B1" s="268"/>
      <c r="C1" s="268"/>
      <c r="D1" s="268"/>
      <c r="E1" s="268"/>
      <c r="F1" s="268"/>
      <c r="G1" s="268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spans="1:26" ht="9" customHeight="1" x14ac:dyDescent="0.2">
      <c r="A2" s="268"/>
      <c r="B2" s="268"/>
      <c r="C2" s="268"/>
      <c r="D2" s="268"/>
      <c r="E2" s="268"/>
      <c r="F2" s="268"/>
      <c r="G2" s="268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 ht="9" customHeight="1" x14ac:dyDescent="0.2">
      <c r="A3" s="268"/>
      <c r="B3" s="268"/>
      <c r="C3" s="268"/>
      <c r="D3" s="268"/>
      <c r="E3" s="268"/>
      <c r="F3" s="268"/>
      <c r="G3" s="268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spans="1:26" ht="9" customHeight="1" x14ac:dyDescent="0.2">
      <c r="A4" s="268"/>
      <c r="B4" s="268"/>
      <c r="C4" s="268"/>
      <c r="D4" s="268"/>
      <c r="E4" s="268"/>
      <c r="F4" s="268"/>
      <c r="G4" s="268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 ht="9" customHeight="1" x14ac:dyDescent="0.2">
      <c r="A5" s="268"/>
      <c r="B5" s="268"/>
      <c r="C5" s="268"/>
      <c r="D5" s="268"/>
      <c r="E5" s="268"/>
      <c r="F5" s="268"/>
      <c r="G5" s="268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spans="1:26" ht="11.45" customHeight="1" thickBot="1" x14ac:dyDescent="0.25">
      <c r="A6" s="156"/>
      <c r="B6" s="157"/>
      <c r="C6" s="157"/>
      <c r="D6" s="158"/>
      <c r="E6" s="158"/>
      <c r="F6" s="159"/>
      <c r="G6" s="236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 ht="18" customHeight="1" x14ac:dyDescent="0.2">
      <c r="A7" s="233" t="s">
        <v>69</v>
      </c>
      <c r="B7" s="265" t="str">
        <f>OBRA!B2</f>
        <v>Blue Heaven</v>
      </c>
      <c r="C7" s="266"/>
      <c r="D7" s="266"/>
      <c r="E7" s="266"/>
      <c r="F7" s="266"/>
      <c r="G7" s="267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26" ht="18" customHeight="1" x14ac:dyDescent="0.2">
      <c r="A8" s="234" t="s">
        <v>0</v>
      </c>
      <c r="B8" s="265" t="str">
        <f>OBRA!B1</f>
        <v>Monolyt</v>
      </c>
      <c r="C8" s="266"/>
      <c r="D8" s="266"/>
      <c r="E8" s="266"/>
      <c r="F8" s="266"/>
      <c r="G8" s="267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spans="1:26" ht="18" customHeight="1" x14ac:dyDescent="0.2">
      <c r="A9" s="234" t="s">
        <v>70</v>
      </c>
      <c r="B9" s="274">
        <v>45553</v>
      </c>
      <c r="C9" s="275"/>
      <c r="D9" s="275"/>
      <c r="E9" s="275"/>
      <c r="F9" s="275"/>
      <c r="G9" s="276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spans="1:26" ht="18" customHeight="1" thickBot="1" x14ac:dyDescent="0.25">
      <c r="A10" s="235" t="s">
        <v>71</v>
      </c>
      <c r="B10" s="265" t="str">
        <f>OBRA!B3</f>
        <v>R03</v>
      </c>
      <c r="C10" s="266"/>
      <c r="D10" s="266"/>
      <c r="E10" s="266"/>
      <c r="F10" s="266"/>
      <c r="G10" s="267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 ht="11.45" customHeight="1" x14ac:dyDescent="0.2">
      <c r="A11" s="163"/>
      <c r="B11" s="163"/>
      <c r="C11" s="163"/>
      <c r="D11" s="164"/>
      <c r="E11" s="164"/>
      <c r="F11" s="164"/>
      <c r="G11" s="237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 ht="21" customHeight="1" x14ac:dyDescent="0.2">
      <c r="A12" s="272" t="s">
        <v>72</v>
      </c>
      <c r="B12" s="273"/>
      <c r="C12" s="273"/>
      <c r="D12" s="273"/>
      <c r="E12" s="273"/>
      <c r="F12" s="273"/>
      <c r="G12" s="273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 ht="19.5" customHeight="1" x14ac:dyDescent="0.2">
      <c r="A13" s="165" t="s">
        <v>73</v>
      </c>
      <c r="B13" s="165" t="s">
        <v>5</v>
      </c>
      <c r="C13" s="165" t="s">
        <v>74</v>
      </c>
      <c r="D13" s="166" t="s">
        <v>75</v>
      </c>
      <c r="E13" s="166" t="s">
        <v>76</v>
      </c>
      <c r="F13" s="166" t="s">
        <v>77</v>
      </c>
      <c r="G13" s="238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 spans="1:26" ht="15.75" customHeight="1" x14ac:dyDescent="0.2">
      <c r="A14" s="168" t="s">
        <v>78</v>
      </c>
      <c r="B14" s="169" t="s">
        <v>72</v>
      </c>
      <c r="C14" s="169"/>
      <c r="D14" s="170"/>
      <c r="E14" s="170"/>
      <c r="F14" s="230">
        <f>F15+F35</f>
        <v>1959447.3999510349</v>
      </c>
      <c r="G14" s="239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 ht="15.75" customHeight="1" x14ac:dyDescent="0.2">
      <c r="A15" s="172" t="s">
        <v>79</v>
      </c>
      <c r="B15" s="173" t="s">
        <v>80</v>
      </c>
      <c r="C15" s="173"/>
      <c r="D15" s="174"/>
      <c r="E15" s="174"/>
      <c r="F15" s="231">
        <f>F16+F17+F33+F34</f>
        <v>1346038.8119088702</v>
      </c>
      <c r="G15" s="240"/>
      <c r="H15" s="176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 ht="15.75" customHeight="1" x14ac:dyDescent="0.2">
      <c r="A16" s="218" t="s">
        <v>81</v>
      </c>
      <c r="B16" s="219" t="s">
        <v>82</v>
      </c>
      <c r="C16" s="219"/>
      <c r="D16" s="220"/>
      <c r="E16" s="220"/>
      <c r="F16" s="232">
        <v>56126.829125442935</v>
      </c>
      <c r="G16" s="241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spans="1:26" ht="15.75" customHeight="1" x14ac:dyDescent="0.2">
      <c r="A17" s="218" t="s">
        <v>83</v>
      </c>
      <c r="B17" s="219" t="s">
        <v>84</v>
      </c>
      <c r="C17" s="219"/>
      <c r="D17" s="220"/>
      <c r="E17" s="220"/>
      <c r="F17" s="232">
        <f>SUM(F18:F32)</f>
        <v>1058652</v>
      </c>
      <c r="G17" s="241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spans="1:26" customFormat="1" ht="15.75" customHeight="1" x14ac:dyDescent="0.2">
      <c r="A18" s="224" t="s">
        <v>558</v>
      </c>
      <c r="B18" s="225" t="s">
        <v>559</v>
      </c>
      <c r="C18" s="225" t="s">
        <v>118</v>
      </c>
      <c r="D18" s="226">
        <v>1</v>
      </c>
      <c r="E18" s="227">
        <v>7400</v>
      </c>
      <c r="F18" s="228">
        <f>E18*D18</f>
        <v>7400</v>
      </c>
      <c r="G18" s="242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spans="1:26" customFormat="1" ht="15.75" customHeight="1" x14ac:dyDescent="0.2">
      <c r="A19" s="224" t="s">
        <v>560</v>
      </c>
      <c r="B19" s="225" t="s">
        <v>561</v>
      </c>
      <c r="C19" s="225" t="s">
        <v>118</v>
      </c>
      <c r="D19" s="226">
        <v>1</v>
      </c>
      <c r="E19" s="227">
        <v>6000</v>
      </c>
      <c r="F19" s="228">
        <f t="shared" ref="F19:F32" si="0">E19*D19</f>
        <v>6000</v>
      </c>
      <c r="G19" s="242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spans="1:26" customFormat="1" ht="15.75" customHeight="1" x14ac:dyDescent="0.2">
      <c r="A20" s="224" t="s">
        <v>562</v>
      </c>
      <c r="B20" s="225" t="s">
        <v>563</v>
      </c>
      <c r="C20" s="225" t="s">
        <v>118</v>
      </c>
      <c r="D20" s="226">
        <v>1</v>
      </c>
      <c r="E20" s="227">
        <v>8820</v>
      </c>
      <c r="F20" s="228">
        <f t="shared" si="0"/>
        <v>8820</v>
      </c>
      <c r="G20" s="242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spans="1:26" customFormat="1" ht="15.75" customHeight="1" x14ac:dyDescent="0.2">
      <c r="A21" s="224" t="s">
        <v>564</v>
      </c>
      <c r="B21" s="225" t="s">
        <v>565</v>
      </c>
      <c r="C21" s="225" t="s">
        <v>118</v>
      </c>
      <c r="D21" s="226">
        <v>1</v>
      </c>
      <c r="E21" s="227">
        <v>49300</v>
      </c>
      <c r="F21" s="228">
        <f t="shared" si="0"/>
        <v>49300</v>
      </c>
      <c r="G21" s="242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spans="1:26" customFormat="1" ht="15.75" customHeight="1" x14ac:dyDescent="0.2">
      <c r="A22" s="224" t="s">
        <v>566</v>
      </c>
      <c r="B22" s="225" t="s">
        <v>567</v>
      </c>
      <c r="C22" s="225" t="s">
        <v>118</v>
      </c>
      <c r="D22" s="226">
        <v>1</v>
      </c>
      <c r="E22" s="227">
        <v>21250</v>
      </c>
      <c r="F22" s="228">
        <f t="shared" si="0"/>
        <v>21250</v>
      </c>
      <c r="G22" s="242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spans="1:26" customFormat="1" ht="15.75" customHeight="1" x14ac:dyDescent="0.2">
      <c r="A23" s="224" t="s">
        <v>568</v>
      </c>
      <c r="B23" s="225" t="s">
        <v>569</v>
      </c>
      <c r="C23" s="225" t="s">
        <v>118</v>
      </c>
      <c r="D23" s="226">
        <v>1</v>
      </c>
      <c r="E23" s="227">
        <v>14000</v>
      </c>
      <c r="F23" s="228">
        <f t="shared" si="0"/>
        <v>14000</v>
      </c>
      <c r="G23" s="242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1:26" customFormat="1" ht="15.75" customHeight="1" x14ac:dyDescent="0.2">
      <c r="A24" s="224" t="s">
        <v>570</v>
      </c>
      <c r="B24" s="225" t="s">
        <v>571</v>
      </c>
      <c r="C24" s="225" t="s">
        <v>118</v>
      </c>
      <c r="D24" s="226">
        <v>1</v>
      </c>
      <c r="E24" s="227">
        <v>10682</v>
      </c>
      <c r="F24" s="228">
        <f t="shared" si="0"/>
        <v>10682</v>
      </c>
      <c r="G24" s="242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spans="1:26" customFormat="1" ht="15.75" customHeight="1" x14ac:dyDescent="0.2">
      <c r="A25" s="224" t="s">
        <v>572</v>
      </c>
      <c r="B25" s="225" t="s">
        <v>573</v>
      </c>
      <c r="C25" s="225" t="s">
        <v>118</v>
      </c>
      <c r="D25" s="226">
        <v>1</v>
      </c>
      <c r="E25" s="227">
        <v>70000</v>
      </c>
      <c r="F25" s="228">
        <f t="shared" si="0"/>
        <v>70000</v>
      </c>
      <c r="G25" s="242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customFormat="1" ht="15.75" customHeight="1" x14ac:dyDescent="0.2">
      <c r="A26" s="224" t="s">
        <v>574</v>
      </c>
      <c r="B26" s="225" t="s">
        <v>575</v>
      </c>
      <c r="C26" s="225" t="s">
        <v>118</v>
      </c>
      <c r="D26" s="226">
        <v>1</v>
      </c>
      <c r="E26" s="227">
        <v>9000</v>
      </c>
      <c r="F26" s="228">
        <f t="shared" si="0"/>
        <v>9000</v>
      </c>
      <c r="G26" s="242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spans="1:26" customFormat="1" ht="15.75" customHeight="1" x14ac:dyDescent="0.2">
      <c r="A27" s="224" t="s">
        <v>576</v>
      </c>
      <c r="B27" s="225" t="s">
        <v>495</v>
      </c>
      <c r="C27" s="225" t="s">
        <v>118</v>
      </c>
      <c r="D27" s="226">
        <v>1</v>
      </c>
      <c r="E27" s="227">
        <v>27000</v>
      </c>
      <c r="F27" s="228">
        <f t="shared" si="0"/>
        <v>27000</v>
      </c>
      <c r="G27" s="242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spans="1:26" customFormat="1" ht="15.75" customHeight="1" x14ac:dyDescent="0.2">
      <c r="A28" s="224" t="s">
        <v>577</v>
      </c>
      <c r="B28" s="225" t="s">
        <v>409</v>
      </c>
      <c r="C28" s="225" t="s">
        <v>118</v>
      </c>
      <c r="D28" s="226">
        <v>1</v>
      </c>
      <c r="E28" s="227">
        <v>125000</v>
      </c>
      <c r="F28" s="228">
        <f t="shared" si="0"/>
        <v>125000</v>
      </c>
      <c r="G28" s="242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spans="1:26" customFormat="1" ht="15.75" customHeight="1" x14ac:dyDescent="0.2">
      <c r="A29" s="224" t="s">
        <v>578</v>
      </c>
      <c r="B29" s="225" t="s">
        <v>579</v>
      </c>
      <c r="C29" s="225" t="s">
        <v>118</v>
      </c>
      <c r="D29" s="226">
        <v>1</v>
      </c>
      <c r="E29" s="227">
        <v>10200</v>
      </c>
      <c r="F29" s="228">
        <f t="shared" si="0"/>
        <v>10200</v>
      </c>
      <c r="G29" s="242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spans="1:26" customFormat="1" ht="15.75" customHeight="1" x14ac:dyDescent="0.2">
      <c r="A30" s="224" t="s">
        <v>580</v>
      </c>
      <c r="B30" s="225" t="s">
        <v>581</v>
      </c>
      <c r="C30" s="225" t="s">
        <v>118</v>
      </c>
      <c r="D30" s="226">
        <v>1</v>
      </c>
      <c r="E30" s="227">
        <v>380000</v>
      </c>
      <c r="F30" s="228">
        <f t="shared" si="0"/>
        <v>380000</v>
      </c>
      <c r="G30" s="242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spans="1:26" customFormat="1" ht="15.75" customHeight="1" x14ac:dyDescent="0.2">
      <c r="A31" s="224" t="s">
        <v>582</v>
      </c>
      <c r="B31" s="225" t="s">
        <v>583</v>
      </c>
      <c r="C31" s="225" t="s">
        <v>118</v>
      </c>
      <c r="D31" s="226">
        <v>1</v>
      </c>
      <c r="E31" s="227">
        <v>240000</v>
      </c>
      <c r="F31" s="228">
        <f t="shared" si="0"/>
        <v>240000</v>
      </c>
      <c r="G31" s="242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spans="1:26" customFormat="1" ht="15.75" customHeight="1" x14ac:dyDescent="0.2">
      <c r="A32" s="224" t="s">
        <v>582</v>
      </c>
      <c r="B32" s="225" t="s">
        <v>584</v>
      </c>
      <c r="C32" s="225" t="s">
        <v>118</v>
      </c>
      <c r="D32" s="226">
        <v>1</v>
      </c>
      <c r="E32" s="227">
        <v>80000</v>
      </c>
      <c r="F32" s="228">
        <f t="shared" si="0"/>
        <v>80000</v>
      </c>
      <c r="G32" s="242"/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spans="1:26" ht="15.75" customHeight="1" x14ac:dyDescent="0.2">
      <c r="A33" s="218" t="s">
        <v>85</v>
      </c>
      <c r="B33" s="219" t="s">
        <v>86</v>
      </c>
      <c r="C33" s="219"/>
      <c r="D33" s="220"/>
      <c r="E33" s="220"/>
      <c r="F33" s="221">
        <v>59541.370303694675</v>
      </c>
      <c r="G33" s="243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spans="1:26" ht="15.75" customHeight="1" x14ac:dyDescent="0.2">
      <c r="A34" s="218" t="s">
        <v>87</v>
      </c>
      <c r="B34" s="219" t="s">
        <v>88</v>
      </c>
      <c r="C34" s="219"/>
      <c r="D34" s="220"/>
      <c r="E34" s="220"/>
      <c r="F34" s="221">
        <v>171718.61247973263</v>
      </c>
      <c r="G34" s="243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spans="1:26" ht="15.75" customHeight="1" x14ac:dyDescent="0.2">
      <c r="A35" s="172" t="s">
        <v>89</v>
      </c>
      <c r="B35" s="173" t="s">
        <v>90</v>
      </c>
      <c r="C35" s="173"/>
      <c r="D35" s="174"/>
      <c r="E35" s="174"/>
      <c r="F35" s="175">
        <f>SUM(F36:F38)</f>
        <v>613408.58804216469</v>
      </c>
      <c r="G35" s="244"/>
      <c r="H35" s="176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 ht="15.75" customHeight="1" x14ac:dyDescent="0.2">
      <c r="A36" s="222" t="s">
        <v>91</v>
      </c>
      <c r="B36" s="219" t="s">
        <v>92</v>
      </c>
      <c r="C36" s="219"/>
      <c r="D36" s="220"/>
      <c r="E36" s="220"/>
      <c r="F36" s="221">
        <v>33456.913876914979</v>
      </c>
      <c r="G36" s="243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spans="1:26" ht="15.75" customHeight="1" x14ac:dyDescent="0.2">
      <c r="A37" s="222" t="s">
        <v>93</v>
      </c>
      <c r="B37" s="219" t="s">
        <v>94</v>
      </c>
      <c r="C37" s="219"/>
      <c r="D37" s="220"/>
      <c r="E37" s="220"/>
      <c r="F37" s="221">
        <v>447901.91703559895</v>
      </c>
      <c r="G37" s="243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spans="1:26" ht="15.75" customHeight="1" x14ac:dyDescent="0.2">
      <c r="A38" s="218" t="s">
        <v>95</v>
      </c>
      <c r="B38" s="219" t="s">
        <v>96</v>
      </c>
      <c r="C38" s="219"/>
      <c r="D38" s="220"/>
      <c r="E38" s="220"/>
      <c r="F38" s="221">
        <v>132049.75712965068</v>
      </c>
      <c r="G38" s="243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ht="15.75" customHeight="1" x14ac:dyDescent="0.2">
      <c r="A39" s="177" t="s">
        <v>97</v>
      </c>
      <c r="B39" s="178" t="s">
        <v>98</v>
      </c>
      <c r="C39" s="178"/>
      <c r="D39" s="179"/>
      <c r="E39" s="179"/>
      <c r="F39" s="180">
        <f>F40+F53+F77</f>
        <v>12579412.622618642</v>
      </c>
      <c r="G39" s="24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spans="1:26" ht="15.75" customHeight="1" x14ac:dyDescent="0.2">
      <c r="A40" s="181" t="s">
        <v>99</v>
      </c>
      <c r="B40" s="173" t="s">
        <v>100</v>
      </c>
      <c r="C40" s="173"/>
      <c r="D40" s="174"/>
      <c r="E40" s="174"/>
      <c r="F40" s="175">
        <f>F41+F43+F52</f>
        <v>878433.00316590315</v>
      </c>
      <c r="G40" s="244"/>
      <c r="H40" s="176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spans="1:26" ht="15.75" customHeight="1" x14ac:dyDescent="0.2">
      <c r="A41" s="222" t="s">
        <v>101</v>
      </c>
      <c r="B41" s="219" t="s">
        <v>102</v>
      </c>
      <c r="C41" s="219"/>
      <c r="D41" s="220"/>
      <c r="E41" s="220"/>
      <c r="F41" s="221">
        <f>F42</f>
        <v>316800</v>
      </c>
      <c r="G41" s="243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spans="1:26" ht="15.75" customHeight="1" x14ac:dyDescent="0.2">
      <c r="A42" s="182" t="s">
        <v>103</v>
      </c>
      <c r="B42" s="183" t="s">
        <v>104</v>
      </c>
      <c r="C42" s="183" t="s">
        <v>105</v>
      </c>
      <c r="D42" s="184">
        <f>OBRA!D12</f>
        <v>36</v>
      </c>
      <c r="E42" s="185">
        <v>8000</v>
      </c>
      <c r="F42" s="186">
        <f>E42*D42*1.1</f>
        <v>316800</v>
      </c>
      <c r="G42" s="246" t="s">
        <v>600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spans="1:26" ht="15.75" customHeight="1" x14ac:dyDescent="0.2">
      <c r="A43" s="222" t="s">
        <v>106</v>
      </c>
      <c r="B43" s="219" t="s">
        <v>107</v>
      </c>
      <c r="C43" s="219"/>
      <c r="D43" s="220"/>
      <c r="E43" s="220"/>
      <c r="F43" s="221">
        <f>SUM(F44:F51)</f>
        <v>387240.15493638441</v>
      </c>
      <c r="G43" s="243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spans="1:26" ht="15.75" customHeight="1" x14ac:dyDescent="0.2">
      <c r="A44" s="182" t="s">
        <v>108</v>
      </c>
      <c r="B44" s="183" t="s">
        <v>22</v>
      </c>
      <c r="C44" s="183" t="s">
        <v>19</v>
      </c>
      <c r="D44" s="184">
        <f>EPCs!D14</f>
        <v>462.1</v>
      </c>
      <c r="E44" s="187">
        <v>402.72</v>
      </c>
      <c r="F44" s="186">
        <f t="shared" ref="F44:F51" si="1">E44*D44*1.1</f>
        <v>204706.60320000004</v>
      </c>
      <c r="G44" s="246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ht="19.5" customHeight="1" x14ac:dyDescent="0.2">
      <c r="A45" s="182" t="s">
        <v>109</v>
      </c>
      <c r="B45" s="183" t="s">
        <v>111</v>
      </c>
      <c r="C45" s="183" t="s">
        <v>19</v>
      </c>
      <c r="D45" s="184">
        <f>EPCs!D21</f>
        <v>1386.3000000000002</v>
      </c>
      <c r="E45" s="187">
        <v>13.68</v>
      </c>
      <c r="F45" s="186">
        <f t="shared" si="1"/>
        <v>20861.042400000006</v>
      </c>
      <c r="G45" s="246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spans="1:26" ht="19.5" customHeight="1" x14ac:dyDescent="0.2">
      <c r="A46" s="182" t="s">
        <v>110</v>
      </c>
      <c r="B46" s="183" t="s">
        <v>466</v>
      </c>
      <c r="C46" s="183" t="s">
        <v>19</v>
      </c>
      <c r="D46" s="184">
        <f>EPCs!D27</f>
        <v>506.63500000000005</v>
      </c>
      <c r="E46" s="187">
        <v>13.68</v>
      </c>
      <c r="F46" s="186">
        <f t="shared" si="1"/>
        <v>7623.8434800000014</v>
      </c>
      <c r="G46" s="246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spans="1:26" ht="19.5" customHeight="1" x14ac:dyDescent="0.2">
      <c r="A47" s="182" t="s">
        <v>112</v>
      </c>
      <c r="B47" s="183" t="s">
        <v>113</v>
      </c>
      <c r="C47" s="183" t="s">
        <v>30</v>
      </c>
      <c r="D47" s="184">
        <f>EPCs!D41</f>
        <v>57.599999999999994</v>
      </c>
      <c r="E47" s="187">
        <v>67.760000000000005</v>
      </c>
      <c r="F47" s="186">
        <f t="shared" si="1"/>
        <v>4293.2736000000004</v>
      </c>
      <c r="G47" s="246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spans="1:26" ht="19.5" customHeight="1" x14ac:dyDescent="0.2">
      <c r="A48" s="182" t="s">
        <v>114</v>
      </c>
      <c r="B48" s="183" t="s">
        <v>27</v>
      </c>
      <c r="C48" s="183" t="s">
        <v>30</v>
      </c>
      <c r="D48" s="184">
        <f>EPCs!D33</f>
        <v>5221.7300000000005</v>
      </c>
      <c r="E48" s="187">
        <v>6.68</v>
      </c>
      <c r="F48" s="186">
        <f t="shared" si="1"/>
        <v>38369.272040000003</v>
      </c>
      <c r="G48" s="246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spans="1:26" ht="19.5" customHeight="1" x14ac:dyDescent="0.2">
      <c r="A49" s="182" t="s">
        <v>115</v>
      </c>
      <c r="B49" s="188" t="s">
        <v>467</v>
      </c>
      <c r="C49" s="183" t="s">
        <v>19</v>
      </c>
      <c r="D49" s="184">
        <f>EPCs!D19</f>
        <v>462.1</v>
      </c>
      <c r="E49" s="187">
        <v>90.5</v>
      </c>
      <c r="F49" s="186">
        <f t="shared" si="1"/>
        <v>46002.055000000008</v>
      </c>
      <c r="G49" s="246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1:26" ht="15.75" customHeight="1" x14ac:dyDescent="0.2">
      <c r="A50" s="182" t="s">
        <v>116</v>
      </c>
      <c r="B50" s="183" t="s">
        <v>117</v>
      </c>
      <c r="C50" s="183" t="s">
        <v>118</v>
      </c>
      <c r="D50" s="184">
        <v>1</v>
      </c>
      <c r="E50" s="189">
        <v>7940.0592876221663</v>
      </c>
      <c r="F50" s="186">
        <f t="shared" si="1"/>
        <v>8734.0652163843843</v>
      </c>
      <c r="G50" s="246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spans="1:26" ht="15.75" customHeight="1" x14ac:dyDescent="0.2">
      <c r="A51" s="182" t="s">
        <v>119</v>
      </c>
      <c r="B51" s="183" t="s">
        <v>120</v>
      </c>
      <c r="C51" s="183" t="s">
        <v>118</v>
      </c>
      <c r="D51" s="184">
        <v>1</v>
      </c>
      <c r="E51" s="184">
        <f>CANTEIRO!D18</f>
        <v>51500</v>
      </c>
      <c r="F51" s="186">
        <f t="shared" si="1"/>
        <v>56650.000000000007</v>
      </c>
      <c r="G51" s="246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 ht="15.75" customHeight="1" x14ac:dyDescent="0.2">
      <c r="A52" s="222" t="s">
        <v>121</v>
      </c>
      <c r="B52" s="219" t="s">
        <v>122</v>
      </c>
      <c r="C52" s="219"/>
      <c r="D52" s="220"/>
      <c r="E52" s="220"/>
      <c r="F52" s="221">
        <v>174392.84822951874</v>
      </c>
      <c r="G52" s="243" t="s">
        <v>601</v>
      </c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1:26" ht="15.75" customHeight="1" x14ac:dyDescent="0.2">
      <c r="A53" s="181" t="s">
        <v>123</v>
      </c>
      <c r="B53" s="173" t="s">
        <v>124</v>
      </c>
      <c r="C53" s="173"/>
      <c r="D53" s="174"/>
      <c r="E53" s="174"/>
      <c r="F53" s="175">
        <f>F54+F66+F68+F76</f>
        <v>10636922.151452739</v>
      </c>
      <c r="G53" s="244"/>
      <c r="H53" s="176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spans="1:26" ht="15.75" customHeight="1" x14ac:dyDescent="0.2">
      <c r="A54" s="222" t="s">
        <v>125</v>
      </c>
      <c r="B54" s="219" t="s">
        <v>126</v>
      </c>
      <c r="C54" s="219"/>
      <c r="D54" s="220"/>
      <c r="E54" s="220"/>
      <c r="F54" s="221">
        <f>SUM(F55:F65)</f>
        <v>8102532.8736000005</v>
      </c>
      <c r="G54" s="243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5.75" customHeight="1" x14ac:dyDescent="0.2">
      <c r="A55" s="182" t="s">
        <v>127</v>
      </c>
      <c r="B55" s="183" t="s">
        <v>450</v>
      </c>
      <c r="C55" s="183" t="s">
        <v>105</v>
      </c>
      <c r="D55" s="184"/>
      <c r="E55" s="185">
        <f>2*12000</f>
        <v>24000</v>
      </c>
      <c r="F55" s="186">
        <f t="shared" ref="F55:F65" si="2">E55*D55*1.1</f>
        <v>0</v>
      </c>
      <c r="G55" s="246" t="s">
        <v>602</v>
      </c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spans="1:26" ht="15.75" customHeight="1" x14ac:dyDescent="0.2">
      <c r="A56" s="182" t="s">
        <v>128</v>
      </c>
      <c r="B56" s="183" t="s">
        <v>451</v>
      </c>
      <c r="C56" s="183" t="s">
        <v>105</v>
      </c>
      <c r="D56" s="184">
        <f>OBRA!$D$12</f>
        <v>36</v>
      </c>
      <c r="E56" s="185">
        <f>7000*2*1.84</f>
        <v>25760</v>
      </c>
      <c r="F56" s="186">
        <f t="shared" si="2"/>
        <v>1020096.0000000001</v>
      </c>
      <c r="G56" s="246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spans="1:26" ht="15.75" customHeight="1" x14ac:dyDescent="0.2">
      <c r="A57" s="224" t="s">
        <v>129</v>
      </c>
      <c r="B57" s="225" t="s">
        <v>603</v>
      </c>
      <c r="C57" s="225" t="s">
        <v>105</v>
      </c>
      <c r="D57" s="226">
        <v>18</v>
      </c>
      <c r="E57" s="227">
        <f>2*5000</f>
        <v>10000</v>
      </c>
      <c r="F57" s="186">
        <f t="shared" ref="F57" si="3">E57*D57*1.1</f>
        <v>198000.00000000003</v>
      </c>
      <c r="G57" s="246" t="s">
        <v>606</v>
      </c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 ht="15.75" customHeight="1" x14ac:dyDescent="0.2">
      <c r="A58" s="182" t="s">
        <v>129</v>
      </c>
      <c r="B58" s="183" t="s">
        <v>130</v>
      </c>
      <c r="C58" s="183" t="s">
        <v>105</v>
      </c>
      <c r="D58" s="184">
        <f>OBRA!$D$12</f>
        <v>36</v>
      </c>
      <c r="E58" s="185">
        <f>2312.2*1.84*2</f>
        <v>8508.8959999999988</v>
      </c>
      <c r="F58" s="186">
        <f t="shared" si="2"/>
        <v>336952.28159999993</v>
      </c>
      <c r="G58" s="246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ht="15.75" customHeight="1" x14ac:dyDescent="0.2">
      <c r="A59" s="182" t="s">
        <v>131</v>
      </c>
      <c r="B59" s="183" t="s">
        <v>452</v>
      </c>
      <c r="C59" s="183" t="s">
        <v>105</v>
      </c>
      <c r="D59" s="184">
        <f>OBRA!$D$12</f>
        <v>36</v>
      </c>
      <c r="E59" s="185">
        <f>1960*4</f>
        <v>7840</v>
      </c>
      <c r="F59" s="186">
        <f t="shared" si="2"/>
        <v>310464</v>
      </c>
      <c r="G59" s="246" t="s">
        <v>468</v>
      </c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spans="1:26" ht="15.75" customHeight="1" x14ac:dyDescent="0.2">
      <c r="A60" s="182" t="s">
        <v>132</v>
      </c>
      <c r="B60" s="183" t="s">
        <v>469</v>
      </c>
      <c r="C60" s="183" t="s">
        <v>105</v>
      </c>
      <c r="D60" s="250">
        <v>27</v>
      </c>
      <c r="E60" s="250">
        <f>15600*2</f>
        <v>31200</v>
      </c>
      <c r="F60" s="186">
        <f t="shared" si="2"/>
        <v>926640.00000000012</v>
      </c>
      <c r="G60" s="246" t="s">
        <v>607</v>
      </c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spans="1:26" ht="15.75" customHeight="1" x14ac:dyDescent="0.2">
      <c r="A61" s="182" t="s">
        <v>132</v>
      </c>
      <c r="B61" s="183" t="s">
        <v>604</v>
      </c>
      <c r="C61" s="183" t="s">
        <v>105</v>
      </c>
      <c r="D61" s="250">
        <f>36</f>
        <v>36</v>
      </c>
      <c r="E61" s="250">
        <f>5800*2</f>
        <v>11600</v>
      </c>
      <c r="F61" s="186">
        <f t="shared" si="2"/>
        <v>459360.00000000006</v>
      </c>
      <c r="G61" s="246" t="s">
        <v>608</v>
      </c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 ht="15.75" customHeight="1" x14ac:dyDescent="0.2">
      <c r="A62" s="182" t="s">
        <v>132</v>
      </c>
      <c r="B62" s="183" t="s">
        <v>605</v>
      </c>
      <c r="C62" s="183" t="s">
        <v>105</v>
      </c>
      <c r="D62" s="250">
        <v>27</v>
      </c>
      <c r="E62" s="250">
        <f>7400*2</f>
        <v>14800</v>
      </c>
      <c r="F62" s="186">
        <f t="shared" ref="F62:F63" si="4">E62*D62*1.1</f>
        <v>439560.00000000006</v>
      </c>
      <c r="G62" s="246" t="s">
        <v>609</v>
      </c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spans="1:26" ht="15.75" customHeight="1" x14ac:dyDescent="0.2">
      <c r="A63" s="182" t="s">
        <v>133</v>
      </c>
      <c r="B63" s="183" t="s">
        <v>470</v>
      </c>
      <c r="C63" s="183" t="s">
        <v>105</v>
      </c>
      <c r="D63" s="250">
        <f>OBRA!$D$12</f>
        <v>36</v>
      </c>
      <c r="E63" s="250">
        <f>(4*1600+2*4000+2*3250)*2*1.84</f>
        <v>76912</v>
      </c>
      <c r="F63" s="186">
        <f t="shared" si="4"/>
        <v>3045715.2</v>
      </c>
      <c r="G63" s="246" t="s">
        <v>610</v>
      </c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spans="1:26" ht="15.75" customHeight="1" x14ac:dyDescent="0.2">
      <c r="A64" s="182" t="s">
        <v>133</v>
      </c>
      <c r="B64" s="183" t="s">
        <v>470</v>
      </c>
      <c r="C64" s="183" t="s">
        <v>105</v>
      </c>
      <c r="D64" s="250">
        <v>18</v>
      </c>
      <c r="E64" s="250">
        <f>(2*1600+1*4000+1*3250)*2*1.84</f>
        <v>38456</v>
      </c>
      <c r="F64" s="186">
        <f t="shared" si="2"/>
        <v>761428.8</v>
      </c>
      <c r="G64" s="246" t="s">
        <v>611</v>
      </c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 ht="15.75" customHeight="1" x14ac:dyDescent="0.2">
      <c r="A65" s="182" t="s">
        <v>454</v>
      </c>
      <c r="B65" s="183" t="s">
        <v>453</v>
      </c>
      <c r="C65" s="183" t="s">
        <v>105</v>
      </c>
      <c r="D65" s="184">
        <f>OBRA!$D$12</f>
        <v>36</v>
      </c>
      <c r="E65" s="185">
        <f>2312.2*2.2*3</f>
        <v>15260.52</v>
      </c>
      <c r="F65" s="186">
        <f t="shared" si="2"/>
        <v>604316.59200000006</v>
      </c>
      <c r="G65" s="246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spans="1:26" ht="15.75" customHeight="1" x14ac:dyDescent="0.2">
      <c r="A66" s="222" t="s">
        <v>134</v>
      </c>
      <c r="B66" s="219" t="s">
        <v>135</v>
      </c>
      <c r="C66" s="219"/>
      <c r="D66" s="220"/>
      <c r="E66" s="220"/>
      <c r="F66" s="221">
        <f>SUM(F67)</f>
        <v>51849.05</v>
      </c>
      <c r="G66" s="243"/>
      <c r="H66" s="176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spans="1:26" ht="15.75" customHeight="1" x14ac:dyDescent="0.2">
      <c r="A67" s="182" t="s">
        <v>136</v>
      </c>
      <c r="B67" s="183" t="s">
        <v>137</v>
      </c>
      <c r="C67" s="183" t="s">
        <v>30</v>
      </c>
      <c r="D67" s="184">
        <f>OBRA!D9/2</f>
        <v>3770.84</v>
      </c>
      <c r="E67" s="185">
        <v>12.5</v>
      </c>
      <c r="F67" s="186">
        <f>E67*D67*1.1</f>
        <v>51849.05</v>
      </c>
      <c r="G67" s="299" t="s">
        <v>632</v>
      </c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spans="1:26" ht="15.75" customHeight="1" x14ac:dyDescent="0.2">
      <c r="A68" s="222" t="s">
        <v>138</v>
      </c>
      <c r="B68" s="219" t="s">
        <v>139</v>
      </c>
      <c r="C68" s="219"/>
      <c r="D68" s="220"/>
      <c r="E68" s="220"/>
      <c r="F68" s="221">
        <f>SUM(F69:F75)</f>
        <v>682540.22785273776</v>
      </c>
      <c r="G68" s="243"/>
      <c r="H68" s="176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spans="1:26" ht="15.75" customHeight="1" x14ac:dyDescent="0.2">
      <c r="A69" s="182" t="s">
        <v>140</v>
      </c>
      <c r="B69" s="183" t="s">
        <v>141</v>
      </c>
      <c r="C69" s="190" t="s">
        <v>105</v>
      </c>
      <c r="D69" s="184">
        <v>6</v>
      </c>
      <c r="E69" s="189">
        <f>1400*4</f>
        <v>5600</v>
      </c>
      <c r="F69" s="186">
        <f t="shared" ref="F69:F75" si="5">E69*D69*1.1</f>
        <v>36960</v>
      </c>
      <c r="G69" s="251" t="s">
        <v>612</v>
      </c>
      <c r="H69" s="155"/>
      <c r="I69" s="171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 ht="15.75" customHeight="1" x14ac:dyDescent="0.2">
      <c r="A70" s="182" t="s">
        <v>142</v>
      </c>
      <c r="B70" s="183" t="s">
        <v>41</v>
      </c>
      <c r="C70" s="183" t="s">
        <v>118</v>
      </c>
      <c r="D70" s="185">
        <v>1</v>
      </c>
      <c r="E70" s="185">
        <v>351344.81979165069</v>
      </c>
      <c r="F70" s="191">
        <f t="shared" si="5"/>
        <v>386479.3017708158</v>
      </c>
      <c r="G70" s="247" t="s">
        <v>613</v>
      </c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spans="1:26" ht="15.75" customHeight="1" x14ac:dyDescent="0.2">
      <c r="A71" s="182" t="s">
        <v>143</v>
      </c>
      <c r="B71" s="183" t="s">
        <v>144</v>
      </c>
      <c r="C71" s="183" t="s">
        <v>118</v>
      </c>
      <c r="D71" s="185">
        <v>1</v>
      </c>
      <c r="E71" s="185">
        <v>14178.677299325294</v>
      </c>
      <c r="F71" s="191">
        <f t="shared" si="5"/>
        <v>15596.545029257824</v>
      </c>
      <c r="G71" s="247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spans="1:26" ht="15.75" customHeight="1" x14ac:dyDescent="0.2">
      <c r="A72" s="182" t="s">
        <v>145</v>
      </c>
      <c r="B72" s="183" t="s">
        <v>146</v>
      </c>
      <c r="C72" s="183" t="s">
        <v>118</v>
      </c>
      <c r="D72" s="185">
        <v>1</v>
      </c>
      <c r="E72" s="185">
        <v>25521.619138785529</v>
      </c>
      <c r="F72" s="191">
        <f t="shared" si="5"/>
        <v>28073.781052664082</v>
      </c>
      <c r="G72" s="247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spans="1:26" ht="15.75" customHeight="1" x14ac:dyDescent="0.2">
      <c r="A73" s="182" t="s">
        <v>147</v>
      </c>
      <c r="B73" s="183" t="s">
        <v>148</v>
      </c>
      <c r="C73" s="183" t="s">
        <v>118</v>
      </c>
      <c r="D73" s="185">
        <v>1</v>
      </c>
      <c r="E73" s="185">
        <f>CANTEIRO!F29</f>
        <v>58200</v>
      </c>
      <c r="F73" s="191">
        <f t="shared" si="5"/>
        <v>64020.000000000007</v>
      </c>
      <c r="G73" s="247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ht="15.75" customHeight="1" x14ac:dyDescent="0.2">
      <c r="A74" s="182" t="s">
        <v>149</v>
      </c>
      <c r="B74" s="183" t="s">
        <v>150</v>
      </c>
      <c r="C74" s="190" t="s">
        <v>118</v>
      </c>
      <c r="D74" s="185">
        <v>1</v>
      </c>
      <c r="E74" s="185">
        <f>CANTEIRO!F34</f>
        <v>66000</v>
      </c>
      <c r="F74" s="191">
        <f t="shared" si="5"/>
        <v>72600</v>
      </c>
      <c r="G74" s="247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spans="1:26" ht="15.75" customHeight="1" x14ac:dyDescent="0.2">
      <c r="A75" s="182" t="s">
        <v>151</v>
      </c>
      <c r="B75" s="183" t="s">
        <v>152</v>
      </c>
      <c r="C75" s="183" t="s">
        <v>30</v>
      </c>
      <c r="D75" s="184">
        <v>200</v>
      </c>
      <c r="E75" s="185">
        <f>119.41*3</f>
        <v>358.23</v>
      </c>
      <c r="F75" s="186">
        <f t="shared" si="5"/>
        <v>78810.600000000006</v>
      </c>
      <c r="G75" s="246" t="s">
        <v>614</v>
      </c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spans="1:26" ht="15.75" customHeight="1" x14ac:dyDescent="0.2">
      <c r="A76" s="222" t="s">
        <v>153</v>
      </c>
      <c r="B76" s="219" t="s">
        <v>154</v>
      </c>
      <c r="C76" s="219"/>
      <c r="D76" s="220"/>
      <c r="E76" s="220"/>
      <c r="F76" s="300">
        <f>50000*OBRA!D12</f>
        <v>1800000</v>
      </c>
      <c r="G76" s="243" t="s">
        <v>618</v>
      </c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spans="1:26" ht="15.75" customHeight="1" x14ac:dyDescent="0.2">
      <c r="A77" s="181" t="s">
        <v>155</v>
      </c>
      <c r="B77" s="173" t="s">
        <v>156</v>
      </c>
      <c r="C77" s="173"/>
      <c r="D77" s="174"/>
      <c r="E77" s="174"/>
      <c r="F77" s="175">
        <f>F78+F89</f>
        <v>1064057.4679999999</v>
      </c>
      <c r="G77" s="244"/>
      <c r="H77" s="176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spans="1:26" ht="15.75" customHeight="1" x14ac:dyDescent="0.2">
      <c r="A78" s="222" t="s">
        <v>157</v>
      </c>
      <c r="B78" s="219" t="s">
        <v>66</v>
      </c>
      <c r="C78" s="219"/>
      <c r="D78" s="220"/>
      <c r="E78" s="220"/>
      <c r="F78" s="221">
        <f>SUM(F79:F88)</f>
        <v>918297.46799999999</v>
      </c>
      <c r="G78" s="243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spans="1:26" ht="15.75" customHeight="1" x14ac:dyDescent="0.2">
      <c r="A79" s="182" t="s">
        <v>158</v>
      </c>
      <c r="B79" s="183" t="s">
        <v>159</v>
      </c>
      <c r="C79" s="183" t="s">
        <v>118</v>
      </c>
      <c r="D79" s="184">
        <v>1</v>
      </c>
      <c r="E79" s="184">
        <f>CANTEIRO!D17</f>
        <v>82400</v>
      </c>
      <c r="F79" s="191">
        <f t="shared" ref="F79:F84" si="6">E79*D79*1.1</f>
        <v>90640.000000000015</v>
      </c>
      <c r="G79" s="247" t="s">
        <v>633</v>
      </c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spans="1:26" ht="15.75" customHeight="1" x14ac:dyDescent="0.2">
      <c r="A80" s="182" t="s">
        <v>160</v>
      </c>
      <c r="B80" s="183" t="s">
        <v>615</v>
      </c>
      <c r="C80" s="183" t="s">
        <v>105</v>
      </c>
      <c r="D80" s="184">
        <f>OBRA!$D$12</f>
        <v>36</v>
      </c>
      <c r="E80" s="185">
        <v>4000</v>
      </c>
      <c r="F80" s="191">
        <f>E80*D80*1.1</f>
        <v>158400</v>
      </c>
      <c r="G80" s="247" t="s">
        <v>616</v>
      </c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spans="1:26" ht="15.75" customHeight="1" x14ac:dyDescent="0.2">
      <c r="A81" s="182" t="s">
        <v>160</v>
      </c>
      <c r="B81" s="183" t="s">
        <v>471</v>
      </c>
      <c r="C81" s="183" t="s">
        <v>105</v>
      </c>
      <c r="D81" s="184">
        <f>OBRA!$D$12</f>
        <v>36</v>
      </c>
      <c r="E81" s="185">
        <f>166.665*2</f>
        <v>333.33</v>
      </c>
      <c r="F81" s="191">
        <f>E81*D81*1.1</f>
        <v>13199.868</v>
      </c>
      <c r="G81" s="247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 ht="15.75" customHeight="1" x14ac:dyDescent="0.2">
      <c r="A82" s="182" t="s">
        <v>161</v>
      </c>
      <c r="B82" s="183" t="s">
        <v>438</v>
      </c>
      <c r="C82" s="183" t="s">
        <v>74</v>
      </c>
      <c r="D82" s="184">
        <v>2</v>
      </c>
      <c r="E82" s="187">
        <v>70000</v>
      </c>
      <c r="F82" s="191">
        <f>E82*D82*1.1</f>
        <v>154000</v>
      </c>
      <c r="G82" s="247" t="s">
        <v>617</v>
      </c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spans="1:26" ht="15.75" customHeight="1" x14ac:dyDescent="0.2">
      <c r="A83" s="182" t="s">
        <v>162</v>
      </c>
      <c r="B83" s="183" t="s">
        <v>439</v>
      </c>
      <c r="C83" s="183" t="s">
        <v>74</v>
      </c>
      <c r="D83" s="184">
        <v>18</v>
      </c>
      <c r="E83" s="187">
        <v>2720</v>
      </c>
      <c r="F83" s="191">
        <f>E83*D83*1.1</f>
        <v>53856.000000000007</v>
      </c>
      <c r="G83" s="247" t="s">
        <v>619</v>
      </c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spans="1:26" ht="15.75" customHeight="1" x14ac:dyDescent="0.2">
      <c r="A84" s="182" t="s">
        <v>163</v>
      </c>
      <c r="B84" s="183" t="s">
        <v>440</v>
      </c>
      <c r="C84" s="183" t="s">
        <v>105</v>
      </c>
      <c r="D84" s="184">
        <v>2</v>
      </c>
      <c r="E84" s="187">
        <v>16300</v>
      </c>
      <c r="F84" s="301">
        <f t="shared" si="6"/>
        <v>35860</v>
      </c>
      <c r="G84" s="247" t="s">
        <v>622</v>
      </c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spans="1:26" ht="15.75" customHeight="1" x14ac:dyDescent="0.2">
      <c r="A85" s="182" t="s">
        <v>164</v>
      </c>
      <c r="B85" s="183" t="s">
        <v>472</v>
      </c>
      <c r="C85" s="183" t="s">
        <v>74</v>
      </c>
      <c r="D85" s="184">
        <v>2</v>
      </c>
      <c r="E85" s="187">
        <v>1328</v>
      </c>
      <c r="F85" s="301">
        <f>E85*D85*1.1</f>
        <v>2921.6000000000004</v>
      </c>
      <c r="G85" s="247" t="s">
        <v>622</v>
      </c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spans="1:26" ht="15.75" customHeight="1" x14ac:dyDescent="0.2">
      <c r="A86" s="182" t="s">
        <v>165</v>
      </c>
      <c r="B86" s="183" t="s">
        <v>473</v>
      </c>
      <c r="C86" s="183" t="s">
        <v>74</v>
      </c>
      <c r="D86" s="184">
        <v>27</v>
      </c>
      <c r="E86" s="187">
        <f>2300*2</f>
        <v>4600</v>
      </c>
      <c r="F86" s="191">
        <f>E86*D86*1.1</f>
        <v>136620</v>
      </c>
      <c r="G86" s="247" t="s">
        <v>620</v>
      </c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spans="1:26" ht="15.75" customHeight="1" x14ac:dyDescent="0.2">
      <c r="A87" s="182" t="s">
        <v>474</v>
      </c>
      <c r="B87" s="183" t="s">
        <v>475</v>
      </c>
      <c r="C87" s="183" t="s">
        <v>74</v>
      </c>
      <c r="D87" s="184">
        <v>2</v>
      </c>
      <c r="E87" s="187">
        <v>100000</v>
      </c>
      <c r="F87" s="191">
        <f>E87*D87*1.1</f>
        <v>220000.00000000003</v>
      </c>
      <c r="G87" s="247" t="s">
        <v>621</v>
      </c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spans="1:26" ht="15.75" customHeight="1" x14ac:dyDescent="0.2">
      <c r="A88" s="182" t="s">
        <v>166</v>
      </c>
      <c r="B88" s="183" t="s">
        <v>476</v>
      </c>
      <c r="C88" s="183" t="s">
        <v>74</v>
      </c>
      <c r="D88" s="184">
        <v>2</v>
      </c>
      <c r="E88" s="187">
        <v>24000</v>
      </c>
      <c r="F88" s="191">
        <f>E88*D88*1.1</f>
        <v>52800.000000000007</v>
      </c>
      <c r="G88" s="247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spans="1:26" ht="15.75" customHeight="1" x14ac:dyDescent="0.2">
      <c r="A89" s="222" t="s">
        <v>441</v>
      </c>
      <c r="B89" s="219" t="s">
        <v>442</v>
      </c>
      <c r="C89" s="219"/>
      <c r="D89" s="223"/>
      <c r="E89" s="223"/>
      <c r="F89" s="221">
        <f>SUM(F90:F92)</f>
        <v>145760</v>
      </c>
      <c r="G89" s="243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spans="1:26" ht="15.75" customHeight="1" x14ac:dyDescent="0.2">
      <c r="A90" s="182" t="s">
        <v>443</v>
      </c>
      <c r="B90" s="183" t="s">
        <v>167</v>
      </c>
      <c r="C90" s="183" t="s">
        <v>105</v>
      </c>
      <c r="D90" s="250">
        <v>6</v>
      </c>
      <c r="E90" s="250">
        <f>56000/6</f>
        <v>9333.3333333333339</v>
      </c>
      <c r="F90" s="191">
        <f>E90*D90</f>
        <v>56000</v>
      </c>
      <c r="G90" s="247" t="s">
        <v>623</v>
      </c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spans="1:26" ht="15.75" customHeight="1" x14ac:dyDescent="0.2">
      <c r="A91" s="182" t="s">
        <v>477</v>
      </c>
      <c r="B91" s="183" t="s">
        <v>168</v>
      </c>
      <c r="C91" s="183" t="s">
        <v>74</v>
      </c>
      <c r="D91" s="250">
        <v>48</v>
      </c>
      <c r="E91" s="250">
        <v>450</v>
      </c>
      <c r="F91" s="191">
        <f>E91*D91*1.1</f>
        <v>23760.000000000004</v>
      </c>
      <c r="G91" s="247" t="s">
        <v>624</v>
      </c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spans="1:26" ht="15.75" customHeight="1" x14ac:dyDescent="0.2">
      <c r="A92" s="182" t="s">
        <v>478</v>
      </c>
      <c r="B92" s="192" t="s">
        <v>479</v>
      </c>
      <c r="C92" s="183" t="s">
        <v>105</v>
      </c>
      <c r="D92" s="253">
        <v>6</v>
      </c>
      <c r="E92" s="253">
        <f>5000*2</f>
        <v>10000</v>
      </c>
      <c r="F92" s="191">
        <f>E92*D92*1.1</f>
        <v>66000</v>
      </c>
      <c r="G92" s="247" t="s">
        <v>625</v>
      </c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spans="1:26" ht="19.5" customHeight="1" thickBot="1" x14ac:dyDescent="0.25">
      <c r="A93" s="269" t="s">
        <v>169</v>
      </c>
      <c r="B93" s="270"/>
      <c r="C93" s="270"/>
      <c r="D93" s="270"/>
      <c r="E93" s="271"/>
      <c r="F93" s="193">
        <f>F39+F14</f>
        <v>14538860.022569677</v>
      </c>
      <c r="G93" s="248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 ht="19.5" customHeight="1" x14ac:dyDescent="0.2">
      <c r="A94" s="163"/>
      <c r="B94" s="163"/>
      <c r="C94" s="163"/>
      <c r="D94" s="164"/>
      <c r="E94" s="164"/>
      <c r="F94" s="164"/>
      <c r="G94" s="237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 ht="19.5" customHeight="1" x14ac:dyDescent="0.2">
      <c r="A95" s="163"/>
      <c r="B95" s="163"/>
      <c r="C95" s="163"/>
      <c r="D95" s="164"/>
      <c r="E95" s="164"/>
      <c r="F95" s="164"/>
      <c r="G95" s="237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 ht="19.5" customHeight="1" x14ac:dyDescent="0.2">
      <c r="A96" s="163"/>
      <c r="B96" s="163"/>
      <c r="C96" s="163"/>
      <c r="D96" s="164"/>
      <c r="E96" s="164"/>
      <c r="F96" s="164"/>
      <c r="G96" s="237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spans="1:26" ht="19.5" customHeight="1" x14ac:dyDescent="0.2">
      <c r="A97" s="163"/>
      <c r="B97" s="163"/>
      <c r="C97" s="163"/>
      <c r="D97" s="164"/>
      <c r="E97" s="164"/>
      <c r="F97" s="164"/>
      <c r="G97" s="237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spans="1:26" ht="19.5" customHeight="1" x14ac:dyDescent="0.2">
      <c r="A98" s="163"/>
      <c r="B98" s="163"/>
      <c r="C98" s="163"/>
      <c r="D98" s="164"/>
      <c r="E98" s="164"/>
      <c r="F98" s="164"/>
      <c r="G98" s="237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ht="19.5" customHeight="1" x14ac:dyDescent="0.2">
      <c r="A99" s="163"/>
      <c r="B99" s="163"/>
      <c r="C99" s="163"/>
      <c r="D99" s="164"/>
      <c r="E99" s="164"/>
      <c r="F99" s="164"/>
      <c r="G99" s="237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 ht="19.5" customHeight="1" x14ac:dyDescent="0.2">
      <c r="A100" s="163"/>
      <c r="B100" s="163"/>
      <c r="C100" s="163"/>
      <c r="D100" s="164"/>
      <c r="E100" s="164"/>
      <c r="F100" s="164"/>
      <c r="G100" s="237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spans="1:26" ht="19.5" customHeight="1" x14ac:dyDescent="0.2">
      <c r="A101" s="163"/>
      <c r="B101" s="163"/>
      <c r="C101" s="163"/>
      <c r="D101" s="164"/>
      <c r="E101" s="164"/>
      <c r="F101" s="164"/>
      <c r="G101" s="237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spans="1:26" ht="19.5" customHeight="1" x14ac:dyDescent="0.2">
      <c r="A102" s="163"/>
      <c r="B102" s="163"/>
      <c r="C102" s="163"/>
      <c r="D102" s="164"/>
      <c r="E102" s="164"/>
      <c r="F102" s="164"/>
      <c r="G102" s="237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spans="1:26" ht="19.5" customHeight="1" x14ac:dyDescent="0.2">
      <c r="A103" s="163"/>
      <c r="B103" s="163"/>
      <c r="C103" s="163"/>
      <c r="D103" s="164"/>
      <c r="E103" s="164"/>
      <c r="F103" s="164"/>
      <c r="G103" s="237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spans="1:26" ht="19.5" customHeight="1" x14ac:dyDescent="0.2">
      <c r="A104" s="163"/>
      <c r="B104" s="163"/>
      <c r="C104" s="163"/>
      <c r="D104" s="164"/>
      <c r="E104" s="164"/>
      <c r="F104" s="164"/>
      <c r="G104" s="237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spans="1:26" ht="19.5" customHeight="1" x14ac:dyDescent="0.2">
      <c r="A105" s="163"/>
      <c r="B105" s="163"/>
      <c r="C105" s="163"/>
      <c r="D105" s="164"/>
      <c r="E105" s="164"/>
      <c r="F105" s="164"/>
      <c r="G105" s="237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spans="1:26" ht="19.5" customHeight="1" x14ac:dyDescent="0.2">
      <c r="A106" s="163"/>
      <c r="B106" s="163"/>
      <c r="C106" s="163"/>
      <c r="D106" s="164"/>
      <c r="E106" s="164"/>
      <c r="F106" s="164"/>
      <c r="G106" s="237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 ht="19.5" customHeight="1" x14ac:dyDescent="0.2">
      <c r="A107" s="163"/>
      <c r="B107" s="163"/>
      <c r="C107" s="163"/>
      <c r="D107" s="164"/>
      <c r="E107" s="164"/>
      <c r="F107" s="164"/>
      <c r="G107" s="237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spans="1:26" ht="19.5" customHeight="1" x14ac:dyDescent="0.2">
      <c r="A108" s="163"/>
      <c r="B108" s="163"/>
      <c r="C108" s="163"/>
      <c r="D108" s="164"/>
      <c r="E108" s="164"/>
      <c r="F108" s="164"/>
      <c r="G108" s="237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spans="1:26" ht="19.5" customHeight="1" x14ac:dyDescent="0.2">
      <c r="A109" s="163"/>
      <c r="B109" s="163"/>
      <c r="C109" s="163"/>
      <c r="D109" s="164"/>
      <c r="E109" s="164"/>
      <c r="F109" s="164"/>
      <c r="G109" s="237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spans="1:26" ht="19.5" customHeight="1" x14ac:dyDescent="0.2">
      <c r="A110" s="163"/>
      <c r="B110" s="163"/>
      <c r="C110" s="163"/>
      <c r="D110" s="164"/>
      <c r="E110" s="164"/>
      <c r="F110" s="164"/>
      <c r="G110" s="237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spans="1:26" ht="19.5" customHeight="1" x14ac:dyDescent="0.2">
      <c r="A111" s="163"/>
      <c r="B111" s="163"/>
      <c r="C111" s="163"/>
      <c r="D111" s="164"/>
      <c r="E111" s="164"/>
      <c r="F111" s="164"/>
      <c r="G111" s="237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spans="1:26" ht="19.5" customHeight="1" x14ac:dyDescent="0.2">
      <c r="A112" s="163"/>
      <c r="B112" s="163"/>
      <c r="C112" s="163"/>
      <c r="D112" s="164"/>
      <c r="E112" s="164"/>
      <c r="F112" s="164"/>
      <c r="G112" s="237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spans="1:26" ht="19.5" customHeight="1" x14ac:dyDescent="0.2">
      <c r="A113" s="163"/>
      <c r="B113" s="163"/>
      <c r="C113" s="163"/>
      <c r="D113" s="164"/>
      <c r="E113" s="164"/>
      <c r="F113" s="164"/>
      <c r="G113" s="237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spans="1:26" ht="19.5" customHeight="1" x14ac:dyDescent="0.2">
      <c r="A114" s="163"/>
      <c r="B114" s="163"/>
      <c r="C114" s="163"/>
      <c r="D114" s="164"/>
      <c r="E114" s="164"/>
      <c r="F114" s="164"/>
      <c r="G114" s="237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spans="1:26" ht="19.5" customHeight="1" x14ac:dyDescent="0.2">
      <c r="A115" s="163"/>
      <c r="B115" s="163"/>
      <c r="C115" s="163"/>
      <c r="D115" s="164"/>
      <c r="E115" s="164"/>
      <c r="F115" s="164"/>
      <c r="G115" s="237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spans="1:26" ht="19.5" customHeight="1" x14ac:dyDescent="0.2">
      <c r="A116" s="163"/>
      <c r="B116" s="163"/>
      <c r="C116" s="163"/>
      <c r="D116" s="164"/>
      <c r="E116" s="164"/>
      <c r="F116" s="164"/>
      <c r="G116" s="237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spans="1:26" ht="19.5" customHeight="1" x14ac:dyDescent="0.2">
      <c r="A117" s="163"/>
      <c r="B117" s="163"/>
      <c r="C117" s="163"/>
      <c r="D117" s="164"/>
      <c r="E117" s="164"/>
      <c r="F117" s="164"/>
      <c r="G117" s="237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 ht="19.5" customHeight="1" x14ac:dyDescent="0.2">
      <c r="A118" s="163"/>
      <c r="B118" s="163"/>
      <c r="C118" s="163"/>
      <c r="D118" s="164"/>
      <c r="E118" s="164"/>
      <c r="F118" s="164"/>
      <c r="G118" s="237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spans="1:26" ht="19.5" customHeight="1" x14ac:dyDescent="0.2">
      <c r="A119" s="163"/>
      <c r="B119" s="163"/>
      <c r="C119" s="163"/>
      <c r="D119" s="164"/>
      <c r="E119" s="164"/>
      <c r="F119" s="164"/>
      <c r="G119" s="237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spans="1:26" ht="19.5" customHeight="1" x14ac:dyDescent="0.2">
      <c r="A120" s="163"/>
      <c r="B120" s="163"/>
      <c r="C120" s="163"/>
      <c r="D120" s="164"/>
      <c r="E120" s="164"/>
      <c r="F120" s="164"/>
      <c r="G120" s="237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spans="1:26" ht="19.5" customHeight="1" x14ac:dyDescent="0.2">
      <c r="A121" s="163"/>
      <c r="B121" s="163"/>
      <c r="C121" s="163"/>
      <c r="D121" s="164"/>
      <c r="E121" s="164"/>
      <c r="F121" s="164"/>
      <c r="G121" s="237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spans="1:26" ht="19.5" customHeight="1" x14ac:dyDescent="0.2">
      <c r="A122" s="163"/>
      <c r="B122" s="163"/>
      <c r="C122" s="163"/>
      <c r="D122" s="164"/>
      <c r="E122" s="164"/>
      <c r="F122" s="164"/>
      <c r="G122" s="237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spans="1:26" ht="19.5" customHeight="1" x14ac:dyDescent="0.2">
      <c r="A123" s="163"/>
      <c r="B123" s="163"/>
      <c r="C123" s="163"/>
      <c r="D123" s="164"/>
      <c r="E123" s="164"/>
      <c r="F123" s="164"/>
      <c r="G123" s="237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spans="1:26" ht="19.5" customHeight="1" x14ac:dyDescent="0.2">
      <c r="A124" s="163"/>
      <c r="B124" s="163"/>
      <c r="C124" s="163"/>
      <c r="D124" s="164"/>
      <c r="E124" s="164"/>
      <c r="F124" s="164"/>
      <c r="G124" s="237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spans="1:26" ht="19.5" customHeight="1" x14ac:dyDescent="0.2">
      <c r="A125" s="163"/>
      <c r="B125" s="163"/>
      <c r="C125" s="163"/>
      <c r="D125" s="164"/>
      <c r="E125" s="164"/>
      <c r="F125" s="164"/>
      <c r="G125" s="237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spans="1:26" ht="19.5" customHeight="1" x14ac:dyDescent="0.2">
      <c r="A126" s="163"/>
      <c r="B126" s="163"/>
      <c r="C126" s="163"/>
      <c r="D126" s="164"/>
      <c r="E126" s="164"/>
      <c r="F126" s="164"/>
      <c r="G126" s="237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spans="1:26" ht="19.5" customHeight="1" x14ac:dyDescent="0.2">
      <c r="A127" s="163"/>
      <c r="B127" s="163"/>
      <c r="C127" s="163"/>
      <c r="D127" s="164"/>
      <c r="E127" s="164"/>
      <c r="F127" s="164"/>
      <c r="G127" s="237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spans="1:26" ht="19.5" customHeight="1" x14ac:dyDescent="0.2">
      <c r="A128" s="163"/>
      <c r="B128" s="163"/>
      <c r="C128" s="163"/>
      <c r="D128" s="164"/>
      <c r="E128" s="164"/>
      <c r="F128" s="164"/>
      <c r="G128" s="237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spans="1:26" ht="19.5" customHeight="1" x14ac:dyDescent="0.2">
      <c r="A129" s="163"/>
      <c r="B129" s="163"/>
      <c r="C129" s="163"/>
      <c r="D129" s="164"/>
      <c r="E129" s="164"/>
      <c r="F129" s="164"/>
      <c r="G129" s="237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 ht="19.5" customHeight="1" x14ac:dyDescent="0.2">
      <c r="A130" s="163"/>
      <c r="B130" s="163"/>
      <c r="C130" s="163"/>
      <c r="D130" s="164"/>
      <c r="E130" s="164"/>
      <c r="F130" s="164"/>
      <c r="G130" s="237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spans="1:26" ht="19.5" customHeight="1" x14ac:dyDescent="0.2">
      <c r="A131" s="163"/>
      <c r="B131" s="163"/>
      <c r="C131" s="163"/>
      <c r="D131" s="164"/>
      <c r="E131" s="164"/>
      <c r="F131" s="164"/>
      <c r="G131" s="237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spans="1:26" ht="19.5" customHeight="1" x14ac:dyDescent="0.2">
      <c r="A132" s="163"/>
      <c r="B132" s="163"/>
      <c r="C132" s="163"/>
      <c r="D132" s="164"/>
      <c r="E132" s="164"/>
      <c r="F132" s="164"/>
      <c r="G132" s="237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spans="1:26" ht="19.5" customHeight="1" x14ac:dyDescent="0.2">
      <c r="A133" s="163"/>
      <c r="B133" s="163"/>
      <c r="C133" s="163"/>
      <c r="D133" s="164"/>
      <c r="E133" s="164"/>
      <c r="F133" s="164"/>
      <c r="G133" s="237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spans="1:26" ht="19.5" customHeight="1" x14ac:dyDescent="0.2">
      <c r="A134" s="163"/>
      <c r="B134" s="163"/>
      <c r="C134" s="163"/>
      <c r="D134" s="164"/>
      <c r="E134" s="164"/>
      <c r="F134" s="164"/>
      <c r="G134" s="237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 ht="19.5" customHeight="1" x14ac:dyDescent="0.2">
      <c r="A135" s="163"/>
      <c r="B135" s="163"/>
      <c r="C135" s="163"/>
      <c r="D135" s="164"/>
      <c r="E135" s="164"/>
      <c r="F135" s="164"/>
      <c r="G135" s="237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spans="1:26" ht="19.5" customHeight="1" x14ac:dyDescent="0.2">
      <c r="A136" s="163"/>
      <c r="B136" s="163"/>
      <c r="C136" s="163"/>
      <c r="D136" s="164"/>
      <c r="E136" s="164"/>
      <c r="F136" s="164"/>
      <c r="G136" s="237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spans="1:26" ht="19.5" customHeight="1" x14ac:dyDescent="0.2">
      <c r="A137" s="163"/>
      <c r="B137" s="163"/>
      <c r="C137" s="163"/>
      <c r="D137" s="164"/>
      <c r="E137" s="164"/>
      <c r="F137" s="164"/>
      <c r="G137" s="237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spans="1:26" ht="19.5" customHeight="1" x14ac:dyDescent="0.2">
      <c r="A138" s="163"/>
      <c r="B138" s="163"/>
      <c r="C138" s="163"/>
      <c r="D138" s="164"/>
      <c r="E138" s="164"/>
      <c r="F138" s="164"/>
      <c r="G138" s="237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spans="1:26" ht="19.5" customHeight="1" x14ac:dyDescent="0.2">
      <c r="A139" s="163"/>
      <c r="B139" s="163"/>
      <c r="C139" s="163"/>
      <c r="D139" s="164"/>
      <c r="E139" s="164"/>
      <c r="F139" s="164"/>
      <c r="G139" s="237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 ht="19.5" customHeight="1" x14ac:dyDescent="0.2">
      <c r="A140" s="163"/>
      <c r="B140" s="163"/>
      <c r="C140" s="163"/>
      <c r="D140" s="164"/>
      <c r="E140" s="164"/>
      <c r="F140" s="164"/>
      <c r="G140" s="237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spans="1:26" ht="19.5" customHeight="1" x14ac:dyDescent="0.2">
      <c r="A141" s="163"/>
      <c r="B141" s="163"/>
      <c r="C141" s="163"/>
      <c r="D141" s="164"/>
      <c r="E141" s="164"/>
      <c r="F141" s="164"/>
      <c r="G141" s="237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spans="1:26" ht="19.5" customHeight="1" x14ac:dyDescent="0.2">
      <c r="A142" s="163"/>
      <c r="B142" s="163"/>
      <c r="C142" s="163"/>
      <c r="D142" s="164"/>
      <c r="E142" s="164"/>
      <c r="F142" s="164"/>
      <c r="G142" s="237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spans="1:26" ht="19.5" customHeight="1" x14ac:dyDescent="0.2">
      <c r="A143" s="163"/>
      <c r="B143" s="163"/>
      <c r="C143" s="163"/>
      <c r="D143" s="164"/>
      <c r="E143" s="164"/>
      <c r="F143" s="164"/>
      <c r="G143" s="237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spans="1:26" ht="19.5" customHeight="1" x14ac:dyDescent="0.2">
      <c r="A144" s="163"/>
      <c r="B144" s="163"/>
      <c r="C144" s="163"/>
      <c r="D144" s="164"/>
      <c r="E144" s="164"/>
      <c r="F144" s="164"/>
      <c r="G144" s="237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spans="1:26" ht="19.5" customHeight="1" x14ac:dyDescent="0.2">
      <c r="A145" s="163"/>
      <c r="B145" s="163"/>
      <c r="C145" s="163"/>
      <c r="D145" s="164"/>
      <c r="E145" s="164"/>
      <c r="F145" s="164"/>
      <c r="G145" s="237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spans="1:26" ht="19.5" customHeight="1" x14ac:dyDescent="0.2">
      <c r="A146" s="163"/>
      <c r="B146" s="163"/>
      <c r="C146" s="163"/>
      <c r="D146" s="164"/>
      <c r="E146" s="164"/>
      <c r="F146" s="164"/>
      <c r="G146" s="237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spans="1:26" ht="19.5" customHeight="1" x14ac:dyDescent="0.2">
      <c r="A147" s="163"/>
      <c r="B147" s="163"/>
      <c r="C147" s="163"/>
      <c r="D147" s="164"/>
      <c r="E147" s="164"/>
      <c r="F147" s="164"/>
      <c r="G147" s="237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spans="1:26" ht="19.5" customHeight="1" x14ac:dyDescent="0.2">
      <c r="A148" s="163"/>
      <c r="B148" s="163"/>
      <c r="C148" s="163"/>
      <c r="D148" s="164"/>
      <c r="E148" s="164"/>
      <c r="F148" s="164"/>
      <c r="G148" s="237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spans="1:26" ht="19.5" customHeight="1" x14ac:dyDescent="0.2">
      <c r="A149" s="163"/>
      <c r="B149" s="163"/>
      <c r="C149" s="163"/>
      <c r="D149" s="164"/>
      <c r="E149" s="164"/>
      <c r="F149" s="164"/>
      <c r="G149" s="237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 ht="19.5" customHeight="1" x14ac:dyDescent="0.2">
      <c r="A150" s="163"/>
      <c r="B150" s="163"/>
      <c r="C150" s="163"/>
      <c r="D150" s="164"/>
      <c r="E150" s="164"/>
      <c r="F150" s="164"/>
      <c r="G150" s="237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spans="1:26" ht="19.5" customHeight="1" x14ac:dyDescent="0.2">
      <c r="A151" s="163"/>
      <c r="B151" s="163"/>
      <c r="C151" s="163"/>
      <c r="D151" s="164"/>
      <c r="E151" s="164"/>
      <c r="F151" s="164"/>
      <c r="G151" s="237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spans="1:26" ht="19.5" customHeight="1" x14ac:dyDescent="0.2">
      <c r="A152" s="163"/>
      <c r="B152" s="163"/>
      <c r="C152" s="163"/>
      <c r="D152" s="164"/>
      <c r="E152" s="164"/>
      <c r="F152" s="164"/>
      <c r="G152" s="237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spans="1:26" ht="19.5" customHeight="1" x14ac:dyDescent="0.2">
      <c r="A153" s="163"/>
      <c r="B153" s="163"/>
      <c r="C153" s="163"/>
      <c r="D153" s="164"/>
      <c r="E153" s="164"/>
      <c r="F153" s="164"/>
      <c r="G153" s="237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 ht="19.5" customHeight="1" x14ac:dyDescent="0.2">
      <c r="A154" s="163"/>
      <c r="B154" s="163"/>
      <c r="C154" s="163"/>
      <c r="D154" s="164"/>
      <c r="E154" s="164"/>
      <c r="F154" s="164"/>
      <c r="G154" s="237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spans="1:26" ht="19.5" customHeight="1" x14ac:dyDescent="0.2">
      <c r="A155" s="163"/>
      <c r="B155" s="163"/>
      <c r="C155" s="163"/>
      <c r="D155" s="164"/>
      <c r="E155" s="164"/>
      <c r="F155" s="164"/>
      <c r="G155" s="237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spans="1:26" ht="19.5" customHeight="1" x14ac:dyDescent="0.2">
      <c r="A156" s="163"/>
      <c r="B156" s="163"/>
      <c r="C156" s="163"/>
      <c r="D156" s="164"/>
      <c r="E156" s="164"/>
      <c r="F156" s="164"/>
      <c r="G156" s="237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spans="1:26" ht="19.5" customHeight="1" x14ac:dyDescent="0.2">
      <c r="A157" s="163"/>
      <c r="B157" s="163"/>
      <c r="C157" s="163"/>
      <c r="D157" s="164"/>
      <c r="E157" s="164"/>
      <c r="F157" s="164"/>
      <c r="G157" s="237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spans="1:26" ht="19.5" customHeight="1" x14ac:dyDescent="0.2">
      <c r="A158" s="163"/>
      <c r="B158" s="163"/>
      <c r="C158" s="163"/>
      <c r="D158" s="164"/>
      <c r="E158" s="164"/>
      <c r="F158" s="164"/>
      <c r="G158" s="237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 ht="19.5" customHeight="1" x14ac:dyDescent="0.2">
      <c r="A159" s="163"/>
      <c r="B159" s="163"/>
      <c r="C159" s="163"/>
      <c r="D159" s="164"/>
      <c r="E159" s="164"/>
      <c r="F159" s="164"/>
      <c r="G159" s="237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 ht="19.5" customHeight="1" x14ac:dyDescent="0.2">
      <c r="A160" s="163"/>
      <c r="B160" s="163"/>
      <c r="C160" s="163"/>
      <c r="D160" s="164"/>
      <c r="E160" s="164"/>
      <c r="F160" s="164"/>
      <c r="G160" s="237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 ht="19.5" customHeight="1" x14ac:dyDescent="0.2">
      <c r="A161" s="163"/>
      <c r="B161" s="163"/>
      <c r="C161" s="163"/>
      <c r="D161" s="164"/>
      <c r="E161" s="164"/>
      <c r="F161" s="164"/>
      <c r="G161" s="237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 ht="19.5" customHeight="1" x14ac:dyDescent="0.2">
      <c r="A162" s="163"/>
      <c r="B162" s="163"/>
      <c r="C162" s="163"/>
      <c r="D162" s="164"/>
      <c r="E162" s="164"/>
      <c r="F162" s="164"/>
      <c r="G162" s="237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 ht="19.5" customHeight="1" x14ac:dyDescent="0.2">
      <c r="A163" s="163"/>
      <c r="B163" s="163"/>
      <c r="C163" s="163"/>
      <c r="D163" s="164"/>
      <c r="E163" s="164"/>
      <c r="F163" s="164"/>
      <c r="G163" s="237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spans="1:26" ht="19.5" customHeight="1" x14ac:dyDescent="0.2">
      <c r="A164" s="163"/>
      <c r="B164" s="163"/>
      <c r="C164" s="163"/>
      <c r="D164" s="164"/>
      <c r="E164" s="164"/>
      <c r="F164" s="164"/>
      <c r="G164" s="237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 ht="19.5" customHeight="1" x14ac:dyDescent="0.2">
      <c r="A165" s="163"/>
      <c r="B165" s="163"/>
      <c r="C165" s="163"/>
      <c r="D165" s="164"/>
      <c r="E165" s="164"/>
      <c r="F165" s="164"/>
      <c r="G165" s="237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spans="1:26" ht="19.5" customHeight="1" x14ac:dyDescent="0.2">
      <c r="A166" s="163"/>
      <c r="B166" s="163"/>
      <c r="C166" s="163"/>
      <c r="D166" s="164"/>
      <c r="E166" s="164"/>
      <c r="F166" s="164"/>
      <c r="G166" s="237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spans="1:26" ht="19.5" customHeight="1" x14ac:dyDescent="0.2">
      <c r="A167" s="163"/>
      <c r="B167" s="163"/>
      <c r="C167" s="163"/>
      <c r="D167" s="164"/>
      <c r="E167" s="164"/>
      <c r="F167" s="164"/>
      <c r="G167" s="237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spans="1:26" ht="19.5" customHeight="1" x14ac:dyDescent="0.2">
      <c r="A168" s="163"/>
      <c r="B168" s="163"/>
      <c r="C168" s="163"/>
      <c r="D168" s="164"/>
      <c r="E168" s="164"/>
      <c r="F168" s="164"/>
      <c r="G168" s="237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spans="1:26" ht="19.5" customHeight="1" x14ac:dyDescent="0.2">
      <c r="A169" s="163"/>
      <c r="B169" s="163"/>
      <c r="C169" s="163"/>
      <c r="D169" s="164"/>
      <c r="E169" s="164"/>
      <c r="F169" s="164"/>
      <c r="G169" s="237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spans="1:26" ht="19.5" customHeight="1" x14ac:dyDescent="0.2">
      <c r="A170" s="163"/>
      <c r="B170" s="163"/>
      <c r="C170" s="163"/>
      <c r="D170" s="164"/>
      <c r="E170" s="164"/>
      <c r="F170" s="164"/>
      <c r="G170" s="237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spans="1:26" ht="19.5" customHeight="1" x14ac:dyDescent="0.2">
      <c r="A171" s="163"/>
      <c r="B171" s="163"/>
      <c r="C171" s="163"/>
      <c r="D171" s="164"/>
      <c r="E171" s="164"/>
      <c r="F171" s="164"/>
      <c r="G171" s="237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spans="1:26" ht="19.5" customHeight="1" x14ac:dyDescent="0.2">
      <c r="A172" s="163"/>
      <c r="B172" s="163"/>
      <c r="C172" s="163"/>
      <c r="D172" s="164"/>
      <c r="E172" s="164"/>
      <c r="F172" s="164"/>
      <c r="G172" s="237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 ht="19.5" customHeight="1" x14ac:dyDescent="0.2">
      <c r="A173" s="163"/>
      <c r="B173" s="163"/>
      <c r="C173" s="163"/>
      <c r="D173" s="164"/>
      <c r="E173" s="164"/>
      <c r="F173" s="164"/>
      <c r="G173" s="237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spans="1:26" ht="19.5" customHeight="1" x14ac:dyDescent="0.2">
      <c r="A174" s="163"/>
      <c r="B174" s="163"/>
      <c r="C174" s="163"/>
      <c r="D174" s="164"/>
      <c r="E174" s="164"/>
      <c r="F174" s="164"/>
      <c r="G174" s="237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spans="1:26" ht="19.5" customHeight="1" x14ac:dyDescent="0.2">
      <c r="A175" s="163"/>
      <c r="B175" s="163"/>
      <c r="C175" s="163"/>
      <c r="D175" s="164"/>
      <c r="E175" s="164"/>
      <c r="F175" s="164"/>
      <c r="G175" s="237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 ht="19.5" customHeight="1" x14ac:dyDescent="0.2">
      <c r="A176" s="163"/>
      <c r="B176" s="163"/>
      <c r="C176" s="163"/>
      <c r="D176" s="164"/>
      <c r="E176" s="164"/>
      <c r="F176" s="164"/>
      <c r="G176" s="237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spans="1:26" ht="19.5" customHeight="1" x14ac:dyDescent="0.2">
      <c r="A177" s="163"/>
      <c r="B177" s="163"/>
      <c r="C177" s="163"/>
      <c r="D177" s="164"/>
      <c r="E177" s="164"/>
      <c r="F177" s="164"/>
      <c r="G177" s="237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spans="1:26" ht="19.5" customHeight="1" x14ac:dyDescent="0.2">
      <c r="A178" s="163"/>
      <c r="B178" s="163"/>
      <c r="C178" s="163"/>
      <c r="D178" s="164"/>
      <c r="E178" s="164"/>
      <c r="F178" s="164"/>
      <c r="G178" s="237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spans="1:26" ht="19.5" customHeight="1" x14ac:dyDescent="0.2">
      <c r="A179" s="163"/>
      <c r="B179" s="163"/>
      <c r="C179" s="163"/>
      <c r="D179" s="164"/>
      <c r="E179" s="164"/>
      <c r="F179" s="164"/>
      <c r="G179" s="237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 ht="19.5" customHeight="1" x14ac:dyDescent="0.2">
      <c r="A180" s="163"/>
      <c r="B180" s="163"/>
      <c r="C180" s="163"/>
      <c r="D180" s="164"/>
      <c r="E180" s="164"/>
      <c r="F180" s="164"/>
      <c r="G180" s="237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spans="1:26" ht="19.5" customHeight="1" x14ac:dyDescent="0.2">
      <c r="A181" s="163"/>
      <c r="B181" s="163"/>
      <c r="C181" s="163"/>
      <c r="D181" s="164"/>
      <c r="E181" s="164"/>
      <c r="F181" s="164"/>
      <c r="G181" s="237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spans="1:26" ht="19.5" customHeight="1" x14ac:dyDescent="0.2">
      <c r="A182" s="163"/>
      <c r="B182" s="163"/>
      <c r="C182" s="163"/>
      <c r="D182" s="164"/>
      <c r="E182" s="164"/>
      <c r="F182" s="164"/>
      <c r="G182" s="237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 ht="19.5" customHeight="1" x14ac:dyDescent="0.2">
      <c r="A183" s="163"/>
      <c r="B183" s="163"/>
      <c r="C183" s="163"/>
      <c r="D183" s="164"/>
      <c r="E183" s="164"/>
      <c r="F183" s="164"/>
      <c r="G183" s="237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spans="1:26" ht="19.5" customHeight="1" x14ac:dyDescent="0.2">
      <c r="A184" s="163"/>
      <c r="B184" s="163"/>
      <c r="C184" s="163"/>
      <c r="D184" s="164"/>
      <c r="E184" s="164"/>
      <c r="F184" s="164"/>
      <c r="G184" s="237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 ht="19.5" customHeight="1" x14ac:dyDescent="0.2">
      <c r="A185" s="163"/>
      <c r="B185" s="163"/>
      <c r="C185" s="163"/>
      <c r="D185" s="164"/>
      <c r="E185" s="164"/>
      <c r="F185" s="164"/>
      <c r="G185" s="237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spans="1:26" ht="19.5" customHeight="1" x14ac:dyDescent="0.2">
      <c r="A186" s="163"/>
      <c r="B186" s="163"/>
      <c r="C186" s="163"/>
      <c r="D186" s="164"/>
      <c r="E186" s="164"/>
      <c r="F186" s="164"/>
      <c r="G186" s="237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spans="1:26" ht="19.5" customHeight="1" x14ac:dyDescent="0.2">
      <c r="A187" s="163"/>
      <c r="B187" s="163"/>
      <c r="C187" s="163"/>
      <c r="D187" s="164"/>
      <c r="E187" s="164"/>
      <c r="F187" s="164"/>
      <c r="G187" s="237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 ht="19.5" customHeight="1" x14ac:dyDescent="0.2">
      <c r="A188" s="163"/>
      <c r="B188" s="163"/>
      <c r="C188" s="163"/>
      <c r="D188" s="164"/>
      <c r="E188" s="164"/>
      <c r="F188" s="164"/>
      <c r="G188" s="237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spans="1:26" ht="19.5" customHeight="1" x14ac:dyDescent="0.2">
      <c r="A189" s="163"/>
      <c r="B189" s="163"/>
      <c r="C189" s="163"/>
      <c r="D189" s="164"/>
      <c r="E189" s="164"/>
      <c r="F189" s="164"/>
      <c r="G189" s="237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spans="1:26" ht="19.5" customHeight="1" x14ac:dyDescent="0.2">
      <c r="A190" s="163"/>
      <c r="B190" s="163"/>
      <c r="C190" s="163"/>
      <c r="D190" s="164"/>
      <c r="E190" s="164"/>
      <c r="F190" s="164"/>
      <c r="G190" s="237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spans="1:26" ht="19.5" customHeight="1" x14ac:dyDescent="0.2">
      <c r="A191" s="163"/>
      <c r="B191" s="163"/>
      <c r="C191" s="163"/>
      <c r="D191" s="164"/>
      <c r="E191" s="164"/>
      <c r="F191" s="164"/>
      <c r="G191" s="237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spans="1:26" ht="19.5" customHeight="1" x14ac:dyDescent="0.2">
      <c r="A192" s="163"/>
      <c r="B192" s="163"/>
      <c r="C192" s="163"/>
      <c r="D192" s="164"/>
      <c r="E192" s="164"/>
      <c r="F192" s="164"/>
      <c r="G192" s="237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spans="1:26" ht="19.5" customHeight="1" x14ac:dyDescent="0.2">
      <c r="A193" s="163"/>
      <c r="B193" s="163"/>
      <c r="C193" s="163"/>
      <c r="D193" s="164"/>
      <c r="E193" s="164"/>
      <c r="F193" s="164"/>
      <c r="G193" s="237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spans="1:26" ht="19.5" customHeight="1" x14ac:dyDescent="0.2">
      <c r="A194" s="163"/>
      <c r="B194" s="163"/>
      <c r="C194" s="163"/>
      <c r="D194" s="164"/>
      <c r="E194" s="164"/>
      <c r="F194" s="164"/>
      <c r="G194" s="237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spans="1:26" ht="19.5" customHeight="1" x14ac:dyDescent="0.2">
      <c r="A195" s="163"/>
      <c r="B195" s="163"/>
      <c r="C195" s="163"/>
      <c r="D195" s="164"/>
      <c r="E195" s="164"/>
      <c r="F195" s="164"/>
      <c r="G195" s="237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spans="1:26" ht="19.5" customHeight="1" x14ac:dyDescent="0.2">
      <c r="A196" s="163"/>
      <c r="B196" s="163"/>
      <c r="C196" s="163"/>
      <c r="D196" s="164"/>
      <c r="E196" s="164"/>
      <c r="F196" s="164"/>
      <c r="G196" s="237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spans="1:26" ht="19.5" customHeight="1" x14ac:dyDescent="0.2">
      <c r="A197" s="163"/>
      <c r="B197" s="163"/>
      <c r="C197" s="163"/>
      <c r="D197" s="164"/>
      <c r="E197" s="164"/>
      <c r="F197" s="164"/>
      <c r="G197" s="237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 ht="19.5" customHeight="1" x14ac:dyDescent="0.2">
      <c r="A198" s="163"/>
      <c r="B198" s="163"/>
      <c r="C198" s="163"/>
      <c r="D198" s="164"/>
      <c r="E198" s="164"/>
      <c r="F198" s="164"/>
      <c r="G198" s="237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spans="1:26" ht="19.5" customHeight="1" x14ac:dyDescent="0.2">
      <c r="A199" s="163"/>
      <c r="B199" s="163"/>
      <c r="C199" s="163"/>
      <c r="D199" s="164"/>
      <c r="E199" s="164"/>
      <c r="F199" s="164"/>
      <c r="G199" s="237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spans="1:26" ht="19.5" customHeight="1" x14ac:dyDescent="0.2">
      <c r="A200" s="163"/>
      <c r="B200" s="163"/>
      <c r="C200" s="163"/>
      <c r="D200" s="164"/>
      <c r="E200" s="164"/>
      <c r="F200" s="164"/>
      <c r="G200" s="237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spans="1:26" ht="19.5" customHeight="1" x14ac:dyDescent="0.2">
      <c r="A201" s="163"/>
      <c r="B201" s="163"/>
      <c r="C201" s="163"/>
      <c r="D201" s="164"/>
      <c r="E201" s="164"/>
      <c r="F201" s="164"/>
      <c r="G201" s="237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spans="1:26" ht="19.5" customHeight="1" x14ac:dyDescent="0.2">
      <c r="A202" s="163"/>
      <c r="B202" s="163"/>
      <c r="C202" s="163"/>
      <c r="D202" s="164"/>
      <c r="E202" s="164"/>
      <c r="F202" s="164"/>
      <c r="G202" s="237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spans="1:26" ht="19.5" customHeight="1" x14ac:dyDescent="0.2">
      <c r="A203" s="163"/>
      <c r="B203" s="163"/>
      <c r="C203" s="163"/>
      <c r="D203" s="164"/>
      <c r="E203" s="164"/>
      <c r="F203" s="164"/>
      <c r="G203" s="237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spans="1:26" ht="19.5" customHeight="1" x14ac:dyDescent="0.2">
      <c r="A204" s="163"/>
      <c r="B204" s="163"/>
      <c r="C204" s="163"/>
      <c r="D204" s="164"/>
      <c r="E204" s="164"/>
      <c r="F204" s="164"/>
      <c r="G204" s="237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spans="1:26" ht="19.5" customHeight="1" x14ac:dyDescent="0.2">
      <c r="A205" s="163"/>
      <c r="B205" s="163"/>
      <c r="C205" s="163"/>
      <c r="D205" s="164"/>
      <c r="E205" s="164"/>
      <c r="F205" s="164"/>
      <c r="G205" s="237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spans="1:26" ht="19.5" customHeight="1" x14ac:dyDescent="0.2">
      <c r="A206" s="163"/>
      <c r="B206" s="163"/>
      <c r="C206" s="163"/>
      <c r="D206" s="164"/>
      <c r="E206" s="164"/>
      <c r="F206" s="164"/>
      <c r="G206" s="237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spans="1:26" ht="19.5" customHeight="1" x14ac:dyDescent="0.2">
      <c r="A207" s="163"/>
      <c r="B207" s="163"/>
      <c r="C207" s="163"/>
      <c r="D207" s="164"/>
      <c r="E207" s="164"/>
      <c r="F207" s="164"/>
      <c r="G207" s="237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spans="1:26" ht="19.5" customHeight="1" x14ac:dyDescent="0.2">
      <c r="A208" s="163"/>
      <c r="B208" s="163"/>
      <c r="C208" s="163"/>
      <c r="D208" s="164"/>
      <c r="E208" s="164"/>
      <c r="F208" s="164"/>
      <c r="G208" s="237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spans="1:26" ht="19.5" customHeight="1" x14ac:dyDescent="0.2">
      <c r="A209" s="163"/>
      <c r="B209" s="163"/>
      <c r="C209" s="163"/>
      <c r="D209" s="164"/>
      <c r="E209" s="164"/>
      <c r="F209" s="164"/>
      <c r="G209" s="237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spans="1:26" ht="19.5" customHeight="1" x14ac:dyDescent="0.2">
      <c r="A210" s="163"/>
      <c r="B210" s="163"/>
      <c r="C210" s="163"/>
      <c r="D210" s="164"/>
      <c r="E210" s="164"/>
      <c r="F210" s="164"/>
      <c r="G210" s="237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spans="1:26" ht="19.5" customHeight="1" x14ac:dyDescent="0.2">
      <c r="A211" s="163"/>
      <c r="B211" s="163"/>
      <c r="C211" s="163"/>
      <c r="D211" s="164"/>
      <c r="E211" s="164"/>
      <c r="F211" s="164"/>
      <c r="G211" s="237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spans="1:26" ht="19.5" customHeight="1" x14ac:dyDescent="0.2">
      <c r="A212" s="163"/>
      <c r="B212" s="163"/>
      <c r="C212" s="163"/>
      <c r="D212" s="164"/>
      <c r="E212" s="164"/>
      <c r="F212" s="164"/>
      <c r="G212" s="237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spans="1:26" ht="19.5" customHeight="1" x14ac:dyDescent="0.2">
      <c r="A213" s="163"/>
      <c r="B213" s="163"/>
      <c r="C213" s="163"/>
      <c r="D213" s="164"/>
      <c r="E213" s="164"/>
      <c r="F213" s="164"/>
      <c r="G213" s="237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spans="1:26" ht="19.5" customHeight="1" x14ac:dyDescent="0.2">
      <c r="A214" s="163"/>
      <c r="B214" s="163"/>
      <c r="C214" s="163"/>
      <c r="D214" s="164"/>
      <c r="E214" s="164"/>
      <c r="F214" s="164"/>
      <c r="G214" s="237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spans="1:26" ht="19.5" customHeight="1" x14ac:dyDescent="0.2">
      <c r="A215" s="163"/>
      <c r="B215" s="163"/>
      <c r="C215" s="163"/>
      <c r="D215" s="164"/>
      <c r="E215" s="164"/>
      <c r="F215" s="164"/>
      <c r="G215" s="237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spans="1:26" ht="19.5" customHeight="1" x14ac:dyDescent="0.2">
      <c r="A216" s="163"/>
      <c r="B216" s="163"/>
      <c r="C216" s="163"/>
      <c r="D216" s="164"/>
      <c r="E216" s="164"/>
      <c r="F216" s="164"/>
      <c r="G216" s="237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spans="1:26" ht="19.5" customHeight="1" x14ac:dyDescent="0.2">
      <c r="A217" s="163"/>
      <c r="B217" s="163"/>
      <c r="C217" s="163"/>
      <c r="D217" s="164"/>
      <c r="E217" s="164"/>
      <c r="F217" s="164"/>
      <c r="G217" s="237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spans="1:26" ht="19.5" customHeight="1" x14ac:dyDescent="0.2">
      <c r="A218" s="163"/>
      <c r="B218" s="163"/>
      <c r="C218" s="163"/>
      <c r="D218" s="164"/>
      <c r="E218" s="164"/>
      <c r="F218" s="164"/>
      <c r="G218" s="237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spans="1:26" ht="19.5" customHeight="1" x14ac:dyDescent="0.2">
      <c r="A219" s="163"/>
      <c r="B219" s="163"/>
      <c r="C219" s="163"/>
      <c r="D219" s="164"/>
      <c r="E219" s="164"/>
      <c r="F219" s="164"/>
      <c r="G219" s="237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spans="1:26" ht="19.5" customHeight="1" x14ac:dyDescent="0.2">
      <c r="A220" s="163"/>
      <c r="B220" s="163"/>
      <c r="C220" s="163"/>
      <c r="D220" s="164"/>
      <c r="E220" s="164"/>
      <c r="F220" s="164"/>
      <c r="G220" s="237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spans="1:26" ht="19.5" customHeight="1" x14ac:dyDescent="0.2">
      <c r="A221" s="163"/>
      <c r="B221" s="163"/>
      <c r="C221" s="163"/>
      <c r="D221" s="164"/>
      <c r="E221" s="164"/>
      <c r="F221" s="164"/>
      <c r="G221" s="237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spans="1:26" ht="19.5" customHeight="1" x14ac:dyDescent="0.2">
      <c r="A222" s="163"/>
      <c r="B222" s="163"/>
      <c r="C222" s="163"/>
      <c r="D222" s="164"/>
      <c r="E222" s="164"/>
      <c r="F222" s="164"/>
      <c r="G222" s="237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spans="1:26" ht="19.5" customHeight="1" x14ac:dyDescent="0.2">
      <c r="A223" s="163"/>
      <c r="B223" s="163"/>
      <c r="C223" s="163"/>
      <c r="D223" s="164"/>
      <c r="E223" s="164"/>
      <c r="F223" s="164"/>
      <c r="G223" s="237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spans="1:26" ht="19.5" customHeight="1" x14ac:dyDescent="0.2">
      <c r="A224" s="163"/>
      <c r="B224" s="163"/>
      <c r="C224" s="163"/>
      <c r="D224" s="164"/>
      <c r="E224" s="164"/>
      <c r="F224" s="164"/>
      <c r="G224" s="237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spans="1:26" ht="19.5" customHeight="1" x14ac:dyDescent="0.2">
      <c r="A225" s="163"/>
      <c r="B225" s="163"/>
      <c r="C225" s="163"/>
      <c r="D225" s="164"/>
      <c r="E225" s="164"/>
      <c r="F225" s="164"/>
      <c r="G225" s="237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spans="1:26" ht="19.5" customHeight="1" x14ac:dyDescent="0.2">
      <c r="A226" s="163"/>
      <c r="B226" s="163"/>
      <c r="C226" s="163"/>
      <c r="D226" s="164"/>
      <c r="E226" s="164"/>
      <c r="F226" s="164"/>
      <c r="G226" s="237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spans="1:26" ht="19.5" customHeight="1" x14ac:dyDescent="0.2">
      <c r="A227" s="163"/>
      <c r="B227" s="163"/>
      <c r="C227" s="163"/>
      <c r="D227" s="164"/>
      <c r="E227" s="164"/>
      <c r="F227" s="164"/>
      <c r="G227" s="237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spans="1:26" ht="19.5" customHeight="1" x14ac:dyDescent="0.2">
      <c r="A228" s="163"/>
      <c r="B228" s="163"/>
      <c r="C228" s="163"/>
      <c r="D228" s="164"/>
      <c r="E228" s="164"/>
      <c r="F228" s="164"/>
      <c r="G228" s="237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spans="1:26" ht="19.5" customHeight="1" x14ac:dyDescent="0.2">
      <c r="A229" s="163"/>
      <c r="B229" s="163"/>
      <c r="C229" s="163"/>
      <c r="D229" s="164"/>
      <c r="E229" s="164"/>
      <c r="F229" s="164"/>
      <c r="G229" s="237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spans="1:26" ht="19.5" customHeight="1" x14ac:dyDescent="0.2">
      <c r="A230" s="163"/>
      <c r="B230" s="163"/>
      <c r="C230" s="163"/>
      <c r="D230" s="164"/>
      <c r="E230" s="164"/>
      <c r="F230" s="164"/>
      <c r="G230" s="237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spans="1:26" ht="19.5" customHeight="1" x14ac:dyDescent="0.2">
      <c r="A231" s="163"/>
      <c r="B231" s="163"/>
      <c r="C231" s="163"/>
      <c r="D231" s="164"/>
      <c r="E231" s="164"/>
      <c r="F231" s="164"/>
      <c r="G231" s="237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spans="1:26" ht="19.5" customHeight="1" x14ac:dyDescent="0.2">
      <c r="A232" s="163"/>
      <c r="B232" s="163"/>
      <c r="C232" s="163"/>
      <c r="D232" s="164"/>
      <c r="E232" s="164"/>
      <c r="F232" s="164"/>
      <c r="G232" s="237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spans="1:26" ht="19.5" customHeight="1" x14ac:dyDescent="0.2">
      <c r="A233" s="163"/>
      <c r="B233" s="163"/>
      <c r="C233" s="163"/>
      <c r="D233" s="164"/>
      <c r="E233" s="164"/>
      <c r="F233" s="164"/>
      <c r="G233" s="237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spans="1:26" ht="19.5" customHeight="1" x14ac:dyDescent="0.2">
      <c r="A234" s="163"/>
      <c r="B234" s="163"/>
      <c r="C234" s="163"/>
      <c r="D234" s="164"/>
      <c r="E234" s="164"/>
      <c r="F234" s="164"/>
      <c r="G234" s="237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spans="1:26" ht="19.5" customHeight="1" x14ac:dyDescent="0.2">
      <c r="A235" s="163"/>
      <c r="B235" s="163"/>
      <c r="C235" s="163"/>
      <c r="D235" s="164"/>
      <c r="E235" s="164"/>
      <c r="F235" s="164"/>
      <c r="G235" s="237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spans="1:26" ht="19.5" customHeight="1" x14ac:dyDescent="0.2">
      <c r="A236" s="163"/>
      <c r="B236" s="163"/>
      <c r="C236" s="163"/>
      <c r="D236" s="164"/>
      <c r="E236" s="164"/>
      <c r="F236" s="164"/>
      <c r="G236" s="237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spans="1:26" ht="19.5" customHeight="1" x14ac:dyDescent="0.2">
      <c r="A237" s="163"/>
      <c r="B237" s="163"/>
      <c r="C237" s="163"/>
      <c r="D237" s="164"/>
      <c r="E237" s="164"/>
      <c r="F237" s="164"/>
      <c r="G237" s="237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spans="1:26" ht="19.5" customHeight="1" x14ac:dyDescent="0.2">
      <c r="A238" s="163"/>
      <c r="B238" s="163"/>
      <c r="C238" s="163"/>
      <c r="D238" s="164"/>
      <c r="E238" s="164"/>
      <c r="F238" s="164"/>
      <c r="G238" s="237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spans="1:26" ht="19.5" customHeight="1" x14ac:dyDescent="0.2">
      <c r="A239" s="163"/>
      <c r="B239" s="163"/>
      <c r="C239" s="163"/>
      <c r="D239" s="164"/>
      <c r="E239" s="164"/>
      <c r="F239" s="164"/>
      <c r="G239" s="237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spans="1:26" ht="19.5" customHeight="1" x14ac:dyDescent="0.2">
      <c r="A240" s="163"/>
      <c r="B240" s="163"/>
      <c r="C240" s="163"/>
      <c r="D240" s="164"/>
      <c r="E240" s="164"/>
      <c r="F240" s="164"/>
      <c r="G240" s="237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spans="1:26" ht="19.5" customHeight="1" x14ac:dyDescent="0.2">
      <c r="A241" s="163"/>
      <c r="B241" s="163"/>
      <c r="C241" s="163"/>
      <c r="D241" s="164"/>
      <c r="E241" s="164"/>
      <c r="F241" s="164"/>
      <c r="G241" s="237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spans="1:26" ht="19.5" customHeight="1" x14ac:dyDescent="0.2">
      <c r="A242" s="163"/>
      <c r="B242" s="163"/>
      <c r="C242" s="163"/>
      <c r="D242" s="164"/>
      <c r="E242" s="164"/>
      <c r="F242" s="164"/>
      <c r="G242" s="237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spans="1:26" ht="19.5" customHeight="1" x14ac:dyDescent="0.2">
      <c r="A243" s="163"/>
      <c r="B243" s="163"/>
      <c r="C243" s="163"/>
      <c r="D243" s="164"/>
      <c r="E243" s="164"/>
      <c r="F243" s="164"/>
      <c r="G243" s="237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spans="1:26" ht="19.5" customHeight="1" x14ac:dyDescent="0.2">
      <c r="A244" s="163"/>
      <c r="B244" s="163"/>
      <c r="C244" s="163"/>
      <c r="D244" s="164"/>
      <c r="E244" s="164"/>
      <c r="F244" s="164"/>
      <c r="G244" s="237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spans="1:26" ht="19.5" customHeight="1" x14ac:dyDescent="0.2">
      <c r="A245" s="163"/>
      <c r="B245" s="163"/>
      <c r="C245" s="163"/>
      <c r="D245" s="164"/>
      <c r="E245" s="164"/>
      <c r="F245" s="164"/>
      <c r="G245" s="237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spans="1:26" ht="19.5" customHeight="1" x14ac:dyDescent="0.2">
      <c r="A246" s="163"/>
      <c r="B246" s="163"/>
      <c r="C246" s="163"/>
      <c r="D246" s="164"/>
      <c r="E246" s="164"/>
      <c r="F246" s="164"/>
      <c r="G246" s="237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spans="1:26" ht="19.5" customHeight="1" x14ac:dyDescent="0.2">
      <c r="A247" s="163"/>
      <c r="B247" s="163"/>
      <c r="C247" s="163"/>
      <c r="D247" s="164"/>
      <c r="E247" s="164"/>
      <c r="F247" s="164"/>
      <c r="G247" s="237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spans="1:26" ht="19.5" customHeight="1" x14ac:dyDescent="0.2">
      <c r="A248" s="163"/>
      <c r="B248" s="163"/>
      <c r="C248" s="163"/>
      <c r="D248" s="164"/>
      <c r="E248" s="164"/>
      <c r="F248" s="164"/>
      <c r="G248" s="237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spans="1:26" ht="19.5" customHeight="1" x14ac:dyDescent="0.2">
      <c r="A249" s="163"/>
      <c r="B249" s="163"/>
      <c r="C249" s="163"/>
      <c r="D249" s="164"/>
      <c r="E249" s="164"/>
      <c r="F249" s="164"/>
      <c r="G249" s="237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spans="1:26" ht="19.5" customHeight="1" x14ac:dyDescent="0.2">
      <c r="A250" s="163"/>
      <c r="B250" s="163"/>
      <c r="C250" s="163"/>
      <c r="D250" s="164"/>
      <c r="E250" s="164"/>
      <c r="F250" s="164"/>
      <c r="G250" s="237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spans="1:26" ht="19.5" customHeight="1" x14ac:dyDescent="0.2">
      <c r="A251" s="163"/>
      <c r="B251" s="163"/>
      <c r="C251" s="163"/>
      <c r="D251" s="164"/>
      <c r="E251" s="164"/>
      <c r="F251" s="164"/>
      <c r="G251" s="237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spans="1:26" ht="19.5" customHeight="1" x14ac:dyDescent="0.2">
      <c r="A252" s="163"/>
      <c r="B252" s="163"/>
      <c r="C252" s="163"/>
      <c r="D252" s="164"/>
      <c r="E252" s="164"/>
      <c r="F252" s="164"/>
      <c r="G252" s="237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spans="1:26" ht="19.5" customHeight="1" x14ac:dyDescent="0.2">
      <c r="A253" s="163"/>
      <c r="B253" s="163"/>
      <c r="C253" s="163"/>
      <c r="D253" s="164"/>
      <c r="E253" s="164"/>
      <c r="F253" s="164"/>
      <c r="G253" s="237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spans="1:26" ht="19.5" customHeight="1" x14ac:dyDescent="0.2">
      <c r="A254" s="163"/>
      <c r="B254" s="163"/>
      <c r="C254" s="163"/>
      <c r="D254" s="164"/>
      <c r="E254" s="164"/>
      <c r="F254" s="164"/>
      <c r="G254" s="237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spans="1:26" ht="19.5" customHeight="1" x14ac:dyDescent="0.2">
      <c r="A255" s="163"/>
      <c r="B255" s="163"/>
      <c r="C255" s="163"/>
      <c r="D255" s="164"/>
      <c r="E255" s="164"/>
      <c r="F255" s="164"/>
      <c r="G255" s="237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spans="1:26" ht="19.5" customHeight="1" x14ac:dyDescent="0.2">
      <c r="A256" s="163"/>
      <c r="B256" s="163"/>
      <c r="C256" s="163"/>
      <c r="D256" s="164"/>
      <c r="E256" s="164"/>
      <c r="F256" s="164"/>
      <c r="G256" s="237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spans="1:26" ht="19.5" customHeight="1" x14ac:dyDescent="0.2">
      <c r="A257" s="163"/>
      <c r="B257" s="163"/>
      <c r="C257" s="163"/>
      <c r="D257" s="164"/>
      <c r="E257" s="164"/>
      <c r="F257" s="164"/>
      <c r="G257" s="237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spans="1:26" ht="19.5" customHeight="1" x14ac:dyDescent="0.2">
      <c r="A258" s="163"/>
      <c r="B258" s="163"/>
      <c r="C258" s="163"/>
      <c r="D258" s="164"/>
      <c r="E258" s="164"/>
      <c r="F258" s="164"/>
      <c r="G258" s="237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spans="1:26" ht="19.5" customHeight="1" x14ac:dyDescent="0.2">
      <c r="A259" s="163"/>
      <c r="B259" s="163"/>
      <c r="C259" s="163"/>
      <c r="D259" s="164"/>
      <c r="E259" s="164"/>
      <c r="F259" s="164"/>
      <c r="G259" s="237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spans="1:26" ht="19.5" customHeight="1" x14ac:dyDescent="0.2">
      <c r="A260" s="163"/>
      <c r="B260" s="163"/>
      <c r="C260" s="163"/>
      <c r="D260" s="164"/>
      <c r="E260" s="164"/>
      <c r="F260" s="164"/>
      <c r="G260" s="237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spans="1:26" ht="19.5" customHeight="1" x14ac:dyDescent="0.2">
      <c r="A261" s="163"/>
      <c r="B261" s="163"/>
      <c r="C261" s="163"/>
      <c r="D261" s="164"/>
      <c r="E261" s="164"/>
      <c r="F261" s="164"/>
      <c r="G261" s="237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spans="1:26" ht="19.5" customHeight="1" x14ac:dyDescent="0.2">
      <c r="A262" s="163"/>
      <c r="B262" s="163"/>
      <c r="C262" s="163"/>
      <c r="D262" s="164"/>
      <c r="E262" s="164"/>
      <c r="F262" s="164"/>
      <c r="G262" s="237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spans="1:26" ht="19.5" customHeight="1" x14ac:dyDescent="0.2">
      <c r="A263" s="163"/>
      <c r="B263" s="163"/>
      <c r="C263" s="163"/>
      <c r="D263" s="164"/>
      <c r="E263" s="164"/>
      <c r="F263" s="164"/>
      <c r="G263" s="237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spans="1:26" ht="19.5" customHeight="1" x14ac:dyDescent="0.2">
      <c r="A264" s="163"/>
      <c r="B264" s="163"/>
      <c r="C264" s="163"/>
      <c r="D264" s="164"/>
      <c r="E264" s="164"/>
      <c r="F264" s="164"/>
      <c r="G264" s="237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spans="1:26" ht="19.5" customHeight="1" x14ac:dyDescent="0.2">
      <c r="A265" s="163"/>
      <c r="B265" s="163"/>
      <c r="C265" s="163"/>
      <c r="D265" s="164"/>
      <c r="E265" s="164"/>
      <c r="F265" s="164"/>
      <c r="G265" s="237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spans="1:26" ht="19.5" customHeight="1" x14ac:dyDescent="0.2">
      <c r="A266" s="163"/>
      <c r="B266" s="163"/>
      <c r="C266" s="163"/>
      <c r="D266" s="164"/>
      <c r="E266" s="164"/>
      <c r="F266" s="164"/>
      <c r="G266" s="237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spans="1:26" ht="19.5" customHeight="1" x14ac:dyDescent="0.2">
      <c r="A267" s="163"/>
      <c r="B267" s="163"/>
      <c r="C267" s="163"/>
      <c r="D267" s="164"/>
      <c r="E267" s="164"/>
      <c r="F267" s="164"/>
      <c r="G267" s="237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spans="1:26" ht="19.5" customHeight="1" x14ac:dyDescent="0.2">
      <c r="A268" s="163"/>
      <c r="B268" s="163"/>
      <c r="C268" s="163"/>
      <c r="D268" s="164"/>
      <c r="E268" s="164"/>
      <c r="F268" s="164"/>
      <c r="G268" s="237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spans="1:26" ht="19.5" customHeight="1" x14ac:dyDescent="0.2">
      <c r="A269" s="163"/>
      <c r="B269" s="163"/>
      <c r="C269" s="163"/>
      <c r="D269" s="164"/>
      <c r="E269" s="164"/>
      <c r="F269" s="164"/>
      <c r="G269" s="237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spans="1:26" ht="19.5" customHeight="1" x14ac:dyDescent="0.2">
      <c r="A270" s="163"/>
      <c r="B270" s="163"/>
      <c r="C270" s="163"/>
      <c r="D270" s="164"/>
      <c r="E270" s="164"/>
      <c r="F270" s="164"/>
      <c r="G270" s="237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spans="1:26" ht="19.5" customHeight="1" x14ac:dyDescent="0.2">
      <c r="A271" s="163"/>
      <c r="B271" s="163"/>
      <c r="C271" s="163"/>
      <c r="D271" s="164"/>
      <c r="E271" s="164"/>
      <c r="F271" s="164"/>
      <c r="G271" s="237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spans="1:26" ht="19.5" customHeight="1" x14ac:dyDescent="0.2">
      <c r="A272" s="163"/>
      <c r="B272" s="163"/>
      <c r="C272" s="163"/>
      <c r="D272" s="164"/>
      <c r="E272" s="164"/>
      <c r="F272" s="164"/>
      <c r="G272" s="237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spans="1:26" ht="19.5" customHeight="1" x14ac:dyDescent="0.2">
      <c r="A273" s="163"/>
      <c r="B273" s="163"/>
      <c r="C273" s="163"/>
      <c r="D273" s="164"/>
      <c r="E273" s="164"/>
      <c r="F273" s="164"/>
      <c r="G273" s="237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spans="1:26" ht="19.5" customHeight="1" x14ac:dyDescent="0.2">
      <c r="A274" s="163"/>
      <c r="B274" s="163"/>
      <c r="C274" s="163"/>
      <c r="D274" s="164"/>
      <c r="E274" s="164"/>
      <c r="F274" s="164"/>
      <c r="G274" s="237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spans="1:26" ht="19.5" customHeight="1" x14ac:dyDescent="0.2">
      <c r="A275" s="163"/>
      <c r="B275" s="163"/>
      <c r="C275" s="163"/>
      <c r="D275" s="164"/>
      <c r="E275" s="164"/>
      <c r="F275" s="164"/>
      <c r="G275" s="237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spans="1:26" ht="19.5" customHeight="1" x14ac:dyDescent="0.2">
      <c r="A276" s="163"/>
      <c r="B276" s="163"/>
      <c r="C276" s="163"/>
      <c r="D276" s="164"/>
      <c r="E276" s="164"/>
      <c r="F276" s="164"/>
      <c r="G276" s="237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spans="1:26" ht="19.5" customHeight="1" x14ac:dyDescent="0.2">
      <c r="A277" s="163"/>
      <c r="B277" s="163"/>
      <c r="C277" s="163"/>
      <c r="D277" s="164"/>
      <c r="E277" s="164"/>
      <c r="F277" s="164"/>
      <c r="G277" s="237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spans="1:26" ht="19.5" customHeight="1" x14ac:dyDescent="0.2">
      <c r="A278" s="163"/>
      <c r="B278" s="163"/>
      <c r="C278" s="163"/>
      <c r="D278" s="164"/>
      <c r="E278" s="164"/>
      <c r="F278" s="164"/>
      <c r="G278" s="237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spans="1:26" ht="19.5" customHeight="1" x14ac:dyDescent="0.2">
      <c r="A279" s="163"/>
      <c r="B279" s="163"/>
      <c r="C279" s="163"/>
      <c r="D279" s="164"/>
      <c r="E279" s="164"/>
      <c r="F279" s="164"/>
      <c r="G279" s="237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spans="1:26" ht="19.5" customHeight="1" x14ac:dyDescent="0.2">
      <c r="A280" s="163"/>
      <c r="B280" s="163"/>
      <c r="C280" s="163"/>
      <c r="D280" s="164"/>
      <c r="E280" s="164"/>
      <c r="F280" s="164"/>
      <c r="G280" s="237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spans="1:26" ht="19.5" customHeight="1" x14ac:dyDescent="0.2">
      <c r="A281" s="163"/>
      <c r="B281" s="163"/>
      <c r="C281" s="163"/>
      <c r="D281" s="164"/>
      <c r="E281" s="164"/>
      <c r="F281" s="164"/>
      <c r="G281" s="237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spans="1:26" ht="19.5" customHeight="1" x14ac:dyDescent="0.2">
      <c r="A282" s="163"/>
      <c r="B282" s="163"/>
      <c r="C282" s="163"/>
      <c r="D282" s="164"/>
      <c r="E282" s="164"/>
      <c r="F282" s="164"/>
      <c r="G282" s="237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spans="1:26" ht="19.5" customHeight="1" x14ac:dyDescent="0.2">
      <c r="A283" s="163"/>
      <c r="B283" s="163"/>
      <c r="C283" s="163"/>
      <c r="D283" s="164"/>
      <c r="E283" s="164"/>
      <c r="F283" s="164"/>
      <c r="G283" s="237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spans="1:26" ht="19.5" customHeight="1" x14ac:dyDescent="0.2">
      <c r="A284" s="163"/>
      <c r="B284" s="163"/>
      <c r="C284" s="163"/>
      <c r="D284" s="164"/>
      <c r="E284" s="164"/>
      <c r="F284" s="164"/>
      <c r="G284" s="237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spans="1:26" ht="19.5" customHeight="1" x14ac:dyDescent="0.2">
      <c r="A285" s="163"/>
      <c r="B285" s="163"/>
      <c r="C285" s="163"/>
      <c r="D285" s="164"/>
      <c r="E285" s="164"/>
      <c r="F285" s="164"/>
      <c r="G285" s="237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spans="1:26" ht="19.5" customHeight="1" x14ac:dyDescent="0.2">
      <c r="A286" s="163"/>
      <c r="B286" s="163"/>
      <c r="C286" s="163"/>
      <c r="D286" s="164"/>
      <c r="E286" s="164"/>
      <c r="F286" s="164"/>
      <c r="G286" s="237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spans="1:26" ht="19.5" customHeight="1" x14ac:dyDescent="0.2">
      <c r="A287" s="163"/>
      <c r="B287" s="163"/>
      <c r="C287" s="163"/>
      <c r="D287" s="164"/>
      <c r="E287" s="164"/>
      <c r="F287" s="164"/>
      <c r="G287" s="237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spans="1:26" ht="19.5" customHeight="1" x14ac:dyDescent="0.2">
      <c r="A288" s="163"/>
      <c r="B288" s="163"/>
      <c r="C288" s="163"/>
      <c r="D288" s="164"/>
      <c r="E288" s="164"/>
      <c r="F288" s="164"/>
      <c r="G288" s="237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spans="1:26" ht="19.5" customHeight="1" x14ac:dyDescent="0.2">
      <c r="A289" s="163"/>
      <c r="B289" s="163"/>
      <c r="C289" s="163"/>
      <c r="D289" s="164"/>
      <c r="E289" s="164"/>
      <c r="F289" s="164"/>
      <c r="G289" s="237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spans="1:26" ht="19.5" customHeight="1" x14ac:dyDescent="0.2">
      <c r="A290" s="163"/>
      <c r="B290" s="163"/>
      <c r="C290" s="163"/>
      <c r="D290" s="164"/>
      <c r="E290" s="164"/>
      <c r="F290" s="164"/>
      <c r="G290" s="237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spans="1:26" ht="19.5" customHeight="1" x14ac:dyDescent="0.2">
      <c r="A291" s="163"/>
      <c r="B291" s="163"/>
      <c r="C291" s="163"/>
      <c r="D291" s="164"/>
      <c r="E291" s="164"/>
      <c r="F291" s="164"/>
      <c r="G291" s="237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spans="1:26" ht="19.5" customHeight="1" x14ac:dyDescent="0.2">
      <c r="A292" s="163"/>
      <c r="B292" s="163"/>
      <c r="C292" s="163"/>
      <c r="D292" s="164"/>
      <c r="E292" s="164"/>
      <c r="F292" s="164"/>
      <c r="G292" s="237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spans="1:26" ht="19.5" customHeight="1" x14ac:dyDescent="0.2">
      <c r="A293" s="163"/>
      <c r="B293" s="163"/>
      <c r="C293" s="163"/>
      <c r="D293" s="164"/>
      <c r="E293" s="164"/>
      <c r="F293" s="164"/>
      <c r="G293" s="237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spans="1:26" ht="19.5" customHeight="1" x14ac:dyDescent="0.2">
      <c r="A294" s="163"/>
      <c r="B294" s="163"/>
      <c r="C294" s="163"/>
      <c r="D294" s="164"/>
      <c r="E294" s="164"/>
      <c r="F294" s="164"/>
      <c r="G294" s="237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spans="1:26" ht="19.5" customHeight="1" x14ac:dyDescent="0.2">
      <c r="A295" s="163"/>
      <c r="B295" s="163"/>
      <c r="C295" s="163"/>
      <c r="D295" s="164"/>
      <c r="E295" s="164"/>
      <c r="F295" s="164"/>
      <c r="G295" s="237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spans="1:26" ht="19.5" customHeight="1" x14ac:dyDescent="0.2">
      <c r="A296" s="163"/>
      <c r="B296" s="163"/>
      <c r="C296" s="163"/>
      <c r="D296" s="164"/>
      <c r="E296" s="164"/>
      <c r="F296" s="164"/>
      <c r="G296" s="237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spans="1:26" ht="19.5" customHeight="1" x14ac:dyDescent="0.2">
      <c r="A297" s="163"/>
      <c r="B297" s="163"/>
      <c r="C297" s="163"/>
      <c r="D297" s="164"/>
      <c r="E297" s="164"/>
      <c r="F297" s="164"/>
      <c r="G297" s="237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spans="1:26" ht="19.5" customHeight="1" x14ac:dyDescent="0.2">
      <c r="A298" s="163"/>
      <c r="B298" s="163"/>
      <c r="C298" s="163"/>
      <c r="D298" s="164"/>
      <c r="E298" s="164"/>
      <c r="F298" s="164"/>
      <c r="G298" s="237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spans="1:26" ht="19.5" customHeight="1" x14ac:dyDescent="0.2">
      <c r="A299" s="163"/>
      <c r="B299" s="163"/>
      <c r="C299" s="163"/>
      <c r="D299" s="164"/>
      <c r="E299" s="164"/>
      <c r="F299" s="164"/>
      <c r="G299" s="237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spans="1:26" ht="19.5" customHeight="1" x14ac:dyDescent="0.2">
      <c r="A300" s="163"/>
      <c r="B300" s="163"/>
      <c r="C300" s="163"/>
      <c r="D300" s="164"/>
      <c r="E300" s="164"/>
      <c r="F300" s="164"/>
      <c r="G300" s="237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spans="1:26" ht="19.5" customHeight="1" x14ac:dyDescent="0.2">
      <c r="A301" s="163"/>
      <c r="B301" s="163"/>
      <c r="C301" s="163"/>
      <c r="D301" s="164"/>
      <c r="E301" s="164"/>
      <c r="F301" s="164"/>
      <c r="G301" s="237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spans="1:26" ht="19.5" customHeight="1" x14ac:dyDescent="0.2">
      <c r="A302" s="163"/>
      <c r="B302" s="163"/>
      <c r="C302" s="163"/>
      <c r="D302" s="164"/>
      <c r="E302" s="164"/>
      <c r="F302" s="164"/>
      <c r="G302" s="237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spans="1:26" ht="19.5" customHeight="1" x14ac:dyDescent="0.2">
      <c r="A303" s="163"/>
      <c r="B303" s="163"/>
      <c r="C303" s="163"/>
      <c r="D303" s="164"/>
      <c r="E303" s="164"/>
      <c r="F303" s="164"/>
      <c r="G303" s="237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spans="1:26" ht="19.5" customHeight="1" x14ac:dyDescent="0.2">
      <c r="A304" s="163"/>
      <c r="B304" s="163"/>
      <c r="C304" s="163"/>
      <c r="D304" s="164"/>
      <c r="E304" s="164"/>
      <c r="F304" s="164"/>
      <c r="G304" s="237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spans="1:26" ht="19.5" customHeight="1" x14ac:dyDescent="0.2">
      <c r="A305" s="163"/>
      <c r="B305" s="163"/>
      <c r="C305" s="163"/>
      <c r="D305" s="164"/>
      <c r="E305" s="164"/>
      <c r="F305" s="164"/>
      <c r="G305" s="237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spans="1:26" ht="19.5" customHeight="1" x14ac:dyDescent="0.2">
      <c r="A306" s="163"/>
      <c r="B306" s="163"/>
      <c r="C306" s="163"/>
      <c r="D306" s="164"/>
      <c r="E306" s="164"/>
      <c r="F306" s="164"/>
      <c r="G306" s="237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spans="1:26" ht="19.5" customHeight="1" x14ac:dyDescent="0.2">
      <c r="A307" s="163"/>
      <c r="B307" s="163"/>
      <c r="C307" s="163"/>
      <c r="D307" s="164"/>
      <c r="E307" s="164"/>
      <c r="F307" s="164"/>
      <c r="G307" s="237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spans="1:26" ht="19.5" customHeight="1" x14ac:dyDescent="0.2">
      <c r="A308" s="163"/>
      <c r="B308" s="163"/>
      <c r="C308" s="163"/>
      <c r="D308" s="164"/>
      <c r="E308" s="164"/>
      <c r="F308" s="164"/>
      <c r="G308" s="237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spans="1:26" ht="19.5" customHeight="1" x14ac:dyDescent="0.2">
      <c r="A309" s="163"/>
      <c r="B309" s="163"/>
      <c r="C309" s="163"/>
      <c r="D309" s="164"/>
      <c r="E309" s="164"/>
      <c r="F309" s="164"/>
      <c r="G309" s="237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spans="1:26" ht="19.5" customHeight="1" x14ac:dyDescent="0.2">
      <c r="A310" s="163"/>
      <c r="B310" s="163"/>
      <c r="C310" s="163"/>
      <c r="D310" s="164"/>
      <c r="E310" s="164"/>
      <c r="F310" s="164"/>
      <c r="G310" s="237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spans="1:26" ht="19.5" customHeight="1" x14ac:dyDescent="0.2">
      <c r="A311" s="163"/>
      <c r="B311" s="163"/>
      <c r="C311" s="163"/>
      <c r="D311" s="164"/>
      <c r="E311" s="164"/>
      <c r="F311" s="164"/>
      <c r="G311" s="237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spans="1:26" ht="19.5" customHeight="1" x14ac:dyDescent="0.2">
      <c r="A312" s="163"/>
      <c r="B312" s="163"/>
      <c r="C312" s="163"/>
      <c r="D312" s="164"/>
      <c r="E312" s="164"/>
      <c r="F312" s="164"/>
      <c r="G312" s="237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spans="1:26" ht="19.5" customHeight="1" x14ac:dyDescent="0.2">
      <c r="A313" s="163"/>
      <c r="B313" s="163"/>
      <c r="C313" s="163"/>
      <c r="D313" s="164"/>
      <c r="E313" s="164"/>
      <c r="F313" s="164"/>
      <c r="G313" s="237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spans="1:26" ht="19.5" customHeight="1" x14ac:dyDescent="0.2">
      <c r="A314" s="163"/>
      <c r="B314" s="163"/>
      <c r="C314" s="163"/>
      <c r="D314" s="164"/>
      <c r="E314" s="164"/>
      <c r="F314" s="164"/>
      <c r="G314" s="237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spans="1:26" ht="19.5" customHeight="1" x14ac:dyDescent="0.2">
      <c r="A315" s="163"/>
      <c r="B315" s="163"/>
      <c r="C315" s="163"/>
      <c r="D315" s="164"/>
      <c r="E315" s="164"/>
      <c r="F315" s="164"/>
      <c r="G315" s="237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spans="1:26" ht="19.5" customHeight="1" x14ac:dyDescent="0.2">
      <c r="A316" s="163"/>
      <c r="B316" s="163"/>
      <c r="C316" s="163"/>
      <c r="D316" s="164"/>
      <c r="E316" s="164"/>
      <c r="F316" s="164"/>
      <c r="G316" s="237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spans="1:26" ht="19.5" customHeight="1" x14ac:dyDescent="0.2">
      <c r="A317" s="163"/>
      <c r="B317" s="163"/>
      <c r="C317" s="163"/>
      <c r="D317" s="164"/>
      <c r="E317" s="164"/>
      <c r="F317" s="164"/>
      <c r="G317" s="237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spans="1:26" ht="19.5" customHeight="1" x14ac:dyDescent="0.2">
      <c r="A318" s="163"/>
      <c r="B318" s="163"/>
      <c r="C318" s="163"/>
      <c r="D318" s="164"/>
      <c r="E318" s="164"/>
      <c r="F318" s="164"/>
      <c r="G318" s="237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spans="1:26" ht="19.5" customHeight="1" x14ac:dyDescent="0.2">
      <c r="A319" s="163"/>
      <c r="B319" s="163"/>
      <c r="C319" s="163"/>
      <c r="D319" s="164"/>
      <c r="E319" s="164"/>
      <c r="F319" s="164"/>
      <c r="G319" s="237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spans="1:26" ht="19.5" customHeight="1" x14ac:dyDescent="0.2">
      <c r="A320" s="163"/>
      <c r="B320" s="163"/>
      <c r="C320" s="163"/>
      <c r="D320" s="164"/>
      <c r="E320" s="164"/>
      <c r="F320" s="164"/>
      <c r="G320" s="237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spans="1:26" ht="19.5" customHeight="1" x14ac:dyDescent="0.2">
      <c r="A321" s="163"/>
      <c r="B321" s="163"/>
      <c r="C321" s="163"/>
      <c r="D321" s="164"/>
      <c r="E321" s="164"/>
      <c r="F321" s="164"/>
      <c r="G321" s="237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spans="1:26" ht="19.5" customHeight="1" x14ac:dyDescent="0.2">
      <c r="A322" s="163"/>
      <c r="B322" s="163"/>
      <c r="C322" s="163"/>
      <c r="D322" s="164"/>
      <c r="E322" s="164"/>
      <c r="F322" s="164"/>
      <c r="G322" s="237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spans="1:26" ht="19.5" customHeight="1" x14ac:dyDescent="0.2">
      <c r="A323" s="163"/>
      <c r="B323" s="163"/>
      <c r="C323" s="163"/>
      <c r="D323" s="164"/>
      <c r="E323" s="164"/>
      <c r="F323" s="164"/>
      <c r="G323" s="237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spans="1:26" ht="19.5" customHeight="1" x14ac:dyDescent="0.2">
      <c r="A324" s="163"/>
      <c r="B324" s="163"/>
      <c r="C324" s="163"/>
      <c r="D324" s="164"/>
      <c r="E324" s="164"/>
      <c r="F324" s="164"/>
      <c r="G324" s="237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spans="1:26" ht="19.5" customHeight="1" x14ac:dyDescent="0.2">
      <c r="A325" s="163"/>
      <c r="B325" s="163"/>
      <c r="C325" s="163"/>
      <c r="D325" s="164"/>
      <c r="E325" s="164"/>
      <c r="F325" s="164"/>
      <c r="G325" s="237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spans="1:26" ht="19.5" customHeight="1" x14ac:dyDescent="0.2">
      <c r="A326" s="163"/>
      <c r="B326" s="163"/>
      <c r="C326" s="163"/>
      <c r="D326" s="164"/>
      <c r="E326" s="164"/>
      <c r="F326" s="164"/>
      <c r="G326" s="237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spans="1:26" ht="19.5" customHeight="1" x14ac:dyDescent="0.2">
      <c r="A327" s="163"/>
      <c r="B327" s="163"/>
      <c r="C327" s="163"/>
      <c r="D327" s="164"/>
      <c r="E327" s="164"/>
      <c r="F327" s="164"/>
      <c r="G327" s="237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spans="1:26" ht="19.5" customHeight="1" x14ac:dyDescent="0.2">
      <c r="A328" s="163"/>
      <c r="B328" s="163"/>
      <c r="C328" s="163"/>
      <c r="D328" s="164"/>
      <c r="E328" s="164"/>
      <c r="F328" s="164"/>
      <c r="G328" s="237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spans="1:26" ht="19.5" customHeight="1" x14ac:dyDescent="0.2">
      <c r="A329" s="163"/>
      <c r="B329" s="163"/>
      <c r="C329" s="163"/>
      <c r="D329" s="164"/>
      <c r="E329" s="164"/>
      <c r="F329" s="164"/>
      <c r="G329" s="237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spans="1:26" ht="19.5" customHeight="1" x14ac:dyDescent="0.2">
      <c r="A330" s="163"/>
      <c r="B330" s="163"/>
      <c r="C330" s="163"/>
      <c r="D330" s="164"/>
      <c r="E330" s="164"/>
      <c r="F330" s="164"/>
      <c r="G330" s="237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spans="1:26" ht="19.5" customHeight="1" x14ac:dyDescent="0.2">
      <c r="A331" s="163"/>
      <c r="B331" s="163"/>
      <c r="C331" s="163"/>
      <c r="D331" s="164"/>
      <c r="E331" s="164"/>
      <c r="F331" s="164"/>
      <c r="G331" s="237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spans="1:26" ht="19.5" customHeight="1" x14ac:dyDescent="0.2">
      <c r="A332" s="163"/>
      <c r="B332" s="163"/>
      <c r="C332" s="163"/>
      <c r="D332" s="164"/>
      <c r="E332" s="164"/>
      <c r="F332" s="164"/>
      <c r="G332" s="237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spans="1:26" ht="19.5" customHeight="1" x14ac:dyDescent="0.2">
      <c r="A333" s="163"/>
      <c r="B333" s="163"/>
      <c r="C333" s="163"/>
      <c r="D333" s="164"/>
      <c r="E333" s="164"/>
      <c r="F333" s="164"/>
      <c r="G333" s="237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spans="1:26" ht="19.5" customHeight="1" x14ac:dyDescent="0.2">
      <c r="A334" s="163"/>
      <c r="B334" s="163"/>
      <c r="C334" s="163"/>
      <c r="D334" s="164"/>
      <c r="E334" s="164"/>
      <c r="F334" s="164"/>
      <c r="G334" s="237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spans="1:26" ht="19.5" customHeight="1" x14ac:dyDescent="0.2">
      <c r="A335" s="163"/>
      <c r="B335" s="163"/>
      <c r="C335" s="163"/>
      <c r="D335" s="164"/>
      <c r="E335" s="164"/>
      <c r="F335" s="164"/>
      <c r="G335" s="237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spans="1:26" ht="19.5" customHeight="1" x14ac:dyDescent="0.2">
      <c r="A336" s="163"/>
      <c r="B336" s="163"/>
      <c r="C336" s="163"/>
      <c r="D336" s="164"/>
      <c r="E336" s="164"/>
      <c r="F336" s="164"/>
      <c r="G336" s="237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spans="1:26" ht="19.5" customHeight="1" x14ac:dyDescent="0.2">
      <c r="A337" s="163"/>
      <c r="B337" s="163"/>
      <c r="C337" s="163"/>
      <c r="D337" s="164"/>
      <c r="E337" s="164"/>
      <c r="F337" s="164"/>
      <c r="G337" s="237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spans="1:26" ht="19.5" customHeight="1" x14ac:dyDescent="0.2">
      <c r="A338" s="163"/>
      <c r="B338" s="163"/>
      <c r="C338" s="163"/>
      <c r="D338" s="164"/>
      <c r="E338" s="164"/>
      <c r="F338" s="164"/>
      <c r="G338" s="237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spans="1:26" ht="19.5" customHeight="1" x14ac:dyDescent="0.2">
      <c r="A339" s="163"/>
      <c r="B339" s="163"/>
      <c r="C339" s="163"/>
      <c r="D339" s="164"/>
      <c r="E339" s="164"/>
      <c r="F339" s="164"/>
      <c r="G339" s="237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spans="1:26" ht="19.5" customHeight="1" x14ac:dyDescent="0.2">
      <c r="A340" s="163"/>
      <c r="B340" s="163"/>
      <c r="C340" s="163"/>
      <c r="D340" s="164"/>
      <c r="E340" s="164"/>
      <c r="F340" s="164"/>
      <c r="G340" s="237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spans="1:26" ht="19.5" customHeight="1" x14ac:dyDescent="0.2">
      <c r="A341" s="163"/>
      <c r="B341" s="163"/>
      <c r="C341" s="163"/>
      <c r="D341" s="164"/>
      <c r="E341" s="164"/>
      <c r="F341" s="164"/>
      <c r="G341" s="237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spans="1:26" ht="19.5" customHeight="1" x14ac:dyDescent="0.2">
      <c r="A342" s="163"/>
      <c r="B342" s="163"/>
      <c r="C342" s="163"/>
      <c r="D342" s="164"/>
      <c r="E342" s="164"/>
      <c r="F342" s="164"/>
      <c r="G342" s="237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spans="1:26" ht="19.5" customHeight="1" x14ac:dyDescent="0.2">
      <c r="A343" s="163"/>
      <c r="B343" s="163"/>
      <c r="C343" s="163"/>
      <c r="D343" s="164"/>
      <c r="E343" s="164"/>
      <c r="F343" s="164"/>
      <c r="G343" s="237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spans="1:26" ht="19.5" customHeight="1" x14ac:dyDescent="0.2">
      <c r="A344" s="163"/>
      <c r="B344" s="163"/>
      <c r="C344" s="163"/>
      <c r="D344" s="164"/>
      <c r="E344" s="164"/>
      <c r="F344" s="164"/>
      <c r="G344" s="237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spans="1:26" ht="19.5" customHeight="1" x14ac:dyDescent="0.2">
      <c r="A345" s="163"/>
      <c r="B345" s="163"/>
      <c r="C345" s="163"/>
      <c r="D345" s="164"/>
      <c r="E345" s="164"/>
      <c r="F345" s="164"/>
      <c r="G345" s="237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spans="1:26" ht="19.5" customHeight="1" x14ac:dyDescent="0.2">
      <c r="A346" s="163"/>
      <c r="B346" s="163"/>
      <c r="C346" s="163"/>
      <c r="D346" s="164"/>
      <c r="E346" s="164"/>
      <c r="F346" s="164"/>
      <c r="G346" s="237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spans="1:26" ht="19.5" customHeight="1" x14ac:dyDescent="0.2">
      <c r="A347" s="163"/>
      <c r="B347" s="163"/>
      <c r="C347" s="163"/>
      <c r="D347" s="164"/>
      <c r="E347" s="164"/>
      <c r="F347" s="164"/>
      <c r="G347" s="237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spans="1:26" ht="19.5" customHeight="1" x14ac:dyDescent="0.2">
      <c r="A348" s="163"/>
      <c r="B348" s="163"/>
      <c r="C348" s="163"/>
      <c r="D348" s="164"/>
      <c r="E348" s="164"/>
      <c r="F348" s="164"/>
      <c r="G348" s="237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spans="1:26" ht="19.5" customHeight="1" x14ac:dyDescent="0.2">
      <c r="A349" s="163"/>
      <c r="B349" s="163"/>
      <c r="C349" s="163"/>
      <c r="D349" s="164"/>
      <c r="E349" s="164"/>
      <c r="F349" s="164"/>
      <c r="G349" s="237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spans="1:26" ht="19.5" customHeight="1" x14ac:dyDescent="0.2">
      <c r="A350" s="163"/>
      <c r="B350" s="163"/>
      <c r="C350" s="163"/>
      <c r="D350" s="164"/>
      <c r="E350" s="164"/>
      <c r="F350" s="164"/>
      <c r="G350" s="237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spans="1:26" ht="19.5" customHeight="1" x14ac:dyDescent="0.2">
      <c r="A351" s="163"/>
      <c r="B351" s="163"/>
      <c r="C351" s="163"/>
      <c r="D351" s="164"/>
      <c r="E351" s="164"/>
      <c r="F351" s="164"/>
      <c r="G351" s="237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spans="1:26" ht="19.5" customHeight="1" x14ac:dyDescent="0.2">
      <c r="A352" s="163"/>
      <c r="B352" s="163"/>
      <c r="C352" s="163"/>
      <c r="D352" s="164"/>
      <c r="E352" s="164"/>
      <c r="F352" s="164"/>
      <c r="G352" s="237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spans="1:26" ht="19.5" customHeight="1" x14ac:dyDescent="0.2">
      <c r="A353" s="163"/>
      <c r="B353" s="163"/>
      <c r="C353" s="163"/>
      <c r="D353" s="164"/>
      <c r="E353" s="164"/>
      <c r="F353" s="164"/>
      <c r="G353" s="237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spans="1:26" ht="19.5" customHeight="1" x14ac:dyDescent="0.2">
      <c r="A354" s="163"/>
      <c r="B354" s="163"/>
      <c r="C354" s="163"/>
      <c r="D354" s="164"/>
      <c r="E354" s="164"/>
      <c r="F354" s="164"/>
      <c r="G354" s="237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spans="1:26" ht="19.5" customHeight="1" x14ac:dyDescent="0.2">
      <c r="A355" s="163"/>
      <c r="B355" s="163"/>
      <c r="C355" s="163"/>
      <c r="D355" s="164"/>
      <c r="E355" s="164"/>
      <c r="F355" s="164"/>
      <c r="G355" s="237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spans="1:26" ht="19.5" customHeight="1" x14ac:dyDescent="0.2">
      <c r="A356" s="163"/>
      <c r="B356" s="163"/>
      <c r="C356" s="163"/>
      <c r="D356" s="164"/>
      <c r="E356" s="164"/>
      <c r="F356" s="164"/>
      <c r="G356" s="237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spans="1:26" ht="19.5" customHeight="1" x14ac:dyDescent="0.2">
      <c r="A357" s="163"/>
      <c r="B357" s="163"/>
      <c r="C357" s="163"/>
      <c r="D357" s="164"/>
      <c r="E357" s="164"/>
      <c r="F357" s="164"/>
      <c r="G357" s="237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spans="1:26" ht="19.5" customHeight="1" x14ac:dyDescent="0.2">
      <c r="A358" s="163"/>
      <c r="B358" s="163"/>
      <c r="C358" s="163"/>
      <c r="D358" s="164"/>
      <c r="E358" s="164"/>
      <c r="F358" s="164"/>
      <c r="G358" s="237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spans="1:26" ht="19.5" customHeight="1" x14ac:dyDescent="0.2">
      <c r="A359" s="163"/>
      <c r="B359" s="163"/>
      <c r="C359" s="163"/>
      <c r="D359" s="164"/>
      <c r="E359" s="164"/>
      <c r="F359" s="164"/>
      <c r="G359" s="237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spans="1:26" ht="19.5" customHeight="1" x14ac:dyDescent="0.2">
      <c r="A360" s="163"/>
      <c r="B360" s="163"/>
      <c r="C360" s="163"/>
      <c r="D360" s="164"/>
      <c r="E360" s="164"/>
      <c r="F360" s="164"/>
      <c r="G360" s="237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spans="1:26" ht="19.5" customHeight="1" x14ac:dyDescent="0.2">
      <c r="A361" s="163"/>
      <c r="B361" s="163"/>
      <c r="C361" s="163"/>
      <c r="D361" s="164"/>
      <c r="E361" s="164"/>
      <c r="F361" s="164"/>
      <c r="G361" s="237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spans="1:26" ht="19.5" customHeight="1" x14ac:dyDescent="0.2">
      <c r="A362" s="163"/>
      <c r="B362" s="163"/>
      <c r="C362" s="163"/>
      <c r="D362" s="164"/>
      <c r="E362" s="164"/>
      <c r="F362" s="164"/>
      <c r="G362" s="237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spans="1:26" ht="19.5" customHeight="1" x14ac:dyDescent="0.2">
      <c r="A363" s="163"/>
      <c r="B363" s="163"/>
      <c r="C363" s="163"/>
      <c r="D363" s="164"/>
      <c r="E363" s="164"/>
      <c r="F363" s="164"/>
      <c r="G363" s="237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spans="1:26" ht="19.5" customHeight="1" x14ac:dyDescent="0.2">
      <c r="A364" s="163"/>
      <c r="B364" s="163"/>
      <c r="C364" s="163"/>
      <c r="D364" s="164"/>
      <c r="E364" s="164"/>
      <c r="F364" s="164"/>
      <c r="G364" s="237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spans="1:26" ht="19.5" customHeight="1" x14ac:dyDescent="0.2">
      <c r="A365" s="163"/>
      <c r="B365" s="163"/>
      <c r="C365" s="163"/>
      <c r="D365" s="164"/>
      <c r="E365" s="164"/>
      <c r="F365" s="164"/>
      <c r="G365" s="237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spans="1:26" ht="19.5" customHeight="1" x14ac:dyDescent="0.2">
      <c r="A366" s="163"/>
      <c r="B366" s="163"/>
      <c r="C366" s="163"/>
      <c r="D366" s="164"/>
      <c r="E366" s="164"/>
      <c r="F366" s="164"/>
      <c r="G366" s="237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spans="1:26" ht="19.5" customHeight="1" x14ac:dyDescent="0.2">
      <c r="A367" s="163"/>
      <c r="B367" s="163"/>
      <c r="C367" s="163"/>
      <c r="D367" s="164"/>
      <c r="E367" s="164"/>
      <c r="F367" s="164"/>
      <c r="G367" s="237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spans="1:26" ht="19.5" customHeight="1" x14ac:dyDescent="0.2">
      <c r="A368" s="163"/>
      <c r="B368" s="163"/>
      <c r="C368" s="163"/>
      <c r="D368" s="164"/>
      <c r="E368" s="164"/>
      <c r="F368" s="164"/>
      <c r="G368" s="237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spans="1:26" ht="19.5" customHeight="1" x14ac:dyDescent="0.2">
      <c r="A369" s="163"/>
      <c r="B369" s="163"/>
      <c r="C369" s="163"/>
      <c r="D369" s="164"/>
      <c r="E369" s="164"/>
      <c r="F369" s="164"/>
      <c r="G369" s="237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spans="1:26" ht="19.5" customHeight="1" x14ac:dyDescent="0.2">
      <c r="A370" s="163"/>
      <c r="B370" s="163"/>
      <c r="C370" s="163"/>
      <c r="D370" s="164"/>
      <c r="E370" s="164"/>
      <c r="F370" s="164"/>
      <c r="G370" s="237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spans="1:26" ht="19.5" customHeight="1" x14ac:dyDescent="0.2">
      <c r="A371" s="163"/>
      <c r="B371" s="163"/>
      <c r="C371" s="163"/>
      <c r="D371" s="164"/>
      <c r="E371" s="164"/>
      <c r="F371" s="164"/>
      <c r="G371" s="237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spans="1:26" ht="19.5" customHeight="1" x14ac:dyDescent="0.2">
      <c r="A372" s="163"/>
      <c r="B372" s="163"/>
      <c r="C372" s="163"/>
      <c r="D372" s="164"/>
      <c r="E372" s="164"/>
      <c r="F372" s="164"/>
      <c r="G372" s="237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spans="1:26" ht="19.5" customHeight="1" x14ac:dyDescent="0.2">
      <c r="A373" s="163"/>
      <c r="B373" s="163"/>
      <c r="C373" s="163"/>
      <c r="D373" s="164"/>
      <c r="E373" s="164"/>
      <c r="F373" s="164"/>
      <c r="G373" s="237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spans="1:26" ht="19.5" customHeight="1" x14ac:dyDescent="0.2">
      <c r="A374" s="163"/>
      <c r="B374" s="163"/>
      <c r="C374" s="163"/>
      <c r="D374" s="164"/>
      <c r="E374" s="164"/>
      <c r="F374" s="164"/>
      <c r="G374" s="237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spans="1:26" ht="19.5" customHeight="1" x14ac:dyDescent="0.2">
      <c r="A375" s="163"/>
      <c r="B375" s="163"/>
      <c r="C375" s="163"/>
      <c r="D375" s="164"/>
      <c r="E375" s="164"/>
      <c r="F375" s="164"/>
      <c r="G375" s="237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spans="1:26" ht="19.5" customHeight="1" x14ac:dyDescent="0.2">
      <c r="A376" s="163"/>
      <c r="B376" s="163"/>
      <c r="C376" s="163"/>
      <c r="D376" s="164"/>
      <c r="E376" s="164"/>
      <c r="F376" s="164"/>
      <c r="G376" s="237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spans="1:26" ht="19.5" customHeight="1" x14ac:dyDescent="0.2">
      <c r="A377" s="163"/>
      <c r="B377" s="163"/>
      <c r="C377" s="163"/>
      <c r="D377" s="164"/>
      <c r="E377" s="164"/>
      <c r="F377" s="164"/>
      <c r="G377" s="237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spans="1:26" ht="19.5" customHeight="1" x14ac:dyDescent="0.2">
      <c r="A378" s="163"/>
      <c r="B378" s="163"/>
      <c r="C378" s="163"/>
      <c r="D378" s="164"/>
      <c r="E378" s="164"/>
      <c r="F378" s="164"/>
      <c r="G378" s="237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spans="1:26" ht="19.5" customHeight="1" x14ac:dyDescent="0.2">
      <c r="A379" s="163"/>
      <c r="B379" s="163"/>
      <c r="C379" s="163"/>
      <c r="D379" s="164"/>
      <c r="E379" s="164"/>
      <c r="F379" s="164"/>
      <c r="G379" s="237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spans="1:26" ht="19.5" customHeight="1" x14ac:dyDescent="0.2">
      <c r="A380" s="163"/>
      <c r="B380" s="163"/>
      <c r="C380" s="163"/>
      <c r="D380" s="164"/>
      <c r="E380" s="164"/>
      <c r="F380" s="164"/>
      <c r="G380" s="237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spans="1:26" ht="19.5" customHeight="1" x14ac:dyDescent="0.2">
      <c r="A381" s="163"/>
      <c r="B381" s="163"/>
      <c r="C381" s="163"/>
      <c r="D381" s="164"/>
      <c r="E381" s="164"/>
      <c r="F381" s="164"/>
      <c r="G381" s="237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spans="1:26" ht="19.5" customHeight="1" x14ac:dyDescent="0.2">
      <c r="A382" s="163"/>
      <c r="B382" s="163"/>
      <c r="C382" s="163"/>
      <c r="D382" s="164"/>
      <c r="E382" s="164"/>
      <c r="F382" s="164"/>
      <c r="G382" s="237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spans="1:26" ht="19.5" customHeight="1" x14ac:dyDescent="0.2">
      <c r="A383" s="163"/>
      <c r="B383" s="163"/>
      <c r="C383" s="163"/>
      <c r="D383" s="164"/>
      <c r="E383" s="164"/>
      <c r="F383" s="164"/>
      <c r="G383" s="237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spans="1:26" ht="19.5" customHeight="1" x14ac:dyDescent="0.2">
      <c r="A384" s="163"/>
      <c r="B384" s="163"/>
      <c r="C384" s="163"/>
      <c r="D384" s="164"/>
      <c r="E384" s="164"/>
      <c r="F384" s="164"/>
      <c r="G384" s="237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spans="1:26" ht="19.5" customHeight="1" x14ac:dyDescent="0.2">
      <c r="A385" s="163"/>
      <c r="B385" s="163"/>
      <c r="C385" s="163"/>
      <c r="D385" s="164"/>
      <c r="E385" s="164"/>
      <c r="F385" s="164"/>
      <c r="G385" s="237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spans="1:26" ht="19.5" customHeight="1" x14ac:dyDescent="0.2">
      <c r="A386" s="163"/>
      <c r="B386" s="163"/>
      <c r="C386" s="163"/>
      <c r="D386" s="164"/>
      <c r="E386" s="164"/>
      <c r="F386" s="164"/>
      <c r="G386" s="237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spans="1:26" ht="19.5" customHeight="1" x14ac:dyDescent="0.2">
      <c r="A387" s="163"/>
      <c r="B387" s="163"/>
      <c r="C387" s="163"/>
      <c r="D387" s="164"/>
      <c r="E387" s="164"/>
      <c r="F387" s="164"/>
      <c r="G387" s="237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spans="1:26" ht="19.5" customHeight="1" x14ac:dyDescent="0.2">
      <c r="A388" s="163"/>
      <c r="B388" s="163"/>
      <c r="C388" s="163"/>
      <c r="D388" s="164"/>
      <c r="E388" s="164"/>
      <c r="F388" s="164"/>
      <c r="G388" s="237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spans="1:26" ht="19.5" customHeight="1" x14ac:dyDescent="0.2">
      <c r="A389" s="163"/>
      <c r="B389" s="163"/>
      <c r="C389" s="163"/>
      <c r="D389" s="164"/>
      <c r="E389" s="164"/>
      <c r="F389" s="164"/>
      <c r="G389" s="237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spans="1:26" ht="19.5" customHeight="1" x14ac:dyDescent="0.2">
      <c r="A390" s="163"/>
      <c r="B390" s="163"/>
      <c r="C390" s="163"/>
      <c r="D390" s="164"/>
      <c r="E390" s="164"/>
      <c r="F390" s="164"/>
      <c r="G390" s="237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spans="1:26" ht="19.5" customHeight="1" x14ac:dyDescent="0.2">
      <c r="A391" s="163"/>
      <c r="B391" s="163"/>
      <c r="C391" s="163"/>
      <c r="D391" s="164"/>
      <c r="E391" s="164"/>
      <c r="F391" s="164"/>
      <c r="G391" s="237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spans="1:26" ht="19.5" customHeight="1" x14ac:dyDescent="0.2">
      <c r="A392" s="163"/>
      <c r="B392" s="163"/>
      <c r="C392" s="163"/>
      <c r="D392" s="164"/>
      <c r="E392" s="164"/>
      <c r="F392" s="164"/>
      <c r="G392" s="237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spans="1:26" ht="19.5" customHeight="1" x14ac:dyDescent="0.2">
      <c r="A393" s="163"/>
      <c r="B393" s="163"/>
      <c r="C393" s="163"/>
      <c r="D393" s="164"/>
      <c r="E393" s="164"/>
      <c r="F393" s="164"/>
      <c r="G393" s="237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spans="1:26" ht="19.5" customHeight="1" x14ac:dyDescent="0.2">
      <c r="A394" s="163"/>
      <c r="B394" s="163"/>
      <c r="C394" s="163"/>
      <c r="D394" s="164"/>
      <c r="E394" s="164"/>
      <c r="F394" s="164"/>
      <c r="G394" s="237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spans="1:26" ht="19.5" customHeight="1" x14ac:dyDescent="0.2">
      <c r="A395" s="163"/>
      <c r="B395" s="163"/>
      <c r="C395" s="163"/>
      <c r="D395" s="164"/>
      <c r="E395" s="164"/>
      <c r="F395" s="164"/>
      <c r="G395" s="237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spans="1:26" ht="19.5" customHeight="1" x14ac:dyDescent="0.2">
      <c r="A396" s="163"/>
      <c r="B396" s="163"/>
      <c r="C396" s="163"/>
      <c r="D396" s="164"/>
      <c r="E396" s="164"/>
      <c r="F396" s="164"/>
      <c r="G396" s="237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spans="1:26" ht="19.5" customHeight="1" x14ac:dyDescent="0.2">
      <c r="A397" s="163"/>
      <c r="B397" s="163"/>
      <c r="C397" s="163"/>
      <c r="D397" s="164"/>
      <c r="E397" s="164"/>
      <c r="F397" s="164"/>
      <c r="G397" s="237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spans="1:26" ht="19.5" customHeight="1" x14ac:dyDescent="0.2">
      <c r="A398" s="163"/>
      <c r="B398" s="163"/>
      <c r="C398" s="163"/>
      <c r="D398" s="164"/>
      <c r="E398" s="164"/>
      <c r="F398" s="164"/>
      <c r="G398" s="237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spans="1:26" ht="19.5" customHeight="1" x14ac:dyDescent="0.2">
      <c r="A399" s="163"/>
      <c r="B399" s="163"/>
      <c r="C399" s="163"/>
      <c r="D399" s="164"/>
      <c r="E399" s="164"/>
      <c r="F399" s="164"/>
      <c r="G399" s="237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spans="1:26" ht="19.5" customHeight="1" x14ac:dyDescent="0.2">
      <c r="A400" s="163"/>
      <c r="B400" s="163"/>
      <c r="C400" s="163"/>
      <c r="D400" s="164"/>
      <c r="E400" s="164"/>
      <c r="F400" s="164"/>
      <c r="G400" s="237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spans="1:26" ht="19.5" customHeight="1" x14ac:dyDescent="0.2">
      <c r="A401" s="163"/>
      <c r="B401" s="163"/>
      <c r="C401" s="163"/>
      <c r="D401" s="164"/>
      <c r="E401" s="164"/>
      <c r="F401" s="164"/>
      <c r="G401" s="237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spans="1:26" ht="19.5" customHeight="1" x14ac:dyDescent="0.2">
      <c r="A402" s="163"/>
      <c r="B402" s="163"/>
      <c r="C402" s="163"/>
      <c r="D402" s="164"/>
      <c r="E402" s="164"/>
      <c r="F402" s="164"/>
      <c r="G402" s="237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spans="1:26" ht="19.5" customHeight="1" x14ac:dyDescent="0.2">
      <c r="A403" s="163"/>
      <c r="B403" s="163"/>
      <c r="C403" s="163"/>
      <c r="D403" s="164"/>
      <c r="E403" s="164"/>
      <c r="F403" s="164"/>
      <c r="G403" s="237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spans="1:26" ht="19.5" customHeight="1" x14ac:dyDescent="0.2">
      <c r="A404" s="163"/>
      <c r="B404" s="163"/>
      <c r="C404" s="163"/>
      <c r="D404" s="164"/>
      <c r="E404" s="164"/>
      <c r="F404" s="164"/>
      <c r="G404" s="237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spans="1:26" ht="19.5" customHeight="1" x14ac:dyDescent="0.2">
      <c r="A405" s="163"/>
      <c r="B405" s="163"/>
      <c r="C405" s="163"/>
      <c r="D405" s="164"/>
      <c r="E405" s="164"/>
      <c r="F405" s="164"/>
      <c r="G405" s="237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spans="1:26" ht="19.5" customHeight="1" x14ac:dyDescent="0.2">
      <c r="A406" s="163"/>
      <c r="B406" s="163"/>
      <c r="C406" s="163"/>
      <c r="D406" s="164"/>
      <c r="E406" s="164"/>
      <c r="F406" s="164"/>
      <c r="G406" s="237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spans="1:26" ht="19.5" customHeight="1" x14ac:dyDescent="0.2">
      <c r="A407" s="163"/>
      <c r="B407" s="163"/>
      <c r="C407" s="163"/>
      <c r="D407" s="164"/>
      <c r="E407" s="164"/>
      <c r="F407" s="164"/>
      <c r="G407" s="237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spans="1:26" ht="19.5" customHeight="1" x14ac:dyDescent="0.2">
      <c r="A408" s="163"/>
      <c r="B408" s="163"/>
      <c r="C408" s="163"/>
      <c r="D408" s="164"/>
      <c r="E408" s="164"/>
      <c r="F408" s="164"/>
      <c r="G408" s="237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spans="1:26" ht="19.5" customHeight="1" x14ac:dyDescent="0.2">
      <c r="A409" s="163"/>
      <c r="B409" s="163"/>
      <c r="C409" s="163"/>
      <c r="D409" s="164"/>
      <c r="E409" s="164"/>
      <c r="F409" s="164"/>
      <c r="G409" s="237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spans="1:26" ht="19.5" customHeight="1" x14ac:dyDescent="0.2">
      <c r="A410" s="163"/>
      <c r="B410" s="163"/>
      <c r="C410" s="163"/>
      <c r="D410" s="164"/>
      <c r="E410" s="164"/>
      <c r="F410" s="164"/>
      <c r="G410" s="237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spans="1:26" ht="19.5" customHeight="1" x14ac:dyDescent="0.2">
      <c r="A411" s="163"/>
      <c r="B411" s="163"/>
      <c r="C411" s="163"/>
      <c r="D411" s="164"/>
      <c r="E411" s="164"/>
      <c r="F411" s="164"/>
      <c r="G411" s="237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spans="1:26" ht="19.5" customHeight="1" x14ac:dyDescent="0.2">
      <c r="A412" s="163"/>
      <c r="B412" s="163"/>
      <c r="C412" s="163"/>
      <c r="D412" s="164"/>
      <c r="E412" s="164"/>
      <c r="F412" s="164"/>
      <c r="G412" s="237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spans="1:26" ht="19.5" customHeight="1" x14ac:dyDescent="0.2">
      <c r="A413" s="163"/>
      <c r="B413" s="163"/>
      <c r="C413" s="163"/>
      <c r="D413" s="164"/>
      <c r="E413" s="164"/>
      <c r="F413" s="164"/>
      <c r="G413" s="237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spans="1:26" ht="19.5" customHeight="1" x14ac:dyDescent="0.2">
      <c r="A414" s="163"/>
      <c r="B414" s="163"/>
      <c r="C414" s="163"/>
      <c r="D414" s="164"/>
      <c r="E414" s="164"/>
      <c r="F414" s="164"/>
      <c r="G414" s="237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spans="1:26" ht="19.5" customHeight="1" x14ac:dyDescent="0.2">
      <c r="A415" s="163"/>
      <c r="B415" s="163"/>
      <c r="C415" s="163"/>
      <c r="D415" s="164"/>
      <c r="E415" s="164"/>
      <c r="F415" s="164"/>
      <c r="G415" s="237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spans="1:26" ht="19.5" customHeight="1" x14ac:dyDescent="0.2">
      <c r="A416" s="163"/>
      <c r="B416" s="163"/>
      <c r="C416" s="163"/>
      <c r="D416" s="164"/>
      <c r="E416" s="164"/>
      <c r="F416" s="164"/>
      <c r="G416" s="237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spans="1:26" ht="19.5" customHeight="1" x14ac:dyDescent="0.2">
      <c r="A417" s="163"/>
      <c r="B417" s="163"/>
      <c r="C417" s="163"/>
      <c r="D417" s="164"/>
      <c r="E417" s="164"/>
      <c r="F417" s="164"/>
      <c r="G417" s="237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spans="1:26" ht="19.5" customHeight="1" x14ac:dyDescent="0.2">
      <c r="A418" s="163"/>
      <c r="B418" s="163"/>
      <c r="C418" s="163"/>
      <c r="D418" s="164"/>
      <c r="E418" s="164"/>
      <c r="F418" s="164"/>
      <c r="G418" s="237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spans="1:26" ht="19.5" customHeight="1" x14ac:dyDescent="0.2">
      <c r="A419" s="163"/>
      <c r="B419" s="163"/>
      <c r="C419" s="163"/>
      <c r="D419" s="164"/>
      <c r="E419" s="164"/>
      <c r="F419" s="164"/>
      <c r="G419" s="237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spans="1:26" ht="19.5" customHeight="1" x14ac:dyDescent="0.2">
      <c r="A420" s="163"/>
      <c r="B420" s="163"/>
      <c r="C420" s="163"/>
      <c r="D420" s="164"/>
      <c r="E420" s="164"/>
      <c r="F420" s="164"/>
      <c r="G420" s="237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spans="1:26" ht="19.5" customHeight="1" x14ac:dyDescent="0.2">
      <c r="A421" s="163"/>
      <c r="B421" s="163"/>
      <c r="C421" s="163"/>
      <c r="D421" s="164"/>
      <c r="E421" s="164"/>
      <c r="F421" s="164"/>
      <c r="G421" s="237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spans="1:26" ht="19.5" customHeight="1" x14ac:dyDescent="0.2">
      <c r="A422" s="163"/>
      <c r="B422" s="163"/>
      <c r="C422" s="163"/>
      <c r="D422" s="164"/>
      <c r="E422" s="164"/>
      <c r="F422" s="164"/>
      <c r="G422" s="237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spans="1:26" ht="19.5" customHeight="1" x14ac:dyDescent="0.2">
      <c r="A423" s="163"/>
      <c r="B423" s="163"/>
      <c r="C423" s="163"/>
      <c r="D423" s="164"/>
      <c r="E423" s="164"/>
      <c r="F423" s="164"/>
      <c r="G423" s="237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spans="1:26" ht="19.5" customHeight="1" x14ac:dyDescent="0.2">
      <c r="A424" s="163"/>
      <c r="B424" s="163"/>
      <c r="C424" s="163"/>
      <c r="D424" s="164"/>
      <c r="E424" s="164"/>
      <c r="F424" s="164"/>
      <c r="G424" s="237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spans="1:26" ht="19.5" customHeight="1" x14ac:dyDescent="0.2">
      <c r="A425" s="163"/>
      <c r="B425" s="163"/>
      <c r="C425" s="163"/>
      <c r="D425" s="164"/>
      <c r="E425" s="164"/>
      <c r="F425" s="164"/>
      <c r="G425" s="237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spans="1:26" ht="19.5" customHeight="1" x14ac:dyDescent="0.2">
      <c r="A426" s="163"/>
      <c r="B426" s="163"/>
      <c r="C426" s="163"/>
      <c r="D426" s="164"/>
      <c r="E426" s="164"/>
      <c r="F426" s="164"/>
      <c r="G426" s="237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spans="1:26" ht="19.5" customHeight="1" x14ac:dyDescent="0.2">
      <c r="A427" s="163"/>
      <c r="B427" s="163"/>
      <c r="C427" s="163"/>
      <c r="D427" s="164"/>
      <c r="E427" s="164"/>
      <c r="F427" s="164"/>
      <c r="G427" s="237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spans="1:26" ht="19.5" customHeight="1" x14ac:dyDescent="0.2">
      <c r="A428" s="163"/>
      <c r="B428" s="163"/>
      <c r="C428" s="163"/>
      <c r="D428" s="164"/>
      <c r="E428" s="164"/>
      <c r="F428" s="164"/>
      <c r="G428" s="237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spans="1:26" ht="19.5" customHeight="1" x14ac:dyDescent="0.2">
      <c r="A429" s="163"/>
      <c r="B429" s="163"/>
      <c r="C429" s="163"/>
      <c r="D429" s="164"/>
      <c r="E429" s="164"/>
      <c r="F429" s="164"/>
      <c r="G429" s="237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spans="1:26" ht="19.5" customHeight="1" x14ac:dyDescent="0.2">
      <c r="A430" s="163"/>
      <c r="B430" s="163"/>
      <c r="C430" s="163"/>
      <c r="D430" s="164"/>
      <c r="E430" s="164"/>
      <c r="F430" s="164"/>
      <c r="G430" s="237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spans="1:26" ht="19.5" customHeight="1" x14ac:dyDescent="0.2">
      <c r="A431" s="163"/>
      <c r="B431" s="163"/>
      <c r="C431" s="163"/>
      <c r="D431" s="164"/>
      <c r="E431" s="164"/>
      <c r="F431" s="164"/>
      <c r="G431" s="237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spans="1:26" ht="19.5" customHeight="1" x14ac:dyDescent="0.2">
      <c r="A432" s="163"/>
      <c r="B432" s="163"/>
      <c r="C432" s="163"/>
      <c r="D432" s="164"/>
      <c r="E432" s="164"/>
      <c r="F432" s="164"/>
      <c r="G432" s="237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spans="1:26" ht="19.5" customHeight="1" x14ac:dyDescent="0.2">
      <c r="A433" s="163"/>
      <c r="B433" s="163"/>
      <c r="C433" s="163"/>
      <c r="D433" s="164"/>
      <c r="E433" s="164"/>
      <c r="F433" s="164"/>
      <c r="G433" s="237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spans="1:26" ht="19.5" customHeight="1" x14ac:dyDescent="0.2">
      <c r="A434" s="163"/>
      <c r="B434" s="163"/>
      <c r="C434" s="163"/>
      <c r="D434" s="164"/>
      <c r="E434" s="164"/>
      <c r="F434" s="164"/>
      <c r="G434" s="237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spans="1:26" ht="19.5" customHeight="1" x14ac:dyDescent="0.2">
      <c r="A435" s="163"/>
      <c r="B435" s="163"/>
      <c r="C435" s="163"/>
      <c r="D435" s="164"/>
      <c r="E435" s="164"/>
      <c r="F435" s="164"/>
      <c r="G435" s="237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spans="1:26" ht="19.5" customHeight="1" x14ac:dyDescent="0.2">
      <c r="A436" s="163"/>
      <c r="B436" s="163"/>
      <c r="C436" s="163"/>
      <c r="D436" s="164"/>
      <c r="E436" s="164"/>
      <c r="F436" s="164"/>
      <c r="G436" s="237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spans="1:26" ht="19.5" customHeight="1" x14ac:dyDescent="0.2">
      <c r="A437" s="163"/>
      <c r="B437" s="163"/>
      <c r="C437" s="163"/>
      <c r="D437" s="164"/>
      <c r="E437" s="164"/>
      <c r="F437" s="164"/>
      <c r="G437" s="237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spans="1:26" ht="19.5" customHeight="1" x14ac:dyDescent="0.2">
      <c r="A438" s="163"/>
      <c r="B438" s="163"/>
      <c r="C438" s="163"/>
      <c r="D438" s="164"/>
      <c r="E438" s="164"/>
      <c r="F438" s="164"/>
      <c r="G438" s="237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spans="1:26" ht="19.5" customHeight="1" x14ac:dyDescent="0.2">
      <c r="A439" s="163"/>
      <c r="B439" s="163"/>
      <c r="C439" s="163"/>
      <c r="D439" s="164"/>
      <c r="E439" s="164"/>
      <c r="F439" s="164"/>
      <c r="G439" s="237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spans="1:26" ht="19.5" customHeight="1" x14ac:dyDescent="0.2">
      <c r="A440" s="163"/>
      <c r="B440" s="163"/>
      <c r="C440" s="163"/>
      <c r="D440" s="164"/>
      <c r="E440" s="164"/>
      <c r="F440" s="164"/>
      <c r="G440" s="237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spans="1:26" ht="19.5" customHeight="1" x14ac:dyDescent="0.2">
      <c r="A441" s="163"/>
      <c r="B441" s="163"/>
      <c r="C441" s="163"/>
      <c r="D441" s="164"/>
      <c r="E441" s="164"/>
      <c r="F441" s="164"/>
      <c r="G441" s="237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spans="1:26" ht="19.5" customHeight="1" x14ac:dyDescent="0.2">
      <c r="A442" s="163"/>
      <c r="B442" s="163"/>
      <c r="C442" s="163"/>
      <c r="D442" s="164"/>
      <c r="E442" s="164"/>
      <c r="F442" s="164"/>
      <c r="G442" s="237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spans="1:26" ht="19.5" customHeight="1" x14ac:dyDescent="0.2">
      <c r="A443" s="163"/>
      <c r="B443" s="163"/>
      <c r="C443" s="163"/>
      <c r="D443" s="164"/>
      <c r="E443" s="164"/>
      <c r="F443" s="164"/>
      <c r="G443" s="237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spans="1:26" ht="19.5" customHeight="1" x14ac:dyDescent="0.2">
      <c r="A444" s="163"/>
      <c r="B444" s="163"/>
      <c r="C444" s="163"/>
      <c r="D444" s="164"/>
      <c r="E444" s="164"/>
      <c r="F444" s="164"/>
      <c r="G444" s="237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spans="1:26" ht="19.5" customHeight="1" x14ac:dyDescent="0.2">
      <c r="A445" s="163"/>
      <c r="B445" s="163"/>
      <c r="C445" s="163"/>
      <c r="D445" s="164"/>
      <c r="E445" s="164"/>
      <c r="F445" s="164"/>
      <c r="G445" s="237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spans="1:26" ht="19.5" customHeight="1" x14ac:dyDescent="0.2">
      <c r="A446" s="163"/>
      <c r="B446" s="163"/>
      <c r="C446" s="163"/>
      <c r="D446" s="164"/>
      <c r="E446" s="164"/>
      <c r="F446" s="164"/>
      <c r="G446" s="237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spans="1:26" ht="19.5" customHeight="1" x14ac:dyDescent="0.2">
      <c r="A447" s="163"/>
      <c r="B447" s="163"/>
      <c r="C447" s="163"/>
      <c r="D447" s="164"/>
      <c r="E447" s="164"/>
      <c r="F447" s="164"/>
      <c r="G447" s="237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spans="1:26" ht="19.5" customHeight="1" x14ac:dyDescent="0.2">
      <c r="A448" s="163"/>
      <c r="B448" s="163"/>
      <c r="C448" s="163"/>
      <c r="D448" s="164"/>
      <c r="E448" s="164"/>
      <c r="F448" s="164"/>
      <c r="G448" s="237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spans="1:26" ht="19.5" customHeight="1" x14ac:dyDescent="0.2">
      <c r="A449" s="163"/>
      <c r="B449" s="163"/>
      <c r="C449" s="163"/>
      <c r="D449" s="164"/>
      <c r="E449" s="164"/>
      <c r="F449" s="164"/>
      <c r="G449" s="237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spans="1:26" ht="19.5" customHeight="1" x14ac:dyDescent="0.2">
      <c r="A450" s="163"/>
      <c r="B450" s="163"/>
      <c r="C450" s="163"/>
      <c r="D450" s="164"/>
      <c r="E450" s="164"/>
      <c r="F450" s="164"/>
      <c r="G450" s="237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spans="1:26" ht="19.5" customHeight="1" x14ac:dyDescent="0.2">
      <c r="A451" s="163"/>
      <c r="B451" s="163"/>
      <c r="C451" s="163"/>
      <c r="D451" s="164"/>
      <c r="E451" s="164"/>
      <c r="F451" s="164"/>
      <c r="G451" s="237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spans="1:26" ht="19.5" customHeight="1" x14ac:dyDescent="0.2">
      <c r="A452" s="163"/>
      <c r="B452" s="163"/>
      <c r="C452" s="163"/>
      <c r="D452" s="164"/>
      <c r="E452" s="164"/>
      <c r="F452" s="164"/>
      <c r="G452" s="237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spans="1:26" ht="19.5" customHeight="1" x14ac:dyDescent="0.2">
      <c r="A453" s="163"/>
      <c r="B453" s="163"/>
      <c r="C453" s="163"/>
      <c r="D453" s="164"/>
      <c r="E453" s="164"/>
      <c r="F453" s="164"/>
      <c r="G453" s="237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spans="1:26" ht="19.5" customHeight="1" x14ac:dyDescent="0.2">
      <c r="A454" s="163"/>
      <c r="B454" s="163"/>
      <c r="C454" s="163"/>
      <c r="D454" s="164"/>
      <c r="E454" s="164"/>
      <c r="F454" s="164"/>
      <c r="G454" s="237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spans="1:26" ht="19.5" customHeight="1" x14ac:dyDescent="0.2">
      <c r="A455" s="163"/>
      <c r="B455" s="163"/>
      <c r="C455" s="163"/>
      <c r="D455" s="164"/>
      <c r="E455" s="164"/>
      <c r="F455" s="164"/>
      <c r="G455" s="237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spans="1:26" ht="19.5" customHeight="1" x14ac:dyDescent="0.2">
      <c r="A456" s="163"/>
      <c r="B456" s="163"/>
      <c r="C456" s="163"/>
      <c r="D456" s="164"/>
      <c r="E456" s="164"/>
      <c r="F456" s="164"/>
      <c r="G456" s="237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spans="1:26" ht="19.5" customHeight="1" x14ac:dyDescent="0.2">
      <c r="A457" s="163"/>
      <c r="B457" s="163"/>
      <c r="C457" s="163"/>
      <c r="D457" s="164"/>
      <c r="E457" s="164"/>
      <c r="F457" s="164"/>
      <c r="G457" s="237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spans="1:26" ht="19.5" customHeight="1" x14ac:dyDescent="0.2">
      <c r="A458" s="163"/>
      <c r="B458" s="163"/>
      <c r="C458" s="163"/>
      <c r="D458" s="164"/>
      <c r="E458" s="164"/>
      <c r="F458" s="164"/>
      <c r="G458" s="237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spans="1:26" ht="19.5" customHeight="1" x14ac:dyDescent="0.2">
      <c r="A459" s="163"/>
      <c r="B459" s="163"/>
      <c r="C459" s="163"/>
      <c r="D459" s="164"/>
      <c r="E459" s="164"/>
      <c r="F459" s="164"/>
      <c r="G459" s="237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spans="1:26" ht="19.5" customHeight="1" x14ac:dyDescent="0.2">
      <c r="A460" s="163"/>
      <c r="B460" s="163"/>
      <c r="C460" s="163"/>
      <c r="D460" s="164"/>
      <c r="E460" s="164"/>
      <c r="F460" s="164"/>
      <c r="G460" s="237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spans="1:26" ht="19.5" customHeight="1" x14ac:dyDescent="0.2">
      <c r="A461" s="163"/>
      <c r="B461" s="163"/>
      <c r="C461" s="163"/>
      <c r="D461" s="164"/>
      <c r="E461" s="164"/>
      <c r="F461" s="164"/>
      <c r="G461" s="237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spans="1:26" ht="19.5" customHeight="1" x14ac:dyDescent="0.2">
      <c r="A462" s="163"/>
      <c r="B462" s="163"/>
      <c r="C462" s="163"/>
      <c r="D462" s="164"/>
      <c r="E462" s="164"/>
      <c r="F462" s="164"/>
      <c r="G462" s="237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spans="1:26" ht="19.5" customHeight="1" x14ac:dyDescent="0.2">
      <c r="A463" s="163"/>
      <c r="B463" s="163"/>
      <c r="C463" s="163"/>
      <c r="D463" s="164"/>
      <c r="E463" s="164"/>
      <c r="F463" s="164"/>
      <c r="G463" s="237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spans="1:26" ht="19.5" customHeight="1" x14ac:dyDescent="0.2">
      <c r="A464" s="163"/>
      <c r="B464" s="163"/>
      <c r="C464" s="163"/>
      <c r="D464" s="164"/>
      <c r="E464" s="164"/>
      <c r="F464" s="164"/>
      <c r="G464" s="237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spans="1:26" ht="19.5" customHeight="1" x14ac:dyDescent="0.2">
      <c r="A465" s="163"/>
      <c r="B465" s="163"/>
      <c r="C465" s="163"/>
      <c r="D465" s="164"/>
      <c r="E465" s="164"/>
      <c r="F465" s="164"/>
      <c r="G465" s="237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spans="1:26" ht="19.5" customHeight="1" x14ac:dyDescent="0.2">
      <c r="A466" s="163"/>
      <c r="B466" s="163"/>
      <c r="C466" s="163"/>
      <c r="D466" s="164"/>
      <c r="E466" s="164"/>
      <c r="F466" s="164"/>
      <c r="G466" s="237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spans="1:26" ht="19.5" customHeight="1" x14ac:dyDescent="0.2">
      <c r="A467" s="163"/>
      <c r="B467" s="163"/>
      <c r="C467" s="163"/>
      <c r="D467" s="164"/>
      <c r="E467" s="164"/>
      <c r="F467" s="164"/>
      <c r="G467" s="237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spans="1:26" ht="19.5" customHeight="1" x14ac:dyDescent="0.2">
      <c r="A468" s="163"/>
      <c r="B468" s="163"/>
      <c r="C468" s="163"/>
      <c r="D468" s="164"/>
      <c r="E468" s="164"/>
      <c r="F468" s="164"/>
      <c r="G468" s="237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spans="1:26" ht="19.5" customHeight="1" x14ac:dyDescent="0.2">
      <c r="A469" s="163"/>
      <c r="B469" s="163"/>
      <c r="C469" s="163"/>
      <c r="D469" s="164"/>
      <c r="E469" s="164"/>
      <c r="F469" s="164"/>
      <c r="G469" s="237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spans="1:26" ht="19.5" customHeight="1" x14ac:dyDescent="0.2">
      <c r="A470" s="163"/>
      <c r="B470" s="163"/>
      <c r="C470" s="163"/>
      <c r="D470" s="164"/>
      <c r="E470" s="164"/>
      <c r="F470" s="164"/>
      <c r="G470" s="237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spans="1:26" ht="19.5" customHeight="1" x14ac:dyDescent="0.2">
      <c r="A471" s="163"/>
      <c r="B471" s="163"/>
      <c r="C471" s="163"/>
      <c r="D471" s="164"/>
      <c r="E471" s="164"/>
      <c r="F471" s="164"/>
      <c r="G471" s="237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spans="1:26" ht="19.5" customHeight="1" x14ac:dyDescent="0.2">
      <c r="A472" s="163"/>
      <c r="B472" s="163"/>
      <c r="C472" s="163"/>
      <c r="D472" s="164"/>
      <c r="E472" s="164"/>
      <c r="F472" s="164"/>
      <c r="G472" s="237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spans="1:26" ht="19.5" customHeight="1" x14ac:dyDescent="0.2">
      <c r="A473" s="163"/>
      <c r="B473" s="163"/>
      <c r="C473" s="163"/>
      <c r="D473" s="164"/>
      <c r="E473" s="164"/>
      <c r="F473" s="164"/>
      <c r="G473" s="237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spans="1:26" ht="19.5" customHeight="1" x14ac:dyDescent="0.2">
      <c r="A474" s="163"/>
      <c r="B474" s="163"/>
      <c r="C474" s="163"/>
      <c r="D474" s="164"/>
      <c r="E474" s="164"/>
      <c r="F474" s="164"/>
      <c r="G474" s="237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spans="1:26" ht="19.5" customHeight="1" x14ac:dyDescent="0.2">
      <c r="A475" s="163"/>
      <c r="B475" s="163"/>
      <c r="C475" s="163"/>
      <c r="D475" s="164"/>
      <c r="E475" s="164"/>
      <c r="F475" s="164"/>
      <c r="G475" s="237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spans="1:26" ht="19.5" customHeight="1" x14ac:dyDescent="0.2">
      <c r="A476" s="163"/>
      <c r="B476" s="163"/>
      <c r="C476" s="163"/>
      <c r="D476" s="164"/>
      <c r="E476" s="164"/>
      <c r="F476" s="164"/>
      <c r="G476" s="237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spans="1:26" ht="19.5" customHeight="1" x14ac:dyDescent="0.2">
      <c r="A477" s="163"/>
      <c r="B477" s="163"/>
      <c r="C477" s="163"/>
      <c r="D477" s="164"/>
      <c r="E477" s="164"/>
      <c r="F477" s="164"/>
      <c r="G477" s="237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spans="1:26" ht="19.5" customHeight="1" x14ac:dyDescent="0.2">
      <c r="A478" s="163"/>
      <c r="B478" s="163"/>
      <c r="C478" s="163"/>
      <c r="D478" s="164"/>
      <c r="E478" s="164"/>
      <c r="F478" s="164"/>
      <c r="G478" s="237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spans="1:26" ht="19.5" customHeight="1" x14ac:dyDescent="0.2">
      <c r="A479" s="163"/>
      <c r="B479" s="163"/>
      <c r="C479" s="163"/>
      <c r="D479" s="164"/>
      <c r="E479" s="164"/>
      <c r="F479" s="164"/>
      <c r="G479" s="237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spans="1:26" ht="19.5" customHeight="1" x14ac:dyDescent="0.2">
      <c r="A480" s="163"/>
      <c r="B480" s="163"/>
      <c r="C480" s="163"/>
      <c r="D480" s="164"/>
      <c r="E480" s="164"/>
      <c r="F480" s="164"/>
      <c r="G480" s="237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spans="1:26" ht="19.5" customHeight="1" x14ac:dyDescent="0.2">
      <c r="A481" s="163"/>
      <c r="B481" s="163"/>
      <c r="C481" s="163"/>
      <c r="D481" s="164"/>
      <c r="E481" s="164"/>
      <c r="F481" s="164"/>
      <c r="G481" s="237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spans="1:26" ht="19.5" customHeight="1" x14ac:dyDescent="0.2">
      <c r="A482" s="163"/>
      <c r="B482" s="163"/>
      <c r="C482" s="163"/>
      <c r="D482" s="164"/>
      <c r="E482" s="164"/>
      <c r="F482" s="164"/>
      <c r="G482" s="237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spans="1:26" ht="19.5" customHeight="1" x14ac:dyDescent="0.2">
      <c r="A483" s="163"/>
      <c r="B483" s="163"/>
      <c r="C483" s="163"/>
      <c r="D483" s="164"/>
      <c r="E483" s="164"/>
      <c r="F483" s="164"/>
      <c r="G483" s="237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spans="1:26" ht="19.5" customHeight="1" x14ac:dyDescent="0.2">
      <c r="A484" s="163"/>
      <c r="B484" s="163"/>
      <c r="C484" s="163"/>
      <c r="D484" s="164"/>
      <c r="E484" s="164"/>
      <c r="F484" s="164"/>
      <c r="G484" s="237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spans="1:26" ht="19.5" customHeight="1" x14ac:dyDescent="0.2">
      <c r="A485" s="163"/>
      <c r="B485" s="163"/>
      <c r="C485" s="163"/>
      <c r="D485" s="164"/>
      <c r="E485" s="164"/>
      <c r="F485" s="164"/>
      <c r="G485" s="237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spans="1:26" ht="19.5" customHeight="1" x14ac:dyDescent="0.2">
      <c r="A486" s="163"/>
      <c r="B486" s="163"/>
      <c r="C486" s="163"/>
      <c r="D486" s="164"/>
      <c r="E486" s="164"/>
      <c r="F486" s="164"/>
      <c r="G486" s="237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spans="1:26" ht="19.5" customHeight="1" x14ac:dyDescent="0.2">
      <c r="A487" s="163"/>
      <c r="B487" s="163"/>
      <c r="C487" s="163"/>
      <c r="D487" s="164"/>
      <c r="E487" s="164"/>
      <c r="F487" s="164"/>
      <c r="G487" s="237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spans="1:26" ht="19.5" customHeight="1" x14ac:dyDescent="0.2">
      <c r="A488" s="163"/>
      <c r="B488" s="163"/>
      <c r="C488" s="163"/>
      <c r="D488" s="164"/>
      <c r="E488" s="164"/>
      <c r="F488" s="164"/>
      <c r="G488" s="237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spans="1:26" ht="19.5" customHeight="1" x14ac:dyDescent="0.2">
      <c r="A489" s="163"/>
      <c r="B489" s="163"/>
      <c r="C489" s="163"/>
      <c r="D489" s="164"/>
      <c r="E489" s="164"/>
      <c r="F489" s="164"/>
      <c r="G489" s="237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spans="1:26" ht="19.5" customHeight="1" x14ac:dyDescent="0.2">
      <c r="A490" s="163"/>
      <c r="B490" s="163"/>
      <c r="C490" s="163"/>
      <c r="D490" s="164"/>
      <c r="E490" s="164"/>
      <c r="F490" s="164"/>
      <c r="G490" s="237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spans="1:26" ht="19.5" customHeight="1" x14ac:dyDescent="0.2">
      <c r="A491" s="163"/>
      <c r="B491" s="163"/>
      <c r="C491" s="163"/>
      <c r="D491" s="164"/>
      <c r="E491" s="164"/>
      <c r="F491" s="164"/>
      <c r="G491" s="237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spans="1:26" ht="19.5" customHeight="1" x14ac:dyDescent="0.2">
      <c r="A492" s="163"/>
      <c r="B492" s="163"/>
      <c r="C492" s="163"/>
      <c r="D492" s="164"/>
      <c r="E492" s="164"/>
      <c r="F492" s="164"/>
      <c r="G492" s="237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spans="1:26" ht="19.5" customHeight="1" x14ac:dyDescent="0.2">
      <c r="A493" s="163"/>
      <c r="B493" s="163"/>
      <c r="C493" s="163"/>
      <c r="D493" s="164"/>
      <c r="E493" s="164"/>
      <c r="F493" s="164"/>
      <c r="G493" s="237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spans="1:26" ht="19.5" customHeight="1" x14ac:dyDescent="0.2">
      <c r="A494" s="163"/>
      <c r="B494" s="163"/>
      <c r="C494" s="163"/>
      <c r="D494" s="164"/>
      <c r="E494" s="164"/>
      <c r="F494" s="164"/>
      <c r="G494" s="237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spans="1:26" ht="19.5" customHeight="1" x14ac:dyDescent="0.2">
      <c r="A495" s="163"/>
      <c r="B495" s="163"/>
      <c r="C495" s="163"/>
      <c r="D495" s="164"/>
      <c r="E495" s="164"/>
      <c r="F495" s="164"/>
      <c r="G495" s="237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spans="1:26" ht="19.5" customHeight="1" x14ac:dyDescent="0.2">
      <c r="A496" s="163"/>
      <c r="B496" s="163"/>
      <c r="C496" s="163"/>
      <c r="D496" s="164"/>
      <c r="E496" s="164"/>
      <c r="F496" s="164"/>
      <c r="G496" s="237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spans="1:26" ht="19.5" customHeight="1" x14ac:dyDescent="0.2">
      <c r="A497" s="163"/>
      <c r="B497" s="163"/>
      <c r="C497" s="163"/>
      <c r="D497" s="164"/>
      <c r="E497" s="164"/>
      <c r="F497" s="164"/>
      <c r="G497" s="237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spans="1:26" ht="19.5" customHeight="1" x14ac:dyDescent="0.2">
      <c r="A498" s="163"/>
      <c r="B498" s="163"/>
      <c r="C498" s="163"/>
      <c r="D498" s="164"/>
      <c r="E498" s="164"/>
      <c r="F498" s="164"/>
      <c r="G498" s="237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spans="1:26" ht="19.5" customHeight="1" x14ac:dyDescent="0.2">
      <c r="A499" s="163"/>
      <c r="B499" s="163"/>
      <c r="C499" s="163"/>
      <c r="D499" s="164"/>
      <c r="E499" s="164"/>
      <c r="F499" s="164"/>
      <c r="G499" s="237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spans="1:26" ht="19.5" customHeight="1" x14ac:dyDescent="0.2">
      <c r="A500" s="163"/>
      <c r="B500" s="163"/>
      <c r="C500" s="163"/>
      <c r="D500" s="164"/>
      <c r="E500" s="164"/>
      <c r="F500" s="164"/>
      <c r="G500" s="237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spans="1:26" ht="19.5" customHeight="1" x14ac:dyDescent="0.2">
      <c r="A501" s="163"/>
      <c r="B501" s="163"/>
      <c r="C501" s="163"/>
      <c r="D501" s="164"/>
      <c r="E501" s="164"/>
      <c r="F501" s="164"/>
      <c r="G501" s="237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spans="1:26" ht="19.5" customHeight="1" x14ac:dyDescent="0.2">
      <c r="A502" s="163"/>
      <c r="B502" s="163"/>
      <c r="C502" s="163"/>
      <c r="D502" s="164"/>
      <c r="E502" s="164"/>
      <c r="F502" s="164"/>
      <c r="G502" s="237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spans="1:26" ht="19.5" customHeight="1" x14ac:dyDescent="0.2">
      <c r="A503" s="163"/>
      <c r="B503" s="163"/>
      <c r="C503" s="163"/>
      <c r="D503" s="164"/>
      <c r="E503" s="164"/>
      <c r="F503" s="164"/>
      <c r="G503" s="237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spans="1:26" ht="19.5" customHeight="1" x14ac:dyDescent="0.2">
      <c r="A504" s="163"/>
      <c r="B504" s="163"/>
      <c r="C504" s="163"/>
      <c r="D504" s="164"/>
      <c r="E504" s="164"/>
      <c r="F504" s="164"/>
      <c r="G504" s="237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spans="1:26" ht="19.5" customHeight="1" x14ac:dyDescent="0.2">
      <c r="A505" s="163"/>
      <c r="B505" s="163"/>
      <c r="C505" s="163"/>
      <c r="D505" s="164"/>
      <c r="E505" s="164"/>
      <c r="F505" s="164"/>
      <c r="G505" s="237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spans="1:26" ht="19.5" customHeight="1" x14ac:dyDescent="0.2">
      <c r="A506" s="163"/>
      <c r="B506" s="163"/>
      <c r="C506" s="163"/>
      <c r="D506" s="164"/>
      <c r="E506" s="164"/>
      <c r="F506" s="164"/>
      <c r="G506" s="237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spans="1:26" ht="19.5" customHeight="1" x14ac:dyDescent="0.2">
      <c r="A507" s="163"/>
      <c r="B507" s="163"/>
      <c r="C507" s="163"/>
      <c r="D507" s="164"/>
      <c r="E507" s="164"/>
      <c r="F507" s="164"/>
      <c r="G507" s="237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spans="1:26" ht="19.5" customHeight="1" x14ac:dyDescent="0.2">
      <c r="A508" s="163"/>
      <c r="B508" s="163"/>
      <c r="C508" s="163"/>
      <c r="D508" s="164"/>
      <c r="E508" s="164"/>
      <c r="F508" s="164"/>
      <c r="G508" s="237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spans="1:26" ht="19.5" customHeight="1" x14ac:dyDescent="0.2">
      <c r="A509" s="163"/>
      <c r="B509" s="163"/>
      <c r="C509" s="163"/>
      <c r="D509" s="164"/>
      <c r="E509" s="164"/>
      <c r="F509" s="164"/>
      <c r="G509" s="237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spans="1:26" ht="19.5" customHeight="1" x14ac:dyDescent="0.2">
      <c r="A510" s="163"/>
      <c r="B510" s="163"/>
      <c r="C510" s="163"/>
      <c r="D510" s="164"/>
      <c r="E510" s="164"/>
      <c r="F510" s="164"/>
      <c r="G510" s="237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spans="1:26" ht="19.5" customHeight="1" x14ac:dyDescent="0.2">
      <c r="A511" s="163"/>
      <c r="B511" s="163"/>
      <c r="C511" s="163"/>
      <c r="D511" s="164"/>
      <c r="E511" s="164"/>
      <c r="F511" s="164"/>
      <c r="G511" s="237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spans="1:26" ht="19.5" customHeight="1" x14ac:dyDescent="0.2">
      <c r="A512" s="163"/>
      <c r="B512" s="163"/>
      <c r="C512" s="163"/>
      <c r="D512" s="164"/>
      <c r="E512" s="164"/>
      <c r="F512" s="164"/>
      <c r="G512" s="237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spans="1:26" ht="19.5" customHeight="1" x14ac:dyDescent="0.2">
      <c r="A513" s="163"/>
      <c r="B513" s="163"/>
      <c r="C513" s="163"/>
      <c r="D513" s="164"/>
      <c r="E513" s="164"/>
      <c r="F513" s="164"/>
      <c r="G513" s="237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spans="1:26" ht="19.5" customHeight="1" x14ac:dyDescent="0.2">
      <c r="A514" s="163"/>
      <c r="B514" s="163"/>
      <c r="C514" s="163"/>
      <c r="D514" s="164"/>
      <c r="E514" s="164"/>
      <c r="F514" s="164"/>
      <c r="G514" s="237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spans="1:26" ht="19.5" customHeight="1" x14ac:dyDescent="0.2">
      <c r="A515" s="163"/>
      <c r="B515" s="163"/>
      <c r="C515" s="163"/>
      <c r="D515" s="164"/>
      <c r="E515" s="164"/>
      <c r="F515" s="164"/>
      <c r="G515" s="237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spans="1:26" ht="19.5" customHeight="1" x14ac:dyDescent="0.2">
      <c r="A516" s="163"/>
      <c r="B516" s="163"/>
      <c r="C516" s="163"/>
      <c r="D516" s="164"/>
      <c r="E516" s="164"/>
      <c r="F516" s="164"/>
      <c r="G516" s="237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spans="1:26" ht="19.5" customHeight="1" x14ac:dyDescent="0.2">
      <c r="A517" s="163"/>
      <c r="B517" s="163"/>
      <c r="C517" s="163"/>
      <c r="D517" s="164"/>
      <c r="E517" s="164"/>
      <c r="F517" s="164"/>
      <c r="G517" s="237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spans="1:26" ht="19.5" customHeight="1" x14ac:dyDescent="0.2">
      <c r="A518" s="163"/>
      <c r="B518" s="163"/>
      <c r="C518" s="163"/>
      <c r="D518" s="164"/>
      <c r="E518" s="164"/>
      <c r="F518" s="164"/>
      <c r="G518" s="237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spans="1:26" ht="19.5" customHeight="1" x14ac:dyDescent="0.2">
      <c r="A519" s="163"/>
      <c r="B519" s="163"/>
      <c r="C519" s="163"/>
      <c r="D519" s="164"/>
      <c r="E519" s="164"/>
      <c r="F519" s="164"/>
      <c r="G519" s="237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spans="1:26" ht="19.5" customHeight="1" x14ac:dyDescent="0.2">
      <c r="A520" s="163"/>
      <c r="B520" s="163"/>
      <c r="C520" s="163"/>
      <c r="D520" s="164"/>
      <c r="E520" s="164"/>
      <c r="F520" s="164"/>
      <c r="G520" s="237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spans="1:26" ht="19.5" customHeight="1" x14ac:dyDescent="0.2">
      <c r="A521" s="163"/>
      <c r="B521" s="163"/>
      <c r="C521" s="163"/>
      <c r="D521" s="164"/>
      <c r="E521" s="164"/>
      <c r="F521" s="164"/>
      <c r="G521" s="237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spans="1:26" ht="19.5" customHeight="1" x14ac:dyDescent="0.2">
      <c r="A522" s="163"/>
      <c r="B522" s="163"/>
      <c r="C522" s="163"/>
      <c r="D522" s="164"/>
      <c r="E522" s="164"/>
      <c r="F522" s="164"/>
      <c r="G522" s="237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spans="1:26" ht="19.5" customHeight="1" x14ac:dyDescent="0.2">
      <c r="A523" s="163"/>
      <c r="B523" s="163"/>
      <c r="C523" s="163"/>
      <c r="D523" s="164"/>
      <c r="E523" s="164"/>
      <c r="F523" s="164"/>
      <c r="G523" s="237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spans="1:26" ht="19.5" customHeight="1" x14ac:dyDescent="0.2">
      <c r="A524" s="163"/>
      <c r="B524" s="163"/>
      <c r="C524" s="163"/>
      <c r="D524" s="164"/>
      <c r="E524" s="164"/>
      <c r="F524" s="164"/>
      <c r="G524" s="237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spans="1:26" ht="19.5" customHeight="1" x14ac:dyDescent="0.2">
      <c r="A525" s="163"/>
      <c r="B525" s="163"/>
      <c r="C525" s="163"/>
      <c r="D525" s="164"/>
      <c r="E525" s="164"/>
      <c r="F525" s="164"/>
      <c r="G525" s="237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spans="1:26" ht="19.5" customHeight="1" x14ac:dyDescent="0.2">
      <c r="A526" s="163"/>
      <c r="B526" s="163"/>
      <c r="C526" s="163"/>
      <c r="D526" s="164"/>
      <c r="E526" s="164"/>
      <c r="F526" s="164"/>
      <c r="G526" s="237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spans="1:26" ht="19.5" customHeight="1" x14ac:dyDescent="0.2">
      <c r="A527" s="163"/>
      <c r="B527" s="163"/>
      <c r="C527" s="163"/>
      <c r="D527" s="164"/>
      <c r="E527" s="164"/>
      <c r="F527" s="164"/>
      <c r="G527" s="237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spans="1:26" ht="19.5" customHeight="1" x14ac:dyDescent="0.2">
      <c r="A528" s="163"/>
      <c r="B528" s="163"/>
      <c r="C528" s="163"/>
      <c r="D528" s="164"/>
      <c r="E528" s="164"/>
      <c r="F528" s="164"/>
      <c r="G528" s="237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spans="1:26" ht="19.5" customHeight="1" x14ac:dyDescent="0.2">
      <c r="A529" s="163"/>
      <c r="B529" s="163"/>
      <c r="C529" s="163"/>
      <c r="D529" s="164"/>
      <c r="E529" s="164"/>
      <c r="F529" s="164"/>
      <c r="G529" s="237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spans="1:26" ht="19.5" customHeight="1" x14ac:dyDescent="0.2">
      <c r="A530" s="163"/>
      <c r="B530" s="163"/>
      <c r="C530" s="163"/>
      <c r="D530" s="164"/>
      <c r="E530" s="164"/>
      <c r="F530" s="164"/>
      <c r="G530" s="237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spans="1:26" ht="19.5" customHeight="1" x14ac:dyDescent="0.2">
      <c r="A531" s="163"/>
      <c r="B531" s="163"/>
      <c r="C531" s="163"/>
      <c r="D531" s="164"/>
      <c r="E531" s="164"/>
      <c r="F531" s="164"/>
      <c r="G531" s="237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spans="1:26" ht="19.5" customHeight="1" x14ac:dyDescent="0.2">
      <c r="A532" s="163"/>
      <c r="B532" s="163"/>
      <c r="C532" s="163"/>
      <c r="D532" s="164"/>
      <c r="E532" s="164"/>
      <c r="F532" s="164"/>
      <c r="G532" s="237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spans="1:26" ht="19.5" customHeight="1" x14ac:dyDescent="0.2">
      <c r="A533" s="163"/>
      <c r="B533" s="163"/>
      <c r="C533" s="163"/>
      <c r="D533" s="164"/>
      <c r="E533" s="164"/>
      <c r="F533" s="164"/>
      <c r="G533" s="237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spans="1:26" ht="19.5" customHeight="1" x14ac:dyDescent="0.2">
      <c r="A534" s="163"/>
      <c r="B534" s="163"/>
      <c r="C534" s="163"/>
      <c r="D534" s="164"/>
      <c r="E534" s="164"/>
      <c r="F534" s="164"/>
      <c r="G534" s="237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spans="1:26" ht="19.5" customHeight="1" x14ac:dyDescent="0.2">
      <c r="A535" s="163"/>
      <c r="B535" s="163"/>
      <c r="C535" s="163"/>
      <c r="D535" s="164"/>
      <c r="E535" s="164"/>
      <c r="F535" s="164"/>
      <c r="G535" s="237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spans="1:26" ht="19.5" customHeight="1" x14ac:dyDescent="0.2">
      <c r="A536" s="163"/>
      <c r="B536" s="163"/>
      <c r="C536" s="163"/>
      <c r="D536" s="164"/>
      <c r="E536" s="164"/>
      <c r="F536" s="164"/>
      <c r="G536" s="237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spans="1:26" ht="19.5" customHeight="1" x14ac:dyDescent="0.2">
      <c r="A537" s="163"/>
      <c r="B537" s="163"/>
      <c r="C537" s="163"/>
      <c r="D537" s="164"/>
      <c r="E537" s="164"/>
      <c r="F537" s="164"/>
      <c r="G537" s="237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spans="1:26" ht="19.5" customHeight="1" x14ac:dyDescent="0.2">
      <c r="A538" s="163"/>
      <c r="B538" s="163"/>
      <c r="C538" s="163"/>
      <c r="D538" s="164"/>
      <c r="E538" s="164"/>
      <c r="F538" s="164"/>
      <c r="G538" s="237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spans="1:26" ht="19.5" customHeight="1" x14ac:dyDescent="0.2">
      <c r="A539" s="163"/>
      <c r="B539" s="163"/>
      <c r="C539" s="163"/>
      <c r="D539" s="164"/>
      <c r="E539" s="164"/>
      <c r="F539" s="164"/>
      <c r="G539" s="237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spans="1:26" ht="19.5" customHeight="1" x14ac:dyDescent="0.2">
      <c r="A540" s="163"/>
      <c r="B540" s="163"/>
      <c r="C540" s="163"/>
      <c r="D540" s="164"/>
      <c r="E540" s="164"/>
      <c r="F540" s="164"/>
      <c r="G540" s="237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spans="1:26" ht="19.5" customHeight="1" x14ac:dyDescent="0.2">
      <c r="A541" s="163"/>
      <c r="B541" s="163"/>
      <c r="C541" s="163"/>
      <c r="D541" s="164"/>
      <c r="E541" s="164"/>
      <c r="F541" s="164"/>
      <c r="G541" s="237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spans="1:26" ht="19.5" customHeight="1" x14ac:dyDescent="0.2">
      <c r="A542" s="163"/>
      <c r="B542" s="163"/>
      <c r="C542" s="163"/>
      <c r="D542" s="164"/>
      <c r="E542" s="164"/>
      <c r="F542" s="164"/>
      <c r="G542" s="237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spans="1:26" ht="19.5" customHeight="1" x14ac:dyDescent="0.2">
      <c r="A543" s="163"/>
      <c r="B543" s="163"/>
      <c r="C543" s="163"/>
      <c r="D543" s="164"/>
      <c r="E543" s="164"/>
      <c r="F543" s="164"/>
      <c r="G543" s="237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spans="1:26" ht="19.5" customHeight="1" x14ac:dyDescent="0.2">
      <c r="A544" s="163"/>
      <c r="B544" s="163"/>
      <c r="C544" s="163"/>
      <c r="D544" s="164"/>
      <c r="E544" s="164"/>
      <c r="F544" s="164"/>
      <c r="G544" s="237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spans="1:26" ht="19.5" customHeight="1" x14ac:dyDescent="0.2">
      <c r="A545" s="163"/>
      <c r="B545" s="163"/>
      <c r="C545" s="163"/>
      <c r="D545" s="164"/>
      <c r="E545" s="164"/>
      <c r="F545" s="164"/>
      <c r="G545" s="237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spans="1:26" ht="19.5" customHeight="1" x14ac:dyDescent="0.2">
      <c r="A546" s="163"/>
      <c r="B546" s="163"/>
      <c r="C546" s="163"/>
      <c r="D546" s="164"/>
      <c r="E546" s="164"/>
      <c r="F546" s="164"/>
      <c r="G546" s="237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spans="1:26" ht="19.5" customHeight="1" x14ac:dyDescent="0.2">
      <c r="A547" s="163"/>
      <c r="B547" s="163"/>
      <c r="C547" s="163"/>
      <c r="D547" s="164"/>
      <c r="E547" s="164"/>
      <c r="F547" s="164"/>
      <c r="G547" s="237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spans="1:26" ht="19.5" customHeight="1" x14ac:dyDescent="0.2">
      <c r="A548" s="163"/>
      <c r="B548" s="163"/>
      <c r="C548" s="163"/>
      <c r="D548" s="164"/>
      <c r="E548" s="164"/>
      <c r="F548" s="164"/>
      <c r="G548" s="237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spans="1:26" ht="19.5" customHeight="1" x14ac:dyDescent="0.2">
      <c r="A549" s="163"/>
      <c r="B549" s="163"/>
      <c r="C549" s="163"/>
      <c r="D549" s="164"/>
      <c r="E549" s="164"/>
      <c r="F549" s="164"/>
      <c r="G549" s="237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spans="1:26" ht="19.5" customHeight="1" x14ac:dyDescent="0.2">
      <c r="A550" s="163"/>
      <c r="B550" s="163"/>
      <c r="C550" s="163"/>
      <c r="D550" s="164"/>
      <c r="E550" s="164"/>
      <c r="F550" s="164"/>
      <c r="G550" s="237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spans="1:26" ht="19.5" customHeight="1" x14ac:dyDescent="0.2">
      <c r="A551" s="163"/>
      <c r="B551" s="163"/>
      <c r="C551" s="163"/>
      <c r="D551" s="164"/>
      <c r="E551" s="164"/>
      <c r="F551" s="164"/>
      <c r="G551" s="237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spans="1:26" ht="19.5" customHeight="1" x14ac:dyDescent="0.2">
      <c r="A552" s="163"/>
      <c r="B552" s="163"/>
      <c r="C552" s="163"/>
      <c r="D552" s="164"/>
      <c r="E552" s="164"/>
      <c r="F552" s="164"/>
      <c r="G552" s="237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spans="1:26" ht="19.5" customHeight="1" x14ac:dyDescent="0.2">
      <c r="A553" s="163"/>
      <c r="B553" s="163"/>
      <c r="C553" s="163"/>
      <c r="D553" s="164"/>
      <c r="E553" s="164"/>
      <c r="F553" s="164"/>
      <c r="G553" s="237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spans="1:26" ht="19.5" customHeight="1" x14ac:dyDescent="0.2">
      <c r="A554" s="163"/>
      <c r="B554" s="163"/>
      <c r="C554" s="163"/>
      <c r="D554" s="164"/>
      <c r="E554" s="164"/>
      <c r="F554" s="164"/>
      <c r="G554" s="237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spans="1:26" ht="19.5" customHeight="1" x14ac:dyDescent="0.2">
      <c r="A555" s="163"/>
      <c r="B555" s="163"/>
      <c r="C555" s="163"/>
      <c r="D555" s="164"/>
      <c r="E555" s="164"/>
      <c r="F555" s="164"/>
      <c r="G555" s="237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spans="1:26" ht="19.5" customHeight="1" x14ac:dyDescent="0.2">
      <c r="A556" s="163"/>
      <c r="B556" s="163"/>
      <c r="C556" s="163"/>
      <c r="D556" s="164"/>
      <c r="E556" s="164"/>
      <c r="F556" s="164"/>
      <c r="G556" s="237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spans="1:26" ht="19.5" customHeight="1" x14ac:dyDescent="0.2">
      <c r="A557" s="163"/>
      <c r="B557" s="163"/>
      <c r="C557" s="163"/>
      <c r="D557" s="164"/>
      <c r="E557" s="164"/>
      <c r="F557" s="164"/>
      <c r="G557" s="237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spans="1:26" ht="19.5" customHeight="1" x14ac:dyDescent="0.2">
      <c r="A558" s="163"/>
      <c r="B558" s="163"/>
      <c r="C558" s="163"/>
      <c r="D558" s="164"/>
      <c r="E558" s="164"/>
      <c r="F558" s="164"/>
      <c r="G558" s="237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spans="1:26" ht="19.5" customHeight="1" x14ac:dyDescent="0.2">
      <c r="A559" s="163"/>
      <c r="B559" s="163"/>
      <c r="C559" s="163"/>
      <c r="D559" s="164"/>
      <c r="E559" s="164"/>
      <c r="F559" s="164"/>
      <c r="G559" s="237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spans="1:26" ht="19.5" customHeight="1" x14ac:dyDescent="0.2">
      <c r="A560" s="163"/>
      <c r="B560" s="163"/>
      <c r="C560" s="163"/>
      <c r="D560" s="164"/>
      <c r="E560" s="164"/>
      <c r="F560" s="164"/>
      <c r="G560" s="237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spans="1:26" ht="19.5" customHeight="1" x14ac:dyDescent="0.2">
      <c r="A561" s="163"/>
      <c r="B561" s="163"/>
      <c r="C561" s="163"/>
      <c r="D561" s="164"/>
      <c r="E561" s="164"/>
      <c r="F561" s="164"/>
      <c r="G561" s="237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spans="1:26" ht="19.5" customHeight="1" x14ac:dyDescent="0.2">
      <c r="A562" s="163"/>
      <c r="B562" s="163"/>
      <c r="C562" s="163"/>
      <c r="D562" s="164"/>
      <c r="E562" s="164"/>
      <c r="F562" s="164"/>
      <c r="G562" s="237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spans="1:26" ht="19.5" customHeight="1" x14ac:dyDescent="0.2">
      <c r="A563" s="163"/>
      <c r="B563" s="163"/>
      <c r="C563" s="163"/>
      <c r="D563" s="164"/>
      <c r="E563" s="164"/>
      <c r="F563" s="164"/>
      <c r="G563" s="237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spans="1:26" ht="19.5" customHeight="1" x14ac:dyDescent="0.2">
      <c r="A564" s="163"/>
      <c r="B564" s="163"/>
      <c r="C564" s="163"/>
      <c r="D564" s="164"/>
      <c r="E564" s="164"/>
      <c r="F564" s="164"/>
      <c r="G564" s="237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spans="1:26" ht="19.5" customHeight="1" x14ac:dyDescent="0.2">
      <c r="A565" s="163"/>
      <c r="B565" s="163"/>
      <c r="C565" s="163"/>
      <c r="D565" s="164"/>
      <c r="E565" s="164"/>
      <c r="F565" s="164"/>
      <c r="G565" s="237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spans="1:26" ht="19.5" customHeight="1" x14ac:dyDescent="0.2">
      <c r="A566" s="163"/>
      <c r="B566" s="163"/>
      <c r="C566" s="163"/>
      <c r="D566" s="164"/>
      <c r="E566" s="164"/>
      <c r="F566" s="164"/>
      <c r="G566" s="237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spans="1:26" ht="19.5" customHeight="1" x14ac:dyDescent="0.2">
      <c r="A567" s="163"/>
      <c r="B567" s="163"/>
      <c r="C567" s="163"/>
      <c r="D567" s="164"/>
      <c r="E567" s="164"/>
      <c r="F567" s="164"/>
      <c r="G567" s="237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spans="1:26" ht="19.5" customHeight="1" x14ac:dyDescent="0.2">
      <c r="A568" s="163"/>
      <c r="B568" s="163"/>
      <c r="C568" s="163"/>
      <c r="D568" s="164"/>
      <c r="E568" s="164"/>
      <c r="F568" s="164"/>
      <c r="G568" s="237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spans="1:26" ht="19.5" customHeight="1" x14ac:dyDescent="0.2">
      <c r="A569" s="163"/>
      <c r="B569" s="163"/>
      <c r="C569" s="163"/>
      <c r="D569" s="164"/>
      <c r="E569" s="164"/>
      <c r="F569" s="164"/>
      <c r="G569" s="237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spans="1:26" ht="19.5" customHeight="1" x14ac:dyDescent="0.2">
      <c r="A570" s="163"/>
      <c r="B570" s="163"/>
      <c r="C570" s="163"/>
      <c r="D570" s="164"/>
      <c r="E570" s="164"/>
      <c r="F570" s="164"/>
      <c r="G570" s="237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spans="1:26" ht="19.5" customHeight="1" x14ac:dyDescent="0.2">
      <c r="A571" s="163"/>
      <c r="B571" s="163"/>
      <c r="C571" s="163"/>
      <c r="D571" s="164"/>
      <c r="E571" s="164"/>
      <c r="F571" s="164"/>
      <c r="G571" s="237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spans="1:26" ht="19.5" customHeight="1" x14ac:dyDescent="0.2">
      <c r="A572" s="163"/>
      <c r="B572" s="163"/>
      <c r="C572" s="163"/>
      <c r="D572" s="164"/>
      <c r="E572" s="164"/>
      <c r="F572" s="164"/>
      <c r="G572" s="237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spans="1:26" ht="19.5" customHeight="1" x14ac:dyDescent="0.2">
      <c r="A573" s="163"/>
      <c r="B573" s="163"/>
      <c r="C573" s="163"/>
      <c r="D573" s="164"/>
      <c r="E573" s="164"/>
      <c r="F573" s="164"/>
      <c r="G573" s="237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spans="1:26" ht="19.5" customHeight="1" x14ac:dyDescent="0.2">
      <c r="A574" s="163"/>
      <c r="B574" s="163"/>
      <c r="C574" s="163"/>
      <c r="D574" s="164"/>
      <c r="E574" s="164"/>
      <c r="F574" s="164"/>
      <c r="G574" s="237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spans="1:26" ht="19.5" customHeight="1" x14ac:dyDescent="0.2">
      <c r="A575" s="163"/>
      <c r="B575" s="163"/>
      <c r="C575" s="163"/>
      <c r="D575" s="164"/>
      <c r="E575" s="164"/>
      <c r="F575" s="164"/>
      <c r="G575" s="237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spans="1:26" ht="19.5" customHeight="1" x14ac:dyDescent="0.2">
      <c r="A576" s="163"/>
      <c r="B576" s="163"/>
      <c r="C576" s="163"/>
      <c r="D576" s="164"/>
      <c r="E576" s="164"/>
      <c r="F576" s="164"/>
      <c r="G576" s="237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spans="1:26" ht="19.5" customHeight="1" x14ac:dyDescent="0.2">
      <c r="A577" s="163"/>
      <c r="B577" s="163"/>
      <c r="C577" s="163"/>
      <c r="D577" s="164"/>
      <c r="E577" s="164"/>
      <c r="F577" s="164"/>
      <c r="G577" s="237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spans="1:26" ht="19.5" customHeight="1" x14ac:dyDescent="0.2">
      <c r="A578" s="163"/>
      <c r="B578" s="163"/>
      <c r="C578" s="163"/>
      <c r="D578" s="164"/>
      <c r="E578" s="164"/>
      <c r="F578" s="164"/>
      <c r="G578" s="237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spans="1:26" ht="19.5" customHeight="1" x14ac:dyDescent="0.2">
      <c r="A579" s="163"/>
      <c r="B579" s="163"/>
      <c r="C579" s="163"/>
      <c r="D579" s="164"/>
      <c r="E579" s="164"/>
      <c r="F579" s="164"/>
      <c r="G579" s="237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spans="1:26" ht="19.5" customHeight="1" x14ac:dyDescent="0.2">
      <c r="A580" s="163"/>
      <c r="B580" s="163"/>
      <c r="C580" s="163"/>
      <c r="D580" s="164"/>
      <c r="E580" s="164"/>
      <c r="F580" s="164"/>
      <c r="G580" s="237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spans="1:26" ht="19.5" customHeight="1" x14ac:dyDescent="0.2">
      <c r="A581" s="163"/>
      <c r="B581" s="163"/>
      <c r="C581" s="163"/>
      <c r="D581" s="164"/>
      <c r="E581" s="164"/>
      <c r="F581" s="164"/>
      <c r="G581" s="237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spans="1:26" ht="19.5" customHeight="1" x14ac:dyDescent="0.2">
      <c r="A582" s="163"/>
      <c r="B582" s="163"/>
      <c r="C582" s="163"/>
      <c r="D582" s="164"/>
      <c r="E582" s="164"/>
      <c r="F582" s="164"/>
      <c r="G582" s="237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spans="1:26" ht="19.5" customHeight="1" x14ac:dyDescent="0.2">
      <c r="A583" s="163"/>
      <c r="B583" s="163"/>
      <c r="C583" s="163"/>
      <c r="D583" s="164"/>
      <c r="E583" s="164"/>
      <c r="F583" s="164"/>
      <c r="G583" s="237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spans="1:26" ht="19.5" customHeight="1" x14ac:dyDescent="0.2">
      <c r="A584" s="163"/>
      <c r="B584" s="163"/>
      <c r="C584" s="163"/>
      <c r="D584" s="164"/>
      <c r="E584" s="164"/>
      <c r="F584" s="164"/>
      <c r="G584" s="237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spans="1:26" ht="19.5" customHeight="1" x14ac:dyDescent="0.2">
      <c r="A585" s="163"/>
      <c r="B585" s="163"/>
      <c r="C585" s="163"/>
      <c r="D585" s="164"/>
      <c r="E585" s="164"/>
      <c r="F585" s="164"/>
      <c r="G585" s="237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spans="1:26" ht="19.5" customHeight="1" x14ac:dyDescent="0.2">
      <c r="A586" s="163"/>
      <c r="B586" s="163"/>
      <c r="C586" s="163"/>
      <c r="D586" s="164"/>
      <c r="E586" s="164"/>
      <c r="F586" s="164"/>
      <c r="G586" s="237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spans="1:26" ht="19.5" customHeight="1" x14ac:dyDescent="0.2">
      <c r="A587" s="163"/>
      <c r="B587" s="163"/>
      <c r="C587" s="163"/>
      <c r="D587" s="164"/>
      <c r="E587" s="164"/>
      <c r="F587" s="164"/>
      <c r="G587" s="237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spans="1:26" ht="19.5" customHeight="1" x14ac:dyDescent="0.2">
      <c r="A588" s="163"/>
      <c r="B588" s="163"/>
      <c r="C588" s="163"/>
      <c r="D588" s="164"/>
      <c r="E588" s="164"/>
      <c r="F588" s="164"/>
      <c r="G588" s="237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spans="1:26" ht="19.5" customHeight="1" x14ac:dyDescent="0.2">
      <c r="A589" s="163"/>
      <c r="B589" s="163"/>
      <c r="C589" s="163"/>
      <c r="D589" s="164"/>
      <c r="E589" s="164"/>
      <c r="F589" s="164"/>
      <c r="G589" s="237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spans="1:26" ht="19.5" customHeight="1" x14ac:dyDescent="0.2">
      <c r="A590" s="163"/>
      <c r="B590" s="163"/>
      <c r="C590" s="163"/>
      <c r="D590" s="164"/>
      <c r="E590" s="164"/>
      <c r="F590" s="164"/>
      <c r="G590" s="237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spans="1:26" ht="19.5" customHeight="1" x14ac:dyDescent="0.2">
      <c r="A591" s="163"/>
      <c r="B591" s="163"/>
      <c r="C591" s="163"/>
      <c r="D591" s="164"/>
      <c r="E591" s="164"/>
      <c r="F591" s="164"/>
      <c r="G591" s="237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spans="1:26" ht="19.5" customHeight="1" x14ac:dyDescent="0.2">
      <c r="A592" s="163"/>
      <c r="B592" s="163"/>
      <c r="C592" s="163"/>
      <c r="D592" s="164"/>
      <c r="E592" s="164"/>
      <c r="F592" s="164"/>
      <c r="G592" s="237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spans="1:26" ht="19.5" customHeight="1" x14ac:dyDescent="0.2">
      <c r="A593" s="163"/>
      <c r="B593" s="163"/>
      <c r="C593" s="163"/>
      <c r="D593" s="164"/>
      <c r="E593" s="164"/>
      <c r="F593" s="164"/>
      <c r="G593" s="237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spans="1:26" ht="19.5" customHeight="1" x14ac:dyDescent="0.2">
      <c r="A594" s="163"/>
      <c r="B594" s="163"/>
      <c r="C594" s="163"/>
      <c r="D594" s="164"/>
      <c r="E594" s="164"/>
      <c r="F594" s="164"/>
      <c r="G594" s="237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spans="1:26" ht="19.5" customHeight="1" x14ac:dyDescent="0.2">
      <c r="A595" s="163"/>
      <c r="B595" s="163"/>
      <c r="C595" s="163"/>
      <c r="D595" s="164"/>
      <c r="E595" s="164"/>
      <c r="F595" s="164"/>
      <c r="G595" s="237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spans="1:26" ht="19.5" customHeight="1" x14ac:dyDescent="0.2">
      <c r="A596" s="163"/>
      <c r="B596" s="163"/>
      <c r="C596" s="163"/>
      <c r="D596" s="164"/>
      <c r="E596" s="164"/>
      <c r="F596" s="164"/>
      <c r="G596" s="237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spans="1:26" ht="19.5" customHeight="1" x14ac:dyDescent="0.2">
      <c r="A597" s="163"/>
      <c r="B597" s="163"/>
      <c r="C597" s="163"/>
      <c r="D597" s="164"/>
      <c r="E597" s="164"/>
      <c r="F597" s="164"/>
      <c r="G597" s="237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spans="1:26" ht="19.5" customHeight="1" x14ac:dyDescent="0.2">
      <c r="A598" s="163"/>
      <c r="B598" s="163"/>
      <c r="C598" s="163"/>
      <c r="D598" s="164"/>
      <c r="E598" s="164"/>
      <c r="F598" s="164"/>
      <c r="G598" s="237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spans="1:26" ht="19.5" customHeight="1" x14ac:dyDescent="0.2">
      <c r="A599" s="163"/>
      <c r="B599" s="163"/>
      <c r="C599" s="163"/>
      <c r="D599" s="164"/>
      <c r="E599" s="164"/>
      <c r="F599" s="164"/>
      <c r="G599" s="237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spans="1:26" ht="19.5" customHeight="1" x14ac:dyDescent="0.2">
      <c r="A600" s="163"/>
      <c r="B600" s="163"/>
      <c r="C600" s="163"/>
      <c r="D600" s="164"/>
      <c r="E600" s="164"/>
      <c r="F600" s="164"/>
      <c r="G600" s="237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spans="1:26" ht="19.5" customHeight="1" x14ac:dyDescent="0.2">
      <c r="A601" s="163"/>
      <c r="B601" s="163"/>
      <c r="C601" s="163"/>
      <c r="D601" s="164"/>
      <c r="E601" s="164"/>
      <c r="F601" s="164"/>
      <c r="G601" s="237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spans="1:26" ht="19.5" customHeight="1" x14ac:dyDescent="0.2">
      <c r="A602" s="163"/>
      <c r="B602" s="163"/>
      <c r="C602" s="163"/>
      <c r="D602" s="164"/>
      <c r="E602" s="164"/>
      <c r="F602" s="164"/>
      <c r="G602" s="237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spans="1:26" ht="19.5" customHeight="1" x14ac:dyDescent="0.2">
      <c r="A603" s="163"/>
      <c r="B603" s="163"/>
      <c r="C603" s="163"/>
      <c r="D603" s="164"/>
      <c r="E603" s="164"/>
      <c r="F603" s="164"/>
      <c r="G603" s="237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spans="1:26" ht="19.5" customHeight="1" x14ac:dyDescent="0.2">
      <c r="A604" s="163"/>
      <c r="B604" s="163"/>
      <c r="C604" s="163"/>
      <c r="D604" s="164"/>
      <c r="E604" s="164"/>
      <c r="F604" s="164"/>
      <c r="G604" s="237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spans="1:26" ht="19.5" customHeight="1" x14ac:dyDescent="0.2">
      <c r="A605" s="163"/>
      <c r="B605" s="163"/>
      <c r="C605" s="163"/>
      <c r="D605" s="164"/>
      <c r="E605" s="164"/>
      <c r="F605" s="164"/>
      <c r="G605" s="237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spans="1:26" ht="19.5" customHeight="1" x14ac:dyDescent="0.2">
      <c r="A606" s="163"/>
      <c r="B606" s="163"/>
      <c r="C606" s="163"/>
      <c r="D606" s="164"/>
      <c r="E606" s="164"/>
      <c r="F606" s="164"/>
      <c r="G606" s="237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spans="1:26" ht="19.5" customHeight="1" x14ac:dyDescent="0.2">
      <c r="A607" s="163"/>
      <c r="B607" s="163"/>
      <c r="C607" s="163"/>
      <c r="D607" s="164"/>
      <c r="E607" s="164"/>
      <c r="F607" s="164"/>
      <c r="G607" s="237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spans="1:26" ht="19.5" customHeight="1" x14ac:dyDescent="0.2">
      <c r="A608" s="163"/>
      <c r="B608" s="163"/>
      <c r="C608" s="163"/>
      <c r="D608" s="164"/>
      <c r="E608" s="164"/>
      <c r="F608" s="164"/>
      <c r="G608" s="237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spans="1:26" ht="19.5" customHeight="1" x14ac:dyDescent="0.2">
      <c r="A609" s="163"/>
      <c r="B609" s="163"/>
      <c r="C609" s="163"/>
      <c r="D609" s="164"/>
      <c r="E609" s="164"/>
      <c r="F609" s="164"/>
      <c r="G609" s="237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spans="1:26" ht="19.5" customHeight="1" x14ac:dyDescent="0.2">
      <c r="A610" s="163"/>
      <c r="B610" s="163"/>
      <c r="C610" s="163"/>
      <c r="D610" s="164"/>
      <c r="E610" s="164"/>
      <c r="F610" s="164"/>
      <c r="G610" s="237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spans="1:26" ht="19.5" customHeight="1" x14ac:dyDescent="0.2">
      <c r="A611" s="163"/>
      <c r="B611" s="163"/>
      <c r="C611" s="163"/>
      <c r="D611" s="164"/>
      <c r="E611" s="164"/>
      <c r="F611" s="164"/>
      <c r="G611" s="237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spans="1:26" ht="19.5" customHeight="1" x14ac:dyDescent="0.2">
      <c r="A612" s="163"/>
      <c r="B612" s="163"/>
      <c r="C612" s="163"/>
      <c r="D612" s="164"/>
      <c r="E612" s="164"/>
      <c r="F612" s="164"/>
      <c r="G612" s="237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spans="1:26" ht="19.5" customHeight="1" x14ac:dyDescent="0.2">
      <c r="A613" s="163"/>
      <c r="B613" s="163"/>
      <c r="C613" s="163"/>
      <c r="D613" s="164"/>
      <c r="E613" s="164"/>
      <c r="F613" s="164"/>
      <c r="G613" s="237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spans="1:26" ht="19.5" customHeight="1" x14ac:dyDescent="0.2">
      <c r="A614" s="163"/>
      <c r="B614" s="163"/>
      <c r="C614" s="163"/>
      <c r="D614" s="164"/>
      <c r="E614" s="164"/>
      <c r="F614" s="164"/>
      <c r="G614" s="237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spans="1:26" ht="19.5" customHeight="1" x14ac:dyDescent="0.2">
      <c r="A615" s="163"/>
      <c r="B615" s="163"/>
      <c r="C615" s="163"/>
      <c r="D615" s="164"/>
      <c r="E615" s="164"/>
      <c r="F615" s="164"/>
      <c r="G615" s="237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spans="1:26" ht="19.5" customHeight="1" x14ac:dyDescent="0.2">
      <c r="A616" s="163"/>
      <c r="B616" s="163"/>
      <c r="C616" s="163"/>
      <c r="D616" s="164"/>
      <c r="E616" s="164"/>
      <c r="F616" s="164"/>
      <c r="G616" s="237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spans="1:26" ht="19.5" customHeight="1" x14ac:dyDescent="0.2">
      <c r="A617" s="163"/>
      <c r="B617" s="163"/>
      <c r="C617" s="163"/>
      <c r="D617" s="164"/>
      <c r="E617" s="164"/>
      <c r="F617" s="164"/>
      <c r="G617" s="237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spans="1:26" ht="19.5" customHeight="1" x14ac:dyDescent="0.2">
      <c r="A618" s="163"/>
      <c r="B618" s="163"/>
      <c r="C618" s="163"/>
      <c r="D618" s="164"/>
      <c r="E618" s="164"/>
      <c r="F618" s="164"/>
      <c r="G618" s="237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spans="1:26" ht="19.5" customHeight="1" x14ac:dyDescent="0.2">
      <c r="A619" s="163"/>
      <c r="B619" s="163"/>
      <c r="C619" s="163"/>
      <c r="D619" s="164"/>
      <c r="E619" s="164"/>
      <c r="F619" s="164"/>
      <c r="G619" s="237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spans="1:26" ht="19.5" customHeight="1" x14ac:dyDescent="0.2">
      <c r="A620" s="163"/>
      <c r="B620" s="163"/>
      <c r="C620" s="163"/>
      <c r="D620" s="164"/>
      <c r="E620" s="164"/>
      <c r="F620" s="164"/>
      <c r="G620" s="237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spans="1:26" ht="19.5" customHeight="1" x14ac:dyDescent="0.2">
      <c r="A621" s="163"/>
      <c r="B621" s="163"/>
      <c r="C621" s="163"/>
      <c r="D621" s="164"/>
      <c r="E621" s="164"/>
      <c r="F621" s="164"/>
      <c r="G621" s="237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spans="1:26" ht="19.5" customHeight="1" x14ac:dyDescent="0.2">
      <c r="A622" s="163"/>
      <c r="B622" s="163"/>
      <c r="C622" s="163"/>
      <c r="D622" s="164"/>
      <c r="E622" s="164"/>
      <c r="F622" s="164"/>
      <c r="G622" s="237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spans="1:26" ht="19.5" customHeight="1" x14ac:dyDescent="0.2">
      <c r="A623" s="163"/>
      <c r="B623" s="163"/>
      <c r="C623" s="163"/>
      <c r="D623" s="164"/>
      <c r="E623" s="164"/>
      <c r="F623" s="164"/>
      <c r="G623" s="237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spans="1:26" ht="19.5" customHeight="1" x14ac:dyDescent="0.2">
      <c r="A624" s="163"/>
      <c r="B624" s="163"/>
      <c r="C624" s="163"/>
      <c r="D624" s="164"/>
      <c r="E624" s="164"/>
      <c r="F624" s="164"/>
      <c r="G624" s="237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spans="1:26" ht="19.5" customHeight="1" x14ac:dyDescent="0.2">
      <c r="A625" s="163"/>
      <c r="B625" s="163"/>
      <c r="C625" s="163"/>
      <c r="D625" s="164"/>
      <c r="E625" s="164"/>
      <c r="F625" s="164"/>
      <c r="G625" s="237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spans="1:26" ht="19.5" customHeight="1" x14ac:dyDescent="0.2">
      <c r="A626" s="163"/>
      <c r="B626" s="163"/>
      <c r="C626" s="163"/>
      <c r="D626" s="164"/>
      <c r="E626" s="164"/>
      <c r="F626" s="164"/>
      <c r="G626" s="237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spans="1:26" ht="19.5" customHeight="1" x14ac:dyDescent="0.2">
      <c r="A627" s="163"/>
      <c r="B627" s="163"/>
      <c r="C627" s="163"/>
      <c r="D627" s="164"/>
      <c r="E627" s="164"/>
      <c r="F627" s="164"/>
      <c r="G627" s="237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spans="1:26" ht="19.5" customHeight="1" x14ac:dyDescent="0.2">
      <c r="A628" s="163"/>
      <c r="B628" s="163"/>
      <c r="C628" s="163"/>
      <c r="D628" s="164"/>
      <c r="E628" s="164"/>
      <c r="F628" s="164"/>
      <c r="G628" s="237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spans="1:26" ht="19.5" customHeight="1" x14ac:dyDescent="0.2">
      <c r="A629" s="163"/>
      <c r="B629" s="163"/>
      <c r="C629" s="163"/>
      <c r="D629" s="164"/>
      <c r="E629" s="164"/>
      <c r="F629" s="164"/>
      <c r="G629" s="237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spans="1:26" ht="19.5" customHeight="1" x14ac:dyDescent="0.2">
      <c r="A630" s="163"/>
      <c r="B630" s="163"/>
      <c r="C630" s="163"/>
      <c r="D630" s="164"/>
      <c r="E630" s="164"/>
      <c r="F630" s="164"/>
      <c r="G630" s="237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spans="1:26" ht="19.5" customHeight="1" x14ac:dyDescent="0.2">
      <c r="A631" s="163"/>
      <c r="B631" s="163"/>
      <c r="C631" s="163"/>
      <c r="D631" s="164"/>
      <c r="E631" s="164"/>
      <c r="F631" s="164"/>
      <c r="G631" s="237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spans="1:26" ht="19.5" customHeight="1" x14ac:dyDescent="0.2">
      <c r="A632" s="163"/>
      <c r="B632" s="163"/>
      <c r="C632" s="163"/>
      <c r="D632" s="164"/>
      <c r="E632" s="164"/>
      <c r="F632" s="164"/>
      <c r="G632" s="237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spans="1:26" ht="19.5" customHeight="1" x14ac:dyDescent="0.2">
      <c r="A633" s="163"/>
      <c r="B633" s="163"/>
      <c r="C633" s="163"/>
      <c r="D633" s="164"/>
      <c r="E633" s="164"/>
      <c r="F633" s="164"/>
      <c r="G633" s="237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spans="1:26" ht="19.5" customHeight="1" x14ac:dyDescent="0.2">
      <c r="A634" s="163"/>
      <c r="B634" s="163"/>
      <c r="C634" s="163"/>
      <c r="D634" s="164"/>
      <c r="E634" s="164"/>
      <c r="F634" s="164"/>
      <c r="G634" s="237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spans="1:26" ht="19.5" customHeight="1" x14ac:dyDescent="0.2">
      <c r="A635" s="163"/>
      <c r="B635" s="163"/>
      <c r="C635" s="163"/>
      <c r="D635" s="164"/>
      <c r="E635" s="164"/>
      <c r="F635" s="164"/>
      <c r="G635" s="237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spans="1:26" ht="19.5" customHeight="1" x14ac:dyDescent="0.2">
      <c r="A636" s="163"/>
      <c r="B636" s="163"/>
      <c r="C636" s="163"/>
      <c r="D636" s="164"/>
      <c r="E636" s="164"/>
      <c r="F636" s="164"/>
      <c r="G636" s="237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spans="1:26" ht="19.5" customHeight="1" x14ac:dyDescent="0.2">
      <c r="A637" s="163"/>
      <c r="B637" s="163"/>
      <c r="C637" s="163"/>
      <c r="D637" s="164"/>
      <c r="E637" s="164"/>
      <c r="F637" s="164"/>
      <c r="G637" s="237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spans="1:26" ht="19.5" customHeight="1" x14ac:dyDescent="0.2">
      <c r="A638" s="163"/>
      <c r="B638" s="163"/>
      <c r="C638" s="163"/>
      <c r="D638" s="164"/>
      <c r="E638" s="164"/>
      <c r="F638" s="164"/>
      <c r="G638" s="237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spans="1:26" ht="19.5" customHeight="1" x14ac:dyDescent="0.2">
      <c r="A639" s="163"/>
      <c r="B639" s="163"/>
      <c r="C639" s="163"/>
      <c r="D639" s="164"/>
      <c r="E639" s="164"/>
      <c r="F639" s="164"/>
      <c r="G639" s="237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spans="1:26" ht="19.5" customHeight="1" x14ac:dyDescent="0.2">
      <c r="A640" s="163"/>
      <c r="B640" s="163"/>
      <c r="C640" s="163"/>
      <c r="D640" s="164"/>
      <c r="E640" s="164"/>
      <c r="F640" s="164"/>
      <c r="G640" s="237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spans="1:26" ht="19.5" customHeight="1" x14ac:dyDescent="0.2">
      <c r="A641" s="163"/>
      <c r="B641" s="163"/>
      <c r="C641" s="163"/>
      <c r="D641" s="164"/>
      <c r="E641" s="164"/>
      <c r="F641" s="164"/>
      <c r="G641" s="237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spans="1:26" ht="19.5" customHeight="1" x14ac:dyDescent="0.2">
      <c r="A642" s="163"/>
      <c r="B642" s="163"/>
      <c r="C642" s="163"/>
      <c r="D642" s="164"/>
      <c r="E642" s="164"/>
      <c r="F642" s="164"/>
      <c r="G642" s="237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spans="1:26" ht="19.5" customHeight="1" x14ac:dyDescent="0.2">
      <c r="A643" s="163"/>
      <c r="B643" s="163"/>
      <c r="C643" s="163"/>
      <c r="D643" s="164"/>
      <c r="E643" s="164"/>
      <c r="F643" s="164"/>
      <c r="G643" s="237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spans="1:26" ht="19.5" customHeight="1" x14ac:dyDescent="0.2">
      <c r="A644" s="163"/>
      <c r="B644" s="163"/>
      <c r="C644" s="163"/>
      <c r="D644" s="164"/>
      <c r="E644" s="164"/>
      <c r="F644" s="164"/>
      <c r="G644" s="237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spans="1:26" ht="19.5" customHeight="1" x14ac:dyDescent="0.2">
      <c r="A645" s="163"/>
      <c r="B645" s="163"/>
      <c r="C645" s="163"/>
      <c r="D645" s="164"/>
      <c r="E645" s="164"/>
      <c r="F645" s="164"/>
      <c r="G645" s="237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spans="1:26" ht="19.5" customHeight="1" x14ac:dyDescent="0.2">
      <c r="A646" s="163"/>
      <c r="B646" s="163"/>
      <c r="C646" s="163"/>
      <c r="D646" s="164"/>
      <c r="E646" s="164"/>
      <c r="F646" s="164"/>
      <c r="G646" s="237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spans="1:26" ht="19.5" customHeight="1" x14ac:dyDescent="0.2">
      <c r="A647" s="163"/>
      <c r="B647" s="163"/>
      <c r="C647" s="163"/>
      <c r="D647" s="164"/>
      <c r="E647" s="164"/>
      <c r="F647" s="164"/>
      <c r="G647" s="237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spans="1:26" ht="19.5" customHeight="1" x14ac:dyDescent="0.2">
      <c r="A648" s="163"/>
      <c r="B648" s="163"/>
      <c r="C648" s="163"/>
      <c r="D648" s="164"/>
      <c r="E648" s="164"/>
      <c r="F648" s="164"/>
      <c r="G648" s="237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spans="1:26" ht="19.5" customHeight="1" x14ac:dyDescent="0.2">
      <c r="A649" s="163"/>
      <c r="B649" s="163"/>
      <c r="C649" s="163"/>
      <c r="D649" s="164"/>
      <c r="E649" s="164"/>
      <c r="F649" s="164"/>
      <c r="G649" s="237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spans="1:26" ht="19.5" customHeight="1" x14ac:dyDescent="0.2">
      <c r="A650" s="163"/>
      <c r="B650" s="163"/>
      <c r="C650" s="163"/>
      <c r="D650" s="164"/>
      <c r="E650" s="164"/>
      <c r="F650" s="164"/>
      <c r="G650" s="237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spans="1:26" ht="19.5" customHeight="1" x14ac:dyDescent="0.2">
      <c r="A651" s="163"/>
      <c r="B651" s="163"/>
      <c r="C651" s="163"/>
      <c r="D651" s="164"/>
      <c r="E651" s="164"/>
      <c r="F651" s="164"/>
      <c r="G651" s="237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spans="1:26" ht="19.5" customHeight="1" x14ac:dyDescent="0.2">
      <c r="A652" s="163"/>
      <c r="B652" s="163"/>
      <c r="C652" s="163"/>
      <c r="D652" s="164"/>
      <c r="E652" s="164"/>
      <c r="F652" s="164"/>
      <c r="G652" s="237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spans="1:26" ht="19.5" customHeight="1" x14ac:dyDescent="0.2">
      <c r="A653" s="163"/>
      <c r="B653" s="163"/>
      <c r="C653" s="163"/>
      <c r="D653" s="164"/>
      <c r="E653" s="164"/>
      <c r="F653" s="164"/>
      <c r="G653" s="237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spans="1:26" ht="19.5" customHeight="1" x14ac:dyDescent="0.2">
      <c r="A654" s="163"/>
      <c r="B654" s="163"/>
      <c r="C654" s="163"/>
      <c r="D654" s="164"/>
      <c r="E654" s="164"/>
      <c r="F654" s="164"/>
      <c r="G654" s="237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spans="1:26" ht="19.5" customHeight="1" x14ac:dyDescent="0.2">
      <c r="A655" s="163"/>
      <c r="B655" s="163"/>
      <c r="C655" s="163"/>
      <c r="D655" s="164"/>
      <c r="E655" s="164"/>
      <c r="F655" s="164"/>
      <c r="G655" s="237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spans="1:26" ht="19.5" customHeight="1" x14ac:dyDescent="0.2">
      <c r="A656" s="163"/>
      <c r="B656" s="163"/>
      <c r="C656" s="163"/>
      <c r="D656" s="164"/>
      <c r="E656" s="164"/>
      <c r="F656" s="164"/>
      <c r="G656" s="237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spans="1:26" ht="19.5" customHeight="1" x14ac:dyDescent="0.2">
      <c r="A657" s="163"/>
      <c r="B657" s="163"/>
      <c r="C657" s="163"/>
      <c r="D657" s="164"/>
      <c r="E657" s="164"/>
      <c r="F657" s="164"/>
      <c r="G657" s="237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spans="1:26" ht="19.5" customHeight="1" x14ac:dyDescent="0.2">
      <c r="A658" s="163"/>
      <c r="B658" s="163"/>
      <c r="C658" s="163"/>
      <c r="D658" s="164"/>
      <c r="E658" s="164"/>
      <c r="F658" s="164"/>
      <c r="G658" s="237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spans="1:26" ht="19.5" customHeight="1" x14ac:dyDescent="0.2">
      <c r="A659" s="163"/>
      <c r="B659" s="163"/>
      <c r="C659" s="163"/>
      <c r="D659" s="164"/>
      <c r="E659" s="164"/>
      <c r="F659" s="164"/>
      <c r="G659" s="237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spans="1:26" ht="19.5" customHeight="1" x14ac:dyDescent="0.2">
      <c r="A660" s="163"/>
      <c r="B660" s="163"/>
      <c r="C660" s="163"/>
      <c r="D660" s="164"/>
      <c r="E660" s="164"/>
      <c r="F660" s="164"/>
      <c r="G660" s="237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spans="1:26" ht="19.5" customHeight="1" x14ac:dyDescent="0.2">
      <c r="A661" s="163"/>
      <c r="B661" s="163"/>
      <c r="C661" s="163"/>
      <c r="D661" s="164"/>
      <c r="E661" s="164"/>
      <c r="F661" s="164"/>
      <c r="G661" s="237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spans="1:26" ht="19.5" customHeight="1" x14ac:dyDescent="0.2">
      <c r="A662" s="163"/>
      <c r="B662" s="163"/>
      <c r="C662" s="163"/>
      <c r="D662" s="164"/>
      <c r="E662" s="164"/>
      <c r="F662" s="164"/>
      <c r="G662" s="237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spans="1:26" ht="19.5" customHeight="1" x14ac:dyDescent="0.2">
      <c r="A663" s="163"/>
      <c r="B663" s="163"/>
      <c r="C663" s="163"/>
      <c r="D663" s="164"/>
      <c r="E663" s="164"/>
      <c r="F663" s="164"/>
      <c r="G663" s="237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spans="1:26" ht="19.5" customHeight="1" x14ac:dyDescent="0.2">
      <c r="A664" s="163"/>
      <c r="B664" s="163"/>
      <c r="C664" s="163"/>
      <c r="D664" s="164"/>
      <c r="E664" s="164"/>
      <c r="F664" s="164"/>
      <c r="G664" s="237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spans="1:26" ht="19.5" customHeight="1" x14ac:dyDescent="0.2">
      <c r="A665" s="163"/>
      <c r="B665" s="163"/>
      <c r="C665" s="163"/>
      <c r="D665" s="164"/>
      <c r="E665" s="164"/>
      <c r="F665" s="164"/>
      <c r="G665" s="237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spans="1:26" ht="19.5" customHeight="1" x14ac:dyDescent="0.2">
      <c r="A666" s="163"/>
      <c r="B666" s="163"/>
      <c r="C666" s="163"/>
      <c r="D666" s="164"/>
      <c r="E666" s="164"/>
      <c r="F666" s="164"/>
      <c r="G666" s="237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spans="1:26" ht="19.5" customHeight="1" x14ac:dyDescent="0.2">
      <c r="A667" s="163"/>
      <c r="B667" s="163"/>
      <c r="C667" s="163"/>
      <c r="D667" s="164"/>
      <c r="E667" s="164"/>
      <c r="F667" s="164"/>
      <c r="G667" s="237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spans="1:26" ht="19.5" customHeight="1" x14ac:dyDescent="0.2">
      <c r="A668" s="163"/>
      <c r="B668" s="163"/>
      <c r="C668" s="163"/>
      <c r="D668" s="164"/>
      <c r="E668" s="164"/>
      <c r="F668" s="164"/>
      <c r="G668" s="237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spans="1:26" ht="19.5" customHeight="1" x14ac:dyDescent="0.2">
      <c r="A669" s="163"/>
      <c r="B669" s="163"/>
      <c r="C669" s="163"/>
      <c r="D669" s="164"/>
      <c r="E669" s="164"/>
      <c r="F669" s="164"/>
      <c r="G669" s="237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spans="1:26" ht="19.5" customHeight="1" x14ac:dyDescent="0.2">
      <c r="A670" s="163"/>
      <c r="B670" s="163"/>
      <c r="C670" s="163"/>
      <c r="D670" s="164"/>
      <c r="E670" s="164"/>
      <c r="F670" s="164"/>
      <c r="G670" s="237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spans="1:26" ht="19.5" customHeight="1" x14ac:dyDescent="0.2">
      <c r="A671" s="163"/>
      <c r="B671" s="163"/>
      <c r="C671" s="163"/>
      <c r="D671" s="164"/>
      <c r="E671" s="164"/>
      <c r="F671" s="164"/>
      <c r="G671" s="237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spans="1:26" ht="19.5" customHeight="1" x14ac:dyDescent="0.2">
      <c r="A672" s="163"/>
      <c r="B672" s="163"/>
      <c r="C672" s="163"/>
      <c r="D672" s="164"/>
      <c r="E672" s="164"/>
      <c r="F672" s="164"/>
      <c r="G672" s="237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spans="1:26" ht="19.5" customHeight="1" x14ac:dyDescent="0.2">
      <c r="A673" s="163"/>
      <c r="B673" s="163"/>
      <c r="C673" s="163"/>
      <c r="D673" s="164"/>
      <c r="E673" s="164"/>
      <c r="F673" s="164"/>
      <c r="G673" s="237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spans="1:26" ht="19.5" customHeight="1" x14ac:dyDescent="0.2">
      <c r="A674" s="163"/>
      <c r="B674" s="163"/>
      <c r="C674" s="163"/>
      <c r="D674" s="164"/>
      <c r="E674" s="164"/>
      <c r="F674" s="164"/>
      <c r="G674" s="237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spans="1:26" ht="19.5" customHeight="1" x14ac:dyDescent="0.2">
      <c r="A675" s="163"/>
      <c r="B675" s="163"/>
      <c r="C675" s="163"/>
      <c r="D675" s="164"/>
      <c r="E675" s="164"/>
      <c r="F675" s="164"/>
      <c r="G675" s="237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spans="1:26" ht="19.5" customHeight="1" x14ac:dyDescent="0.2">
      <c r="A676" s="163"/>
      <c r="B676" s="163"/>
      <c r="C676" s="163"/>
      <c r="D676" s="164"/>
      <c r="E676" s="164"/>
      <c r="F676" s="164"/>
      <c r="G676" s="237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spans="1:26" ht="19.5" customHeight="1" x14ac:dyDescent="0.2">
      <c r="A677" s="163"/>
      <c r="B677" s="163"/>
      <c r="C677" s="163"/>
      <c r="D677" s="164"/>
      <c r="E677" s="164"/>
      <c r="F677" s="164"/>
      <c r="G677" s="237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spans="1:26" ht="19.5" customHeight="1" x14ac:dyDescent="0.2">
      <c r="A678" s="163"/>
      <c r="B678" s="163"/>
      <c r="C678" s="163"/>
      <c r="D678" s="164"/>
      <c r="E678" s="164"/>
      <c r="F678" s="164"/>
      <c r="G678" s="237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spans="1:26" ht="19.5" customHeight="1" x14ac:dyDescent="0.2">
      <c r="A679" s="163"/>
      <c r="B679" s="163"/>
      <c r="C679" s="163"/>
      <c r="D679" s="164"/>
      <c r="E679" s="164"/>
      <c r="F679" s="164"/>
      <c r="G679" s="237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spans="1:26" ht="19.5" customHeight="1" x14ac:dyDescent="0.2">
      <c r="A680" s="163"/>
      <c r="B680" s="163"/>
      <c r="C680" s="163"/>
      <c r="D680" s="164"/>
      <c r="E680" s="164"/>
      <c r="F680" s="164"/>
      <c r="G680" s="237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spans="1:26" ht="19.5" customHeight="1" x14ac:dyDescent="0.2">
      <c r="A681" s="163"/>
      <c r="B681" s="163"/>
      <c r="C681" s="163"/>
      <c r="D681" s="164"/>
      <c r="E681" s="164"/>
      <c r="F681" s="164"/>
      <c r="G681" s="237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spans="1:26" ht="19.5" customHeight="1" x14ac:dyDescent="0.2">
      <c r="A682" s="163"/>
      <c r="B682" s="163"/>
      <c r="C682" s="163"/>
      <c r="D682" s="164"/>
      <c r="E682" s="164"/>
      <c r="F682" s="164"/>
      <c r="G682" s="237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spans="1:26" ht="19.5" customHeight="1" x14ac:dyDescent="0.2">
      <c r="A683" s="163"/>
      <c r="B683" s="163"/>
      <c r="C683" s="163"/>
      <c r="D683" s="164"/>
      <c r="E683" s="164"/>
      <c r="F683" s="164"/>
      <c r="G683" s="237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spans="1:26" ht="19.5" customHeight="1" x14ac:dyDescent="0.2">
      <c r="A684" s="163"/>
      <c r="B684" s="163"/>
      <c r="C684" s="163"/>
      <c r="D684" s="164"/>
      <c r="E684" s="164"/>
      <c r="F684" s="164"/>
      <c r="G684" s="237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spans="1:26" ht="19.5" customHeight="1" x14ac:dyDescent="0.2">
      <c r="A685" s="163"/>
      <c r="B685" s="163"/>
      <c r="C685" s="163"/>
      <c r="D685" s="164"/>
      <c r="E685" s="164"/>
      <c r="F685" s="164"/>
      <c r="G685" s="237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spans="1:26" ht="19.5" customHeight="1" x14ac:dyDescent="0.2">
      <c r="A686" s="163"/>
      <c r="B686" s="163"/>
      <c r="C686" s="163"/>
      <c r="D686" s="164"/>
      <c r="E686" s="164"/>
      <c r="F686" s="164"/>
      <c r="G686" s="237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spans="1:26" ht="19.5" customHeight="1" x14ac:dyDescent="0.2">
      <c r="A687" s="163"/>
      <c r="B687" s="163"/>
      <c r="C687" s="163"/>
      <c r="D687" s="164"/>
      <c r="E687" s="164"/>
      <c r="F687" s="164"/>
      <c r="G687" s="237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spans="1:26" ht="19.5" customHeight="1" x14ac:dyDescent="0.2">
      <c r="A688" s="163"/>
      <c r="B688" s="163"/>
      <c r="C688" s="163"/>
      <c r="D688" s="164"/>
      <c r="E688" s="164"/>
      <c r="F688" s="164"/>
      <c r="G688" s="237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spans="1:26" ht="19.5" customHeight="1" x14ac:dyDescent="0.2">
      <c r="A689" s="163"/>
      <c r="B689" s="163"/>
      <c r="C689" s="163"/>
      <c r="D689" s="164"/>
      <c r="E689" s="164"/>
      <c r="F689" s="164"/>
      <c r="G689" s="237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spans="1:26" ht="19.5" customHeight="1" x14ac:dyDescent="0.2">
      <c r="A690" s="163"/>
      <c r="B690" s="163"/>
      <c r="C690" s="163"/>
      <c r="D690" s="164"/>
      <c r="E690" s="164"/>
      <c r="F690" s="164"/>
      <c r="G690" s="237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spans="1:26" ht="19.5" customHeight="1" x14ac:dyDescent="0.2">
      <c r="A691" s="163"/>
      <c r="B691" s="163"/>
      <c r="C691" s="163"/>
      <c r="D691" s="164"/>
      <c r="E691" s="164"/>
      <c r="F691" s="164"/>
      <c r="G691" s="237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spans="1:26" ht="19.5" customHeight="1" x14ac:dyDescent="0.2">
      <c r="A692" s="163"/>
      <c r="B692" s="163"/>
      <c r="C692" s="163"/>
      <c r="D692" s="164"/>
      <c r="E692" s="164"/>
      <c r="F692" s="164"/>
      <c r="G692" s="237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spans="1:26" ht="19.5" customHeight="1" x14ac:dyDescent="0.2">
      <c r="A693" s="163"/>
      <c r="B693" s="163"/>
      <c r="C693" s="163"/>
      <c r="D693" s="164"/>
      <c r="E693" s="164"/>
      <c r="F693" s="164"/>
      <c r="G693" s="237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spans="1:26" ht="19.5" customHeight="1" x14ac:dyDescent="0.2">
      <c r="A694" s="163"/>
      <c r="B694" s="163"/>
      <c r="C694" s="163"/>
      <c r="D694" s="164"/>
      <c r="E694" s="164"/>
      <c r="F694" s="164"/>
      <c r="G694" s="237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spans="1:26" ht="19.5" customHeight="1" x14ac:dyDescent="0.2">
      <c r="A695" s="163"/>
      <c r="B695" s="163"/>
      <c r="C695" s="163"/>
      <c r="D695" s="164"/>
      <c r="E695" s="164"/>
      <c r="F695" s="164"/>
      <c r="G695" s="237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spans="1:26" ht="19.5" customHeight="1" x14ac:dyDescent="0.2">
      <c r="A696" s="163"/>
      <c r="B696" s="163"/>
      <c r="C696" s="163"/>
      <c r="D696" s="164"/>
      <c r="E696" s="164"/>
      <c r="F696" s="164"/>
      <c r="G696" s="237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spans="1:26" ht="19.5" customHeight="1" x14ac:dyDescent="0.2">
      <c r="A697" s="163"/>
      <c r="B697" s="163"/>
      <c r="C697" s="163"/>
      <c r="D697" s="164"/>
      <c r="E697" s="164"/>
      <c r="F697" s="164"/>
      <c r="G697" s="237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spans="1:26" ht="19.5" customHeight="1" x14ac:dyDescent="0.2">
      <c r="A698" s="163"/>
      <c r="B698" s="163"/>
      <c r="C698" s="163"/>
      <c r="D698" s="164"/>
      <c r="E698" s="164"/>
      <c r="F698" s="164"/>
      <c r="G698" s="237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spans="1:26" ht="19.5" customHeight="1" x14ac:dyDescent="0.2">
      <c r="A699" s="163"/>
      <c r="B699" s="163"/>
      <c r="C699" s="163"/>
      <c r="D699" s="164"/>
      <c r="E699" s="164"/>
      <c r="F699" s="164"/>
      <c r="G699" s="237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spans="1:26" ht="19.5" customHeight="1" x14ac:dyDescent="0.2">
      <c r="A700" s="163"/>
      <c r="B700" s="163"/>
      <c r="C700" s="163"/>
      <c r="D700" s="164"/>
      <c r="E700" s="164"/>
      <c r="F700" s="164"/>
      <c r="G700" s="237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spans="1:26" ht="19.5" customHeight="1" x14ac:dyDescent="0.2">
      <c r="A701" s="163"/>
      <c r="B701" s="163"/>
      <c r="C701" s="163"/>
      <c r="D701" s="164"/>
      <c r="E701" s="164"/>
      <c r="F701" s="164"/>
      <c r="G701" s="237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spans="1:26" ht="19.5" customHeight="1" x14ac:dyDescent="0.2">
      <c r="A702" s="163"/>
      <c r="B702" s="163"/>
      <c r="C702" s="163"/>
      <c r="D702" s="164"/>
      <c r="E702" s="164"/>
      <c r="F702" s="164"/>
      <c r="G702" s="237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spans="1:26" ht="19.5" customHeight="1" x14ac:dyDescent="0.2">
      <c r="A703" s="163"/>
      <c r="B703" s="163"/>
      <c r="C703" s="163"/>
      <c r="D703" s="164"/>
      <c r="E703" s="164"/>
      <c r="F703" s="164"/>
      <c r="G703" s="237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spans="1:26" ht="19.5" customHeight="1" x14ac:dyDescent="0.2">
      <c r="A704" s="163"/>
      <c r="B704" s="163"/>
      <c r="C704" s="163"/>
      <c r="D704" s="164"/>
      <c r="E704" s="164"/>
      <c r="F704" s="164"/>
      <c r="G704" s="237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spans="1:26" ht="19.5" customHeight="1" x14ac:dyDescent="0.2">
      <c r="A705" s="163"/>
      <c r="B705" s="163"/>
      <c r="C705" s="163"/>
      <c r="D705" s="164"/>
      <c r="E705" s="164"/>
      <c r="F705" s="164"/>
      <c r="G705" s="237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spans="1:26" ht="19.5" customHeight="1" x14ac:dyDescent="0.2">
      <c r="A706" s="163"/>
      <c r="B706" s="163"/>
      <c r="C706" s="163"/>
      <c r="D706" s="164"/>
      <c r="E706" s="164"/>
      <c r="F706" s="164"/>
      <c r="G706" s="237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spans="1:26" ht="19.5" customHeight="1" x14ac:dyDescent="0.2">
      <c r="A707" s="163"/>
      <c r="B707" s="163"/>
      <c r="C707" s="163"/>
      <c r="D707" s="164"/>
      <c r="E707" s="164"/>
      <c r="F707" s="164"/>
      <c r="G707" s="237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spans="1:26" ht="19.5" customHeight="1" x14ac:dyDescent="0.2">
      <c r="A708" s="163"/>
      <c r="B708" s="163"/>
      <c r="C708" s="163"/>
      <c r="D708" s="164"/>
      <c r="E708" s="164"/>
      <c r="F708" s="164"/>
      <c r="G708" s="237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spans="1:26" ht="19.5" customHeight="1" x14ac:dyDescent="0.2">
      <c r="A709" s="163"/>
      <c r="B709" s="163"/>
      <c r="C709" s="163"/>
      <c r="D709" s="164"/>
      <c r="E709" s="164"/>
      <c r="F709" s="164"/>
      <c r="G709" s="237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spans="1:26" ht="19.5" customHeight="1" x14ac:dyDescent="0.2">
      <c r="A710" s="163"/>
      <c r="B710" s="163"/>
      <c r="C710" s="163"/>
      <c r="D710" s="164"/>
      <c r="E710" s="164"/>
      <c r="F710" s="164"/>
      <c r="G710" s="237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spans="1:26" ht="19.5" customHeight="1" x14ac:dyDescent="0.2">
      <c r="A711" s="163"/>
      <c r="B711" s="163"/>
      <c r="C711" s="163"/>
      <c r="D711" s="164"/>
      <c r="E711" s="164"/>
      <c r="F711" s="164"/>
      <c r="G711" s="237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spans="1:26" ht="19.5" customHeight="1" x14ac:dyDescent="0.2">
      <c r="A712" s="163"/>
      <c r="B712" s="163"/>
      <c r="C712" s="163"/>
      <c r="D712" s="164"/>
      <c r="E712" s="164"/>
      <c r="F712" s="164"/>
      <c r="G712" s="237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spans="1:26" ht="19.5" customHeight="1" x14ac:dyDescent="0.2">
      <c r="A713" s="163"/>
      <c r="B713" s="163"/>
      <c r="C713" s="163"/>
      <c r="D713" s="164"/>
      <c r="E713" s="164"/>
      <c r="F713" s="164"/>
      <c r="G713" s="237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spans="1:26" ht="19.5" customHeight="1" x14ac:dyDescent="0.2">
      <c r="A714" s="163"/>
      <c r="B714" s="163"/>
      <c r="C714" s="163"/>
      <c r="D714" s="164"/>
      <c r="E714" s="164"/>
      <c r="F714" s="164"/>
      <c r="G714" s="237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spans="1:26" ht="19.5" customHeight="1" x14ac:dyDescent="0.2">
      <c r="A715" s="163"/>
      <c r="B715" s="163"/>
      <c r="C715" s="163"/>
      <c r="D715" s="164"/>
      <c r="E715" s="164"/>
      <c r="F715" s="164"/>
      <c r="G715" s="237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spans="1:26" ht="19.5" customHeight="1" x14ac:dyDescent="0.2">
      <c r="A716" s="163"/>
      <c r="B716" s="163"/>
      <c r="C716" s="163"/>
      <c r="D716" s="164"/>
      <c r="E716" s="164"/>
      <c r="F716" s="164"/>
      <c r="G716" s="237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spans="1:26" ht="19.5" customHeight="1" x14ac:dyDescent="0.2">
      <c r="A717" s="163"/>
      <c r="B717" s="163"/>
      <c r="C717" s="163"/>
      <c r="D717" s="164"/>
      <c r="E717" s="164"/>
      <c r="F717" s="164"/>
      <c r="G717" s="237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spans="1:26" ht="19.5" customHeight="1" x14ac:dyDescent="0.2">
      <c r="A718" s="163"/>
      <c r="B718" s="163"/>
      <c r="C718" s="163"/>
      <c r="D718" s="164"/>
      <c r="E718" s="164"/>
      <c r="F718" s="164"/>
      <c r="G718" s="237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spans="1:26" ht="19.5" customHeight="1" x14ac:dyDescent="0.2">
      <c r="A719" s="163"/>
      <c r="B719" s="163"/>
      <c r="C719" s="163"/>
      <c r="D719" s="164"/>
      <c r="E719" s="164"/>
      <c r="F719" s="164"/>
      <c r="G719" s="237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spans="1:26" ht="19.5" customHeight="1" x14ac:dyDescent="0.2">
      <c r="A720" s="163"/>
      <c r="B720" s="163"/>
      <c r="C720" s="163"/>
      <c r="D720" s="164"/>
      <c r="E720" s="164"/>
      <c r="F720" s="164"/>
      <c r="G720" s="237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spans="1:26" ht="19.5" customHeight="1" x14ac:dyDescent="0.2">
      <c r="A721" s="163"/>
      <c r="B721" s="163"/>
      <c r="C721" s="163"/>
      <c r="D721" s="164"/>
      <c r="E721" s="164"/>
      <c r="F721" s="164"/>
      <c r="G721" s="237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spans="1:26" ht="19.5" customHeight="1" x14ac:dyDescent="0.2">
      <c r="A722" s="163"/>
      <c r="B722" s="163"/>
      <c r="C722" s="163"/>
      <c r="D722" s="164"/>
      <c r="E722" s="164"/>
      <c r="F722" s="164"/>
      <c r="G722" s="237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spans="1:26" ht="19.5" customHeight="1" x14ac:dyDescent="0.2">
      <c r="A723" s="163"/>
      <c r="B723" s="163"/>
      <c r="C723" s="163"/>
      <c r="D723" s="164"/>
      <c r="E723" s="164"/>
      <c r="F723" s="164"/>
      <c r="G723" s="237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spans="1:26" ht="19.5" customHeight="1" x14ac:dyDescent="0.2">
      <c r="A724" s="163"/>
      <c r="B724" s="163"/>
      <c r="C724" s="163"/>
      <c r="D724" s="164"/>
      <c r="E724" s="164"/>
      <c r="F724" s="164"/>
      <c r="G724" s="237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spans="1:26" ht="19.5" customHeight="1" x14ac:dyDescent="0.2">
      <c r="A725" s="163"/>
      <c r="B725" s="163"/>
      <c r="C725" s="163"/>
      <c r="D725" s="164"/>
      <c r="E725" s="164"/>
      <c r="F725" s="164"/>
      <c r="G725" s="237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spans="1:26" ht="19.5" customHeight="1" x14ac:dyDescent="0.2">
      <c r="A726" s="163"/>
      <c r="B726" s="163"/>
      <c r="C726" s="163"/>
      <c r="D726" s="164"/>
      <c r="E726" s="164"/>
      <c r="F726" s="164"/>
      <c r="G726" s="237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spans="1:26" ht="19.5" customHeight="1" x14ac:dyDescent="0.2">
      <c r="A727" s="163"/>
      <c r="B727" s="163"/>
      <c r="C727" s="163"/>
      <c r="D727" s="164"/>
      <c r="E727" s="164"/>
      <c r="F727" s="164"/>
      <c r="G727" s="237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spans="1:26" ht="19.5" customHeight="1" x14ac:dyDescent="0.2">
      <c r="A728" s="163"/>
      <c r="B728" s="163"/>
      <c r="C728" s="163"/>
      <c r="D728" s="164"/>
      <c r="E728" s="164"/>
      <c r="F728" s="164"/>
      <c r="G728" s="237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spans="1:26" ht="19.5" customHeight="1" x14ac:dyDescent="0.2">
      <c r="A729" s="163"/>
      <c r="B729" s="163"/>
      <c r="C729" s="163"/>
      <c r="D729" s="164"/>
      <c r="E729" s="164"/>
      <c r="F729" s="164"/>
      <c r="G729" s="237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spans="1:26" ht="19.5" customHeight="1" x14ac:dyDescent="0.2">
      <c r="A730" s="163"/>
      <c r="B730" s="163"/>
      <c r="C730" s="163"/>
      <c r="D730" s="164"/>
      <c r="E730" s="164"/>
      <c r="F730" s="164"/>
      <c r="G730" s="237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spans="1:26" ht="19.5" customHeight="1" x14ac:dyDescent="0.2">
      <c r="A731" s="163"/>
      <c r="B731" s="163"/>
      <c r="C731" s="163"/>
      <c r="D731" s="164"/>
      <c r="E731" s="164"/>
      <c r="F731" s="164"/>
      <c r="G731" s="237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spans="1:26" ht="19.5" customHeight="1" x14ac:dyDescent="0.2">
      <c r="A732" s="163"/>
      <c r="B732" s="163"/>
      <c r="C732" s="163"/>
      <c r="D732" s="164"/>
      <c r="E732" s="164"/>
      <c r="F732" s="164"/>
      <c r="G732" s="237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spans="1:26" ht="19.5" customHeight="1" x14ac:dyDescent="0.2">
      <c r="A733" s="163"/>
      <c r="B733" s="163"/>
      <c r="C733" s="163"/>
      <c r="D733" s="164"/>
      <c r="E733" s="164"/>
      <c r="F733" s="164"/>
      <c r="G733" s="237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spans="1:26" ht="19.5" customHeight="1" x14ac:dyDescent="0.2">
      <c r="A734" s="163"/>
      <c r="B734" s="163"/>
      <c r="C734" s="163"/>
      <c r="D734" s="164"/>
      <c r="E734" s="164"/>
      <c r="F734" s="164"/>
      <c r="G734" s="237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spans="1:26" ht="19.5" customHeight="1" x14ac:dyDescent="0.2">
      <c r="A735" s="163"/>
      <c r="B735" s="163"/>
      <c r="C735" s="163"/>
      <c r="D735" s="164"/>
      <c r="E735" s="164"/>
      <c r="F735" s="164"/>
      <c r="G735" s="237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spans="1:26" ht="19.5" customHeight="1" x14ac:dyDescent="0.2">
      <c r="A736" s="163"/>
      <c r="B736" s="163"/>
      <c r="C736" s="163"/>
      <c r="D736" s="164"/>
      <c r="E736" s="164"/>
      <c r="F736" s="164"/>
      <c r="G736" s="237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spans="1:26" ht="19.5" customHeight="1" x14ac:dyDescent="0.2">
      <c r="A737" s="163"/>
      <c r="B737" s="163"/>
      <c r="C737" s="163"/>
      <c r="D737" s="164"/>
      <c r="E737" s="164"/>
      <c r="F737" s="164"/>
      <c r="G737" s="237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spans="1:26" ht="19.5" customHeight="1" x14ac:dyDescent="0.2">
      <c r="A738" s="163"/>
      <c r="B738" s="163"/>
      <c r="C738" s="163"/>
      <c r="D738" s="164"/>
      <c r="E738" s="164"/>
      <c r="F738" s="164"/>
      <c r="G738" s="237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spans="1:26" ht="19.5" customHeight="1" x14ac:dyDescent="0.2">
      <c r="A739" s="163"/>
      <c r="B739" s="163"/>
      <c r="C739" s="163"/>
      <c r="D739" s="164"/>
      <c r="E739" s="164"/>
      <c r="F739" s="164"/>
      <c r="G739" s="237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spans="1:26" ht="19.5" customHeight="1" x14ac:dyDescent="0.2">
      <c r="A740" s="163"/>
      <c r="B740" s="163"/>
      <c r="C740" s="163"/>
      <c r="D740" s="164"/>
      <c r="E740" s="164"/>
      <c r="F740" s="164"/>
      <c r="G740" s="237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spans="1:26" ht="19.5" customHeight="1" x14ac:dyDescent="0.2">
      <c r="A741" s="163"/>
      <c r="B741" s="163"/>
      <c r="C741" s="163"/>
      <c r="D741" s="164"/>
      <c r="E741" s="164"/>
      <c r="F741" s="164"/>
      <c r="G741" s="237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spans="1:26" ht="19.5" customHeight="1" x14ac:dyDescent="0.2">
      <c r="A742" s="163"/>
      <c r="B742" s="163"/>
      <c r="C742" s="163"/>
      <c r="D742" s="164"/>
      <c r="E742" s="164"/>
      <c r="F742" s="164"/>
      <c r="G742" s="237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spans="1:26" ht="19.5" customHeight="1" x14ac:dyDescent="0.2">
      <c r="A743" s="163"/>
      <c r="B743" s="163"/>
      <c r="C743" s="163"/>
      <c r="D743" s="164"/>
      <c r="E743" s="164"/>
      <c r="F743" s="164"/>
      <c r="G743" s="237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spans="1:26" ht="19.5" customHeight="1" x14ac:dyDescent="0.2">
      <c r="A744" s="163"/>
      <c r="B744" s="163"/>
      <c r="C744" s="163"/>
      <c r="D744" s="164"/>
      <c r="E744" s="164"/>
      <c r="F744" s="164"/>
      <c r="G744" s="237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spans="1:26" ht="19.5" customHeight="1" x14ac:dyDescent="0.2">
      <c r="A745" s="163"/>
      <c r="B745" s="163"/>
      <c r="C745" s="163"/>
      <c r="D745" s="164"/>
      <c r="E745" s="164"/>
      <c r="F745" s="164"/>
      <c r="G745" s="237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spans="1:26" ht="19.5" customHeight="1" x14ac:dyDescent="0.2">
      <c r="A746" s="163"/>
      <c r="B746" s="163"/>
      <c r="C746" s="163"/>
      <c r="D746" s="164"/>
      <c r="E746" s="164"/>
      <c r="F746" s="164"/>
      <c r="G746" s="237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spans="1:26" ht="19.5" customHeight="1" x14ac:dyDescent="0.2">
      <c r="A747" s="163"/>
      <c r="B747" s="163"/>
      <c r="C747" s="163"/>
      <c r="D747" s="164"/>
      <c r="E747" s="164"/>
      <c r="F747" s="164"/>
      <c r="G747" s="237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spans="1:26" ht="19.5" customHeight="1" x14ac:dyDescent="0.2">
      <c r="A748" s="163"/>
      <c r="B748" s="163"/>
      <c r="C748" s="163"/>
      <c r="D748" s="164"/>
      <c r="E748" s="164"/>
      <c r="F748" s="164"/>
      <c r="G748" s="237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spans="1:26" ht="19.5" customHeight="1" x14ac:dyDescent="0.2">
      <c r="A749" s="163"/>
      <c r="B749" s="163"/>
      <c r="C749" s="163"/>
      <c r="D749" s="164"/>
      <c r="E749" s="164"/>
      <c r="F749" s="164"/>
      <c r="G749" s="237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spans="1:26" ht="19.5" customHeight="1" x14ac:dyDescent="0.2">
      <c r="A750" s="163"/>
      <c r="B750" s="163"/>
      <c r="C750" s="163"/>
      <c r="D750" s="164"/>
      <c r="E750" s="164"/>
      <c r="F750" s="164"/>
      <c r="G750" s="237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spans="1:26" ht="19.5" customHeight="1" x14ac:dyDescent="0.2">
      <c r="A751" s="163"/>
      <c r="B751" s="163"/>
      <c r="C751" s="163"/>
      <c r="D751" s="164"/>
      <c r="E751" s="164"/>
      <c r="F751" s="164"/>
      <c r="G751" s="237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spans="1:26" ht="19.5" customHeight="1" x14ac:dyDescent="0.2">
      <c r="A752" s="163"/>
      <c r="B752" s="163"/>
      <c r="C752" s="163"/>
      <c r="D752" s="164"/>
      <c r="E752" s="164"/>
      <c r="F752" s="164"/>
      <c r="G752" s="237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spans="1:26" ht="19.5" customHeight="1" x14ac:dyDescent="0.2">
      <c r="A753" s="163"/>
      <c r="B753" s="163"/>
      <c r="C753" s="163"/>
      <c r="D753" s="164"/>
      <c r="E753" s="164"/>
      <c r="F753" s="164"/>
      <c r="G753" s="237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spans="1:26" ht="19.5" customHeight="1" x14ac:dyDescent="0.2">
      <c r="A754" s="163"/>
      <c r="B754" s="163"/>
      <c r="C754" s="163"/>
      <c r="D754" s="164"/>
      <c r="E754" s="164"/>
      <c r="F754" s="164"/>
      <c r="G754" s="237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spans="1:26" ht="19.5" customHeight="1" x14ac:dyDescent="0.2">
      <c r="A755" s="163"/>
      <c r="B755" s="163"/>
      <c r="C755" s="163"/>
      <c r="D755" s="164"/>
      <c r="E755" s="164"/>
      <c r="F755" s="164"/>
      <c r="G755" s="237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spans="1:26" ht="19.5" customHeight="1" x14ac:dyDescent="0.2">
      <c r="A756" s="163"/>
      <c r="B756" s="163"/>
      <c r="C756" s="163"/>
      <c r="D756" s="164"/>
      <c r="E756" s="164"/>
      <c r="F756" s="164"/>
      <c r="G756" s="237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spans="1:26" ht="19.5" customHeight="1" x14ac:dyDescent="0.2">
      <c r="A757" s="163"/>
      <c r="B757" s="163"/>
      <c r="C757" s="163"/>
      <c r="D757" s="164"/>
      <c r="E757" s="164"/>
      <c r="F757" s="164"/>
      <c r="G757" s="237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spans="1:26" ht="19.5" customHeight="1" x14ac:dyDescent="0.2">
      <c r="A758" s="163"/>
      <c r="B758" s="163"/>
      <c r="C758" s="163"/>
      <c r="D758" s="164"/>
      <c r="E758" s="164"/>
      <c r="F758" s="164"/>
      <c r="G758" s="237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spans="1:26" ht="19.5" customHeight="1" x14ac:dyDescent="0.2">
      <c r="A759" s="163"/>
      <c r="B759" s="163"/>
      <c r="C759" s="163"/>
      <c r="D759" s="164"/>
      <c r="E759" s="164"/>
      <c r="F759" s="164"/>
      <c r="G759" s="237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spans="1:26" ht="19.5" customHeight="1" x14ac:dyDescent="0.2">
      <c r="A760" s="163"/>
      <c r="B760" s="163"/>
      <c r="C760" s="163"/>
      <c r="D760" s="164"/>
      <c r="E760" s="164"/>
      <c r="F760" s="164"/>
      <c r="G760" s="237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spans="1:26" ht="19.5" customHeight="1" x14ac:dyDescent="0.2">
      <c r="A761" s="163"/>
      <c r="B761" s="163"/>
      <c r="C761" s="163"/>
      <c r="D761" s="164"/>
      <c r="E761" s="164"/>
      <c r="F761" s="164"/>
      <c r="G761" s="237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spans="1:26" ht="19.5" customHeight="1" x14ac:dyDescent="0.2">
      <c r="A762" s="163"/>
      <c r="B762" s="163"/>
      <c r="C762" s="163"/>
      <c r="D762" s="164"/>
      <c r="E762" s="164"/>
      <c r="F762" s="164"/>
      <c r="G762" s="237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spans="1:26" ht="19.5" customHeight="1" x14ac:dyDescent="0.2">
      <c r="A763" s="163"/>
      <c r="B763" s="163"/>
      <c r="C763" s="163"/>
      <c r="D763" s="164"/>
      <c r="E763" s="164"/>
      <c r="F763" s="164"/>
      <c r="G763" s="237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spans="1:26" ht="19.5" customHeight="1" x14ac:dyDescent="0.2">
      <c r="A764" s="163"/>
      <c r="B764" s="163"/>
      <c r="C764" s="163"/>
      <c r="D764" s="164"/>
      <c r="E764" s="164"/>
      <c r="F764" s="164"/>
      <c r="G764" s="237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spans="1:26" ht="19.5" customHeight="1" x14ac:dyDescent="0.2">
      <c r="A765" s="163"/>
      <c r="B765" s="163"/>
      <c r="C765" s="163"/>
      <c r="D765" s="164"/>
      <c r="E765" s="164"/>
      <c r="F765" s="164"/>
      <c r="G765" s="237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spans="1:26" ht="19.5" customHeight="1" x14ac:dyDescent="0.2">
      <c r="A766" s="163"/>
      <c r="B766" s="163"/>
      <c r="C766" s="163"/>
      <c r="D766" s="164"/>
      <c r="E766" s="164"/>
      <c r="F766" s="164"/>
      <c r="G766" s="237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spans="1:26" ht="19.5" customHeight="1" x14ac:dyDescent="0.2">
      <c r="A767" s="163"/>
      <c r="B767" s="163"/>
      <c r="C767" s="163"/>
      <c r="D767" s="164"/>
      <c r="E767" s="164"/>
      <c r="F767" s="164"/>
      <c r="G767" s="237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spans="1:26" ht="19.5" customHeight="1" x14ac:dyDescent="0.2">
      <c r="A768" s="163"/>
      <c r="B768" s="163"/>
      <c r="C768" s="163"/>
      <c r="D768" s="164"/>
      <c r="E768" s="164"/>
      <c r="F768" s="164"/>
      <c r="G768" s="237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spans="1:26" ht="19.5" customHeight="1" x14ac:dyDescent="0.2">
      <c r="A769" s="163"/>
      <c r="B769" s="163"/>
      <c r="C769" s="163"/>
      <c r="D769" s="164"/>
      <c r="E769" s="164"/>
      <c r="F769" s="164"/>
      <c r="G769" s="237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spans="1:26" ht="19.5" customHeight="1" x14ac:dyDescent="0.2">
      <c r="A770" s="163"/>
      <c r="B770" s="163"/>
      <c r="C770" s="163"/>
      <c r="D770" s="164"/>
      <c r="E770" s="164"/>
      <c r="F770" s="164"/>
      <c r="G770" s="237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spans="1:26" ht="19.5" customHeight="1" x14ac:dyDescent="0.2">
      <c r="A771" s="163"/>
      <c r="B771" s="163"/>
      <c r="C771" s="163"/>
      <c r="D771" s="164"/>
      <c r="E771" s="164"/>
      <c r="F771" s="164"/>
      <c r="G771" s="237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spans="1:26" ht="19.5" customHeight="1" x14ac:dyDescent="0.2">
      <c r="A772" s="163"/>
      <c r="B772" s="163"/>
      <c r="C772" s="163"/>
      <c r="D772" s="164"/>
      <c r="E772" s="164"/>
      <c r="F772" s="164"/>
      <c r="G772" s="237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spans="1:26" ht="19.5" customHeight="1" x14ac:dyDescent="0.2">
      <c r="A773" s="163"/>
      <c r="B773" s="163"/>
      <c r="C773" s="163"/>
      <c r="D773" s="164"/>
      <c r="E773" s="164"/>
      <c r="F773" s="164"/>
      <c r="G773" s="237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spans="1:26" ht="19.5" customHeight="1" x14ac:dyDescent="0.2">
      <c r="A774" s="163"/>
      <c r="B774" s="163"/>
      <c r="C774" s="163"/>
      <c r="D774" s="164"/>
      <c r="E774" s="164"/>
      <c r="F774" s="164"/>
      <c r="G774" s="237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spans="1:26" ht="19.5" customHeight="1" x14ac:dyDescent="0.2">
      <c r="A775" s="163"/>
      <c r="B775" s="163"/>
      <c r="C775" s="163"/>
      <c r="D775" s="164"/>
      <c r="E775" s="164"/>
      <c r="F775" s="164"/>
      <c r="G775" s="237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spans="1:26" ht="19.5" customHeight="1" x14ac:dyDescent="0.2">
      <c r="A776" s="163"/>
      <c r="B776" s="163"/>
      <c r="C776" s="163"/>
      <c r="D776" s="164"/>
      <c r="E776" s="164"/>
      <c r="F776" s="164"/>
      <c r="G776" s="237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spans="1:26" ht="19.5" customHeight="1" x14ac:dyDescent="0.2">
      <c r="A777" s="163"/>
      <c r="B777" s="163"/>
      <c r="C777" s="163"/>
      <c r="D777" s="164"/>
      <c r="E777" s="164"/>
      <c r="F777" s="164"/>
      <c r="G777" s="237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spans="1:26" ht="19.5" customHeight="1" x14ac:dyDescent="0.2">
      <c r="A778" s="163"/>
      <c r="B778" s="163"/>
      <c r="C778" s="163"/>
      <c r="D778" s="164"/>
      <c r="E778" s="164"/>
      <c r="F778" s="164"/>
      <c r="G778" s="237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spans="1:26" ht="19.5" customHeight="1" x14ac:dyDescent="0.2">
      <c r="A779" s="163"/>
      <c r="B779" s="163"/>
      <c r="C779" s="163"/>
      <c r="D779" s="164"/>
      <c r="E779" s="164"/>
      <c r="F779" s="164"/>
      <c r="G779" s="237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spans="1:26" ht="19.5" customHeight="1" x14ac:dyDescent="0.2">
      <c r="A780" s="163"/>
      <c r="B780" s="163"/>
      <c r="C780" s="163"/>
      <c r="D780" s="164"/>
      <c r="E780" s="164"/>
      <c r="F780" s="164"/>
      <c r="G780" s="237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spans="1:26" ht="19.5" customHeight="1" x14ac:dyDescent="0.2">
      <c r="A781" s="163"/>
      <c r="B781" s="163"/>
      <c r="C781" s="163"/>
      <c r="D781" s="164"/>
      <c r="E781" s="164"/>
      <c r="F781" s="164"/>
      <c r="G781" s="237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spans="1:26" ht="19.5" customHeight="1" x14ac:dyDescent="0.2">
      <c r="A782" s="163"/>
      <c r="B782" s="163"/>
      <c r="C782" s="163"/>
      <c r="D782" s="164"/>
      <c r="E782" s="164"/>
      <c r="F782" s="164"/>
      <c r="G782" s="237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spans="1:26" ht="19.5" customHeight="1" x14ac:dyDescent="0.2">
      <c r="A783" s="163"/>
      <c r="B783" s="163"/>
      <c r="C783" s="163"/>
      <c r="D783" s="164"/>
      <c r="E783" s="164"/>
      <c r="F783" s="164"/>
      <c r="G783" s="237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spans="1:26" ht="19.5" customHeight="1" x14ac:dyDescent="0.2">
      <c r="A784" s="163"/>
      <c r="B784" s="163"/>
      <c r="C784" s="163"/>
      <c r="D784" s="164"/>
      <c r="E784" s="164"/>
      <c r="F784" s="164"/>
      <c r="G784" s="237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spans="1:26" ht="19.5" customHeight="1" x14ac:dyDescent="0.2">
      <c r="A785" s="163"/>
      <c r="B785" s="163"/>
      <c r="C785" s="163"/>
      <c r="D785" s="164"/>
      <c r="E785" s="164"/>
      <c r="F785" s="164"/>
      <c r="G785" s="237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spans="1:26" ht="19.5" customHeight="1" x14ac:dyDescent="0.2">
      <c r="A786" s="163"/>
      <c r="B786" s="163"/>
      <c r="C786" s="163"/>
      <c r="D786" s="164"/>
      <c r="E786" s="164"/>
      <c r="F786" s="164"/>
      <c r="G786" s="237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spans="1:26" ht="19.5" customHeight="1" x14ac:dyDescent="0.2">
      <c r="A787" s="163"/>
      <c r="B787" s="163"/>
      <c r="C787" s="163"/>
      <c r="D787" s="164"/>
      <c r="E787" s="164"/>
      <c r="F787" s="164"/>
      <c r="G787" s="237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spans="1:26" ht="19.5" customHeight="1" x14ac:dyDescent="0.2">
      <c r="A788" s="163"/>
      <c r="B788" s="163"/>
      <c r="C788" s="163"/>
      <c r="D788" s="164"/>
      <c r="E788" s="164"/>
      <c r="F788" s="164"/>
      <c r="G788" s="237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spans="1:26" ht="19.5" customHeight="1" x14ac:dyDescent="0.2">
      <c r="A789" s="163"/>
      <c r="B789" s="163"/>
      <c r="C789" s="163"/>
      <c r="D789" s="164"/>
      <c r="E789" s="164"/>
      <c r="F789" s="164"/>
      <c r="G789" s="237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spans="1:26" ht="19.5" customHeight="1" x14ac:dyDescent="0.2">
      <c r="A790" s="163"/>
      <c r="B790" s="163"/>
      <c r="C790" s="163"/>
      <c r="D790" s="164"/>
      <c r="E790" s="164"/>
      <c r="F790" s="164"/>
      <c r="G790" s="237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spans="1:26" ht="19.5" customHeight="1" x14ac:dyDescent="0.2">
      <c r="A791" s="163"/>
      <c r="B791" s="163"/>
      <c r="C791" s="163"/>
      <c r="D791" s="164"/>
      <c r="E791" s="164"/>
      <c r="F791" s="164"/>
      <c r="G791" s="237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spans="1:26" ht="19.5" customHeight="1" x14ac:dyDescent="0.2">
      <c r="A792" s="163"/>
      <c r="B792" s="163"/>
      <c r="C792" s="163"/>
      <c r="D792" s="164"/>
      <c r="E792" s="164"/>
      <c r="F792" s="164"/>
      <c r="G792" s="237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spans="1:26" ht="19.5" customHeight="1" x14ac:dyDescent="0.2">
      <c r="A793" s="163"/>
      <c r="B793" s="163"/>
      <c r="C793" s="163"/>
      <c r="D793" s="164"/>
      <c r="E793" s="164"/>
      <c r="F793" s="164"/>
      <c r="G793" s="237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spans="1:26" ht="19.5" customHeight="1" x14ac:dyDescent="0.2">
      <c r="A794" s="163"/>
      <c r="B794" s="163"/>
      <c r="C794" s="163"/>
      <c r="D794" s="164"/>
      <c r="E794" s="164"/>
      <c r="F794" s="164"/>
      <c r="G794" s="237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spans="1:26" ht="19.5" customHeight="1" x14ac:dyDescent="0.2">
      <c r="A795" s="163"/>
      <c r="B795" s="163"/>
      <c r="C795" s="163"/>
      <c r="D795" s="164"/>
      <c r="E795" s="164"/>
      <c r="F795" s="164"/>
      <c r="G795" s="237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spans="1:26" ht="19.5" customHeight="1" x14ac:dyDescent="0.2">
      <c r="A796" s="163"/>
      <c r="B796" s="163"/>
      <c r="C796" s="163"/>
      <c r="D796" s="164"/>
      <c r="E796" s="164"/>
      <c r="F796" s="164"/>
      <c r="G796" s="237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spans="1:26" ht="19.5" customHeight="1" x14ac:dyDescent="0.2">
      <c r="A797" s="163"/>
      <c r="B797" s="163"/>
      <c r="C797" s="163"/>
      <c r="D797" s="164"/>
      <c r="E797" s="164"/>
      <c r="F797" s="164"/>
      <c r="G797" s="237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spans="1:26" ht="19.5" customHeight="1" x14ac:dyDescent="0.2">
      <c r="A798" s="163"/>
      <c r="B798" s="163"/>
      <c r="C798" s="163"/>
      <c r="D798" s="164"/>
      <c r="E798" s="164"/>
      <c r="F798" s="164"/>
      <c r="G798" s="237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spans="1:26" ht="19.5" customHeight="1" x14ac:dyDescent="0.2">
      <c r="A799" s="163"/>
      <c r="B799" s="163"/>
      <c r="C799" s="163"/>
      <c r="D799" s="164"/>
      <c r="E799" s="164"/>
      <c r="F799" s="164"/>
      <c r="G799" s="237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spans="1:26" ht="19.5" customHeight="1" x14ac:dyDescent="0.2">
      <c r="A800" s="163"/>
      <c r="B800" s="163"/>
      <c r="C800" s="163"/>
      <c r="D800" s="164"/>
      <c r="E800" s="164"/>
      <c r="F800" s="164"/>
      <c r="G800" s="237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spans="1:26" ht="19.5" customHeight="1" x14ac:dyDescent="0.2">
      <c r="A801" s="163"/>
      <c r="B801" s="163"/>
      <c r="C801" s="163"/>
      <c r="D801" s="164"/>
      <c r="E801" s="164"/>
      <c r="F801" s="164"/>
      <c r="G801" s="237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spans="1:26" ht="19.5" customHeight="1" x14ac:dyDescent="0.2">
      <c r="A802" s="163"/>
      <c r="B802" s="163"/>
      <c r="C802" s="163"/>
      <c r="D802" s="164"/>
      <c r="E802" s="164"/>
      <c r="F802" s="164"/>
      <c r="G802" s="237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spans="1:26" ht="19.5" customHeight="1" x14ac:dyDescent="0.2">
      <c r="A803" s="163"/>
      <c r="B803" s="163"/>
      <c r="C803" s="163"/>
      <c r="D803" s="164"/>
      <c r="E803" s="164"/>
      <c r="F803" s="164"/>
      <c r="G803" s="237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spans="1:26" ht="19.5" customHeight="1" x14ac:dyDescent="0.2">
      <c r="A804" s="163"/>
      <c r="B804" s="163"/>
      <c r="C804" s="163"/>
      <c r="D804" s="164"/>
      <c r="E804" s="164"/>
      <c r="F804" s="164"/>
      <c r="G804" s="237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spans="1:26" ht="19.5" customHeight="1" x14ac:dyDescent="0.2">
      <c r="A805" s="163"/>
      <c r="B805" s="163"/>
      <c r="C805" s="163"/>
      <c r="D805" s="164"/>
      <c r="E805" s="164"/>
      <c r="F805" s="164"/>
      <c r="G805" s="237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spans="1:26" ht="19.5" customHeight="1" x14ac:dyDescent="0.2">
      <c r="A806" s="163"/>
      <c r="B806" s="163"/>
      <c r="C806" s="163"/>
      <c r="D806" s="164"/>
      <c r="E806" s="164"/>
      <c r="F806" s="164"/>
      <c r="G806" s="237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spans="1:26" ht="19.5" customHeight="1" x14ac:dyDescent="0.2">
      <c r="A807" s="163"/>
      <c r="B807" s="163"/>
      <c r="C807" s="163"/>
      <c r="D807" s="164"/>
      <c r="E807" s="164"/>
      <c r="F807" s="164"/>
      <c r="G807" s="237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spans="1:26" ht="19.5" customHeight="1" x14ac:dyDescent="0.2">
      <c r="A808" s="163"/>
      <c r="B808" s="163"/>
      <c r="C808" s="163"/>
      <c r="D808" s="164"/>
      <c r="E808" s="164"/>
      <c r="F808" s="164"/>
      <c r="G808" s="237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spans="1:26" ht="19.5" customHeight="1" x14ac:dyDescent="0.2">
      <c r="A809" s="163"/>
      <c r="B809" s="163"/>
      <c r="C809" s="163"/>
      <c r="D809" s="164"/>
      <c r="E809" s="164"/>
      <c r="F809" s="164"/>
      <c r="G809" s="237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spans="1:26" ht="19.5" customHeight="1" x14ac:dyDescent="0.2">
      <c r="A810" s="163"/>
      <c r="B810" s="163"/>
      <c r="C810" s="163"/>
      <c r="D810" s="164"/>
      <c r="E810" s="164"/>
      <c r="F810" s="164"/>
      <c r="G810" s="237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spans="1:26" ht="19.5" customHeight="1" x14ac:dyDescent="0.2">
      <c r="A811" s="163"/>
      <c r="B811" s="163"/>
      <c r="C811" s="163"/>
      <c r="D811" s="164"/>
      <c r="E811" s="164"/>
      <c r="F811" s="164"/>
      <c r="G811" s="237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spans="1:26" ht="19.5" customHeight="1" x14ac:dyDescent="0.2">
      <c r="A812" s="163"/>
      <c r="B812" s="163"/>
      <c r="C812" s="163"/>
      <c r="D812" s="164"/>
      <c r="E812" s="164"/>
      <c r="F812" s="164"/>
      <c r="G812" s="237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spans="1:26" ht="19.5" customHeight="1" x14ac:dyDescent="0.2">
      <c r="A813" s="163"/>
      <c r="B813" s="163"/>
      <c r="C813" s="163"/>
      <c r="D813" s="164"/>
      <c r="E813" s="164"/>
      <c r="F813" s="164"/>
      <c r="G813" s="237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spans="1:26" ht="19.5" customHeight="1" x14ac:dyDescent="0.2">
      <c r="A814" s="163"/>
      <c r="B814" s="163"/>
      <c r="C814" s="163"/>
      <c r="D814" s="164"/>
      <c r="E814" s="164"/>
      <c r="F814" s="164"/>
      <c r="G814" s="237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spans="1:26" ht="19.5" customHeight="1" x14ac:dyDescent="0.2">
      <c r="A815" s="163"/>
      <c r="B815" s="163"/>
      <c r="C815" s="163"/>
      <c r="D815" s="164"/>
      <c r="E815" s="164"/>
      <c r="F815" s="164"/>
      <c r="G815" s="237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spans="1:26" ht="19.5" customHeight="1" x14ac:dyDescent="0.2">
      <c r="A816" s="163"/>
      <c r="B816" s="163"/>
      <c r="C816" s="163"/>
      <c r="D816" s="164"/>
      <c r="E816" s="164"/>
      <c r="F816" s="164"/>
      <c r="G816" s="237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spans="1:26" ht="19.5" customHeight="1" x14ac:dyDescent="0.2">
      <c r="A817" s="163"/>
      <c r="B817" s="163"/>
      <c r="C817" s="163"/>
      <c r="D817" s="164"/>
      <c r="E817" s="164"/>
      <c r="F817" s="164"/>
      <c r="G817" s="237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spans="1:26" ht="19.5" customHeight="1" x14ac:dyDescent="0.2">
      <c r="A818" s="163"/>
      <c r="B818" s="163"/>
      <c r="C818" s="163"/>
      <c r="D818" s="164"/>
      <c r="E818" s="164"/>
      <c r="F818" s="164"/>
      <c r="G818" s="237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spans="1:26" ht="19.5" customHeight="1" x14ac:dyDescent="0.2">
      <c r="A819" s="163"/>
      <c r="B819" s="163"/>
      <c r="C819" s="163"/>
      <c r="D819" s="164"/>
      <c r="E819" s="164"/>
      <c r="F819" s="164"/>
      <c r="G819" s="237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spans="1:26" ht="19.5" customHeight="1" x14ac:dyDescent="0.2">
      <c r="A820" s="163"/>
      <c r="B820" s="163"/>
      <c r="C820" s="163"/>
      <c r="D820" s="164"/>
      <c r="E820" s="164"/>
      <c r="F820" s="164"/>
      <c r="G820" s="237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spans="1:26" ht="19.5" customHeight="1" x14ac:dyDescent="0.2">
      <c r="A821" s="163"/>
      <c r="B821" s="163"/>
      <c r="C821" s="163"/>
      <c r="D821" s="164"/>
      <c r="E821" s="164"/>
      <c r="F821" s="164"/>
      <c r="G821" s="237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spans="1:26" ht="19.5" customHeight="1" x14ac:dyDescent="0.2">
      <c r="A822" s="163"/>
      <c r="B822" s="163"/>
      <c r="C822" s="163"/>
      <c r="D822" s="164"/>
      <c r="E822" s="164"/>
      <c r="F822" s="164"/>
      <c r="G822" s="237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spans="1:26" ht="19.5" customHeight="1" x14ac:dyDescent="0.2">
      <c r="A823" s="163"/>
      <c r="B823" s="163"/>
      <c r="C823" s="163"/>
      <c r="D823" s="164"/>
      <c r="E823" s="164"/>
      <c r="F823" s="164"/>
      <c r="G823" s="237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spans="1:26" ht="19.5" customHeight="1" x14ac:dyDescent="0.2">
      <c r="A824" s="163"/>
      <c r="B824" s="163"/>
      <c r="C824" s="163"/>
      <c r="D824" s="164"/>
      <c r="E824" s="164"/>
      <c r="F824" s="164"/>
      <c r="G824" s="237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spans="1:26" ht="19.5" customHeight="1" x14ac:dyDescent="0.2">
      <c r="A825" s="163"/>
      <c r="B825" s="163"/>
      <c r="C825" s="163"/>
      <c r="D825" s="164"/>
      <c r="E825" s="164"/>
      <c r="F825" s="164"/>
      <c r="G825" s="237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spans="1:26" ht="19.5" customHeight="1" x14ac:dyDescent="0.2">
      <c r="A826" s="163"/>
      <c r="B826" s="163"/>
      <c r="C826" s="163"/>
      <c r="D826" s="164"/>
      <c r="E826" s="164"/>
      <c r="F826" s="164"/>
      <c r="G826" s="237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spans="1:26" ht="19.5" customHeight="1" x14ac:dyDescent="0.2">
      <c r="A827" s="163"/>
      <c r="B827" s="163"/>
      <c r="C827" s="163"/>
      <c r="D827" s="164"/>
      <c r="E827" s="164"/>
      <c r="F827" s="164"/>
      <c r="G827" s="237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spans="1:26" ht="19.5" customHeight="1" x14ac:dyDescent="0.2">
      <c r="A828" s="163"/>
      <c r="B828" s="163"/>
      <c r="C828" s="163"/>
      <c r="D828" s="164"/>
      <c r="E828" s="164"/>
      <c r="F828" s="164"/>
      <c r="G828" s="237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spans="1:26" ht="19.5" customHeight="1" x14ac:dyDescent="0.2">
      <c r="A829" s="163"/>
      <c r="B829" s="163"/>
      <c r="C829" s="163"/>
      <c r="D829" s="164"/>
      <c r="E829" s="164"/>
      <c r="F829" s="164"/>
      <c r="G829" s="237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spans="1:26" ht="19.5" customHeight="1" x14ac:dyDescent="0.2">
      <c r="A830" s="163"/>
      <c r="B830" s="163"/>
      <c r="C830" s="163"/>
      <c r="D830" s="164"/>
      <c r="E830" s="164"/>
      <c r="F830" s="164"/>
      <c r="G830" s="237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spans="1:26" ht="19.5" customHeight="1" x14ac:dyDescent="0.2">
      <c r="A831" s="163"/>
      <c r="B831" s="163"/>
      <c r="C831" s="163"/>
      <c r="D831" s="164"/>
      <c r="E831" s="164"/>
      <c r="F831" s="164"/>
      <c r="G831" s="237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spans="1:26" ht="19.5" customHeight="1" x14ac:dyDescent="0.2">
      <c r="A832" s="163"/>
      <c r="B832" s="163"/>
      <c r="C832" s="163"/>
      <c r="D832" s="164"/>
      <c r="E832" s="164"/>
      <c r="F832" s="164"/>
      <c r="G832" s="237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spans="1:26" ht="19.5" customHeight="1" x14ac:dyDescent="0.2">
      <c r="A833" s="163"/>
      <c r="B833" s="163"/>
      <c r="C833" s="163"/>
      <c r="D833" s="164"/>
      <c r="E833" s="164"/>
      <c r="F833" s="164"/>
      <c r="G833" s="237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spans="1:26" ht="19.5" customHeight="1" x14ac:dyDescent="0.2">
      <c r="A834" s="163"/>
      <c r="B834" s="163"/>
      <c r="C834" s="163"/>
      <c r="D834" s="164"/>
      <c r="E834" s="164"/>
      <c r="F834" s="164"/>
      <c r="G834" s="237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spans="1:26" ht="19.5" customHeight="1" x14ac:dyDescent="0.2">
      <c r="A835" s="163"/>
      <c r="B835" s="163"/>
      <c r="C835" s="163"/>
      <c r="D835" s="164"/>
      <c r="E835" s="164"/>
      <c r="F835" s="164"/>
      <c r="G835" s="237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spans="1:26" ht="19.5" customHeight="1" x14ac:dyDescent="0.2">
      <c r="A836" s="163"/>
      <c r="B836" s="163"/>
      <c r="C836" s="163"/>
      <c r="D836" s="164"/>
      <c r="E836" s="164"/>
      <c r="F836" s="164"/>
      <c r="G836" s="237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spans="1:26" ht="19.5" customHeight="1" x14ac:dyDescent="0.2">
      <c r="A837" s="163"/>
      <c r="B837" s="163"/>
      <c r="C837" s="163"/>
      <c r="D837" s="164"/>
      <c r="E837" s="164"/>
      <c r="F837" s="164"/>
      <c r="G837" s="237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spans="1:26" ht="19.5" customHeight="1" x14ac:dyDescent="0.2">
      <c r="A838" s="163"/>
      <c r="B838" s="163"/>
      <c r="C838" s="163"/>
      <c r="D838" s="164"/>
      <c r="E838" s="164"/>
      <c r="F838" s="164"/>
      <c r="G838" s="237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spans="1:26" ht="19.5" customHeight="1" x14ac:dyDescent="0.2">
      <c r="A839" s="163"/>
      <c r="B839" s="163"/>
      <c r="C839" s="163"/>
      <c r="D839" s="164"/>
      <c r="E839" s="164"/>
      <c r="F839" s="164"/>
      <c r="G839" s="237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spans="1:26" ht="19.5" customHeight="1" x14ac:dyDescent="0.2">
      <c r="A840" s="163"/>
      <c r="B840" s="163"/>
      <c r="C840" s="163"/>
      <c r="D840" s="164"/>
      <c r="E840" s="164"/>
      <c r="F840" s="164"/>
      <c r="G840" s="237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spans="1:26" ht="19.5" customHeight="1" x14ac:dyDescent="0.2">
      <c r="A841" s="163"/>
      <c r="B841" s="163"/>
      <c r="C841" s="163"/>
      <c r="D841" s="164"/>
      <c r="E841" s="164"/>
      <c r="F841" s="164"/>
      <c r="G841" s="237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spans="1:26" ht="19.5" customHeight="1" x14ac:dyDescent="0.2">
      <c r="A842" s="163"/>
      <c r="B842" s="163"/>
      <c r="C842" s="163"/>
      <c r="D842" s="164"/>
      <c r="E842" s="164"/>
      <c r="F842" s="164"/>
      <c r="G842" s="237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spans="1:26" ht="19.5" customHeight="1" x14ac:dyDescent="0.2">
      <c r="A843" s="163"/>
      <c r="B843" s="163"/>
      <c r="C843" s="163"/>
      <c r="D843" s="164"/>
      <c r="E843" s="164"/>
      <c r="F843" s="164"/>
      <c r="G843" s="237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spans="1:26" ht="19.5" customHeight="1" x14ac:dyDescent="0.2">
      <c r="A844" s="163"/>
      <c r="B844" s="163"/>
      <c r="C844" s="163"/>
      <c r="D844" s="164"/>
      <c r="E844" s="164"/>
      <c r="F844" s="164"/>
      <c r="G844" s="237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spans="1:26" ht="19.5" customHeight="1" x14ac:dyDescent="0.2">
      <c r="A845" s="163"/>
      <c r="B845" s="163"/>
      <c r="C845" s="163"/>
      <c r="D845" s="164"/>
      <c r="E845" s="164"/>
      <c r="F845" s="164"/>
      <c r="G845" s="237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spans="1:26" ht="19.5" customHeight="1" x14ac:dyDescent="0.2">
      <c r="A846" s="163"/>
      <c r="B846" s="163"/>
      <c r="C846" s="163"/>
      <c r="D846" s="164"/>
      <c r="E846" s="164"/>
      <c r="F846" s="164"/>
      <c r="G846" s="237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spans="1:26" ht="19.5" customHeight="1" x14ac:dyDescent="0.2">
      <c r="A847" s="163"/>
      <c r="B847" s="163"/>
      <c r="C847" s="163"/>
      <c r="D847" s="164"/>
      <c r="E847" s="164"/>
      <c r="F847" s="164"/>
      <c r="G847" s="237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spans="1:26" ht="19.5" customHeight="1" x14ac:dyDescent="0.2">
      <c r="A848" s="163"/>
      <c r="B848" s="163"/>
      <c r="C848" s="163"/>
      <c r="D848" s="164"/>
      <c r="E848" s="164"/>
      <c r="F848" s="164"/>
      <c r="G848" s="237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spans="1:26" ht="19.5" customHeight="1" x14ac:dyDescent="0.2">
      <c r="A849" s="163"/>
      <c r="B849" s="163"/>
      <c r="C849" s="163"/>
      <c r="D849" s="164"/>
      <c r="E849" s="164"/>
      <c r="F849" s="164"/>
      <c r="G849" s="237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spans="1:26" ht="19.5" customHeight="1" x14ac:dyDescent="0.2">
      <c r="A850" s="163"/>
      <c r="B850" s="163"/>
      <c r="C850" s="163"/>
      <c r="D850" s="164"/>
      <c r="E850" s="164"/>
      <c r="F850" s="164"/>
      <c r="G850" s="237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spans="1:26" ht="19.5" customHeight="1" x14ac:dyDescent="0.2">
      <c r="A851" s="163"/>
      <c r="B851" s="163"/>
      <c r="C851" s="163"/>
      <c r="D851" s="164"/>
      <c r="E851" s="164"/>
      <c r="F851" s="164"/>
      <c r="G851" s="237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spans="1:26" ht="19.5" customHeight="1" x14ac:dyDescent="0.2">
      <c r="A852" s="163"/>
      <c r="B852" s="163"/>
      <c r="C852" s="163"/>
      <c r="D852" s="164"/>
      <c r="E852" s="164"/>
      <c r="F852" s="164"/>
      <c r="G852" s="237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spans="1:26" ht="19.5" customHeight="1" x14ac:dyDescent="0.2">
      <c r="A853" s="163"/>
      <c r="B853" s="163"/>
      <c r="C853" s="163"/>
      <c r="D853" s="164"/>
      <c r="E853" s="164"/>
      <c r="F853" s="164"/>
      <c r="G853" s="237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spans="1:26" ht="19.5" customHeight="1" x14ac:dyDescent="0.2">
      <c r="A854" s="163"/>
      <c r="B854" s="163"/>
      <c r="C854" s="163"/>
      <c r="D854" s="164"/>
      <c r="E854" s="164"/>
      <c r="F854" s="164"/>
      <c r="G854" s="237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spans="1:26" ht="19.5" customHeight="1" x14ac:dyDescent="0.2">
      <c r="A855" s="163"/>
      <c r="B855" s="163"/>
      <c r="C855" s="163"/>
      <c r="D855" s="164"/>
      <c r="E855" s="164"/>
      <c r="F855" s="164"/>
      <c r="G855" s="237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spans="1:26" ht="19.5" customHeight="1" x14ac:dyDescent="0.2">
      <c r="A856" s="163"/>
      <c r="B856" s="163"/>
      <c r="C856" s="163"/>
      <c r="D856" s="164"/>
      <c r="E856" s="164"/>
      <c r="F856" s="164"/>
      <c r="G856" s="237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spans="1:26" ht="19.5" customHeight="1" x14ac:dyDescent="0.2">
      <c r="A857" s="163"/>
      <c r="B857" s="163"/>
      <c r="C857" s="163"/>
      <c r="D857" s="164"/>
      <c r="E857" s="164"/>
      <c r="F857" s="164"/>
      <c r="G857" s="237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spans="1:26" ht="19.5" customHeight="1" x14ac:dyDescent="0.2">
      <c r="A858" s="163"/>
      <c r="B858" s="163"/>
      <c r="C858" s="163"/>
      <c r="D858" s="164"/>
      <c r="E858" s="164"/>
      <c r="F858" s="164"/>
      <c r="G858" s="237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spans="1:26" ht="19.5" customHeight="1" x14ac:dyDescent="0.2">
      <c r="A859" s="163"/>
      <c r="B859" s="163"/>
      <c r="C859" s="163"/>
      <c r="D859" s="164"/>
      <c r="E859" s="164"/>
      <c r="F859" s="164"/>
      <c r="G859" s="237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spans="1:26" ht="19.5" customHeight="1" x14ac:dyDescent="0.2">
      <c r="A860" s="163"/>
      <c r="B860" s="163"/>
      <c r="C860" s="163"/>
      <c r="D860" s="164"/>
      <c r="E860" s="164"/>
      <c r="F860" s="164"/>
      <c r="G860" s="237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spans="1:26" ht="19.5" customHeight="1" x14ac:dyDescent="0.2">
      <c r="A861" s="163"/>
      <c r="B861" s="163"/>
      <c r="C861" s="163"/>
      <c r="D861" s="164"/>
      <c r="E861" s="164"/>
      <c r="F861" s="164"/>
      <c r="G861" s="237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spans="1:26" ht="19.5" customHeight="1" x14ac:dyDescent="0.2">
      <c r="A862" s="163"/>
      <c r="B862" s="163"/>
      <c r="C862" s="163"/>
      <c r="D862" s="164"/>
      <c r="E862" s="164"/>
      <c r="F862" s="164"/>
      <c r="G862" s="237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spans="1:26" ht="19.5" customHeight="1" x14ac:dyDescent="0.2">
      <c r="A863" s="163"/>
      <c r="B863" s="163"/>
      <c r="C863" s="163"/>
      <c r="D863" s="164"/>
      <c r="E863" s="164"/>
      <c r="F863" s="164"/>
      <c r="G863" s="237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spans="1:26" ht="19.5" customHeight="1" x14ac:dyDescent="0.2">
      <c r="A864" s="163"/>
      <c r="B864" s="163"/>
      <c r="C864" s="163"/>
      <c r="D864" s="164"/>
      <c r="E864" s="164"/>
      <c r="F864" s="164"/>
      <c r="G864" s="237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spans="1:26" ht="19.5" customHeight="1" x14ac:dyDescent="0.2">
      <c r="A865" s="163"/>
      <c r="B865" s="163"/>
      <c r="C865" s="163"/>
      <c r="D865" s="164"/>
      <c r="E865" s="164"/>
      <c r="F865" s="164"/>
      <c r="G865" s="237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spans="1:26" ht="19.5" customHeight="1" x14ac:dyDescent="0.2">
      <c r="A866" s="163"/>
      <c r="B866" s="163"/>
      <c r="C866" s="163"/>
      <c r="D866" s="164"/>
      <c r="E866" s="164"/>
      <c r="F866" s="164"/>
      <c r="G866" s="237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spans="1:26" ht="19.5" customHeight="1" x14ac:dyDescent="0.2">
      <c r="A867" s="163"/>
      <c r="B867" s="163"/>
      <c r="C867" s="163"/>
      <c r="D867" s="164"/>
      <c r="E867" s="164"/>
      <c r="F867" s="164"/>
      <c r="G867" s="237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spans="1:26" ht="19.5" customHeight="1" x14ac:dyDescent="0.2">
      <c r="A868" s="163"/>
      <c r="B868" s="163"/>
      <c r="C868" s="163"/>
      <c r="D868" s="164"/>
      <c r="E868" s="164"/>
      <c r="F868" s="164"/>
      <c r="G868" s="237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spans="1:26" ht="19.5" customHeight="1" x14ac:dyDescent="0.2">
      <c r="A869" s="163"/>
      <c r="B869" s="163"/>
      <c r="C869" s="163"/>
      <c r="D869" s="164"/>
      <c r="E869" s="164"/>
      <c r="F869" s="164"/>
      <c r="G869" s="237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spans="1:26" ht="19.5" customHeight="1" x14ac:dyDescent="0.2">
      <c r="A870" s="163"/>
      <c r="B870" s="163"/>
      <c r="C870" s="163"/>
      <c r="D870" s="164"/>
      <c r="E870" s="164"/>
      <c r="F870" s="164"/>
      <c r="G870" s="237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spans="1:26" ht="19.5" customHeight="1" x14ac:dyDescent="0.2">
      <c r="A871" s="163"/>
      <c r="B871" s="163"/>
      <c r="C871" s="163"/>
      <c r="D871" s="164"/>
      <c r="E871" s="164"/>
      <c r="F871" s="164"/>
      <c r="G871" s="237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spans="1:26" ht="19.5" customHeight="1" x14ac:dyDescent="0.2">
      <c r="A872" s="163"/>
      <c r="B872" s="163"/>
      <c r="C872" s="163"/>
      <c r="D872" s="164"/>
      <c r="E872" s="164"/>
      <c r="F872" s="164"/>
      <c r="G872" s="237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spans="1:26" ht="19.5" customHeight="1" x14ac:dyDescent="0.2">
      <c r="A873" s="163"/>
      <c r="B873" s="163"/>
      <c r="C873" s="163"/>
      <c r="D873" s="164"/>
      <c r="E873" s="164"/>
      <c r="F873" s="164"/>
      <c r="G873" s="237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spans="1:26" ht="19.5" customHeight="1" x14ac:dyDescent="0.2">
      <c r="A874" s="163"/>
      <c r="B874" s="163"/>
      <c r="C874" s="163"/>
      <c r="D874" s="164"/>
      <c r="E874" s="164"/>
      <c r="F874" s="164"/>
      <c r="G874" s="237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spans="1:26" ht="19.5" customHeight="1" x14ac:dyDescent="0.2">
      <c r="A875" s="163"/>
      <c r="B875" s="163"/>
      <c r="C875" s="163"/>
      <c r="D875" s="164"/>
      <c r="E875" s="164"/>
      <c r="F875" s="164"/>
      <c r="G875" s="237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spans="1:26" ht="19.5" customHeight="1" x14ac:dyDescent="0.2">
      <c r="A876" s="163"/>
      <c r="B876" s="163"/>
      <c r="C876" s="163"/>
      <c r="D876" s="164"/>
      <c r="E876" s="164"/>
      <c r="F876" s="164"/>
      <c r="G876" s="237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spans="1:26" ht="19.5" customHeight="1" x14ac:dyDescent="0.2">
      <c r="A877" s="163"/>
      <c r="B877" s="163"/>
      <c r="C877" s="163"/>
      <c r="D877" s="164"/>
      <c r="E877" s="164"/>
      <c r="F877" s="164"/>
      <c r="G877" s="237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spans="1:26" ht="19.5" customHeight="1" x14ac:dyDescent="0.2">
      <c r="A878" s="163"/>
      <c r="B878" s="163"/>
      <c r="C878" s="163"/>
      <c r="D878" s="164"/>
      <c r="E878" s="164"/>
      <c r="F878" s="164"/>
      <c r="G878" s="237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spans="1:26" ht="19.5" customHeight="1" x14ac:dyDescent="0.2">
      <c r="A879" s="163"/>
      <c r="B879" s="163"/>
      <c r="C879" s="163"/>
      <c r="D879" s="164"/>
      <c r="E879" s="164"/>
      <c r="F879" s="164"/>
      <c r="G879" s="237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spans="1:26" ht="19.5" customHeight="1" x14ac:dyDescent="0.2">
      <c r="A880" s="163"/>
      <c r="B880" s="163"/>
      <c r="C880" s="163"/>
      <c r="D880" s="164"/>
      <c r="E880" s="164"/>
      <c r="F880" s="164"/>
      <c r="G880" s="237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spans="1:26" ht="19.5" customHeight="1" x14ac:dyDescent="0.2">
      <c r="A881" s="163"/>
      <c r="B881" s="163"/>
      <c r="C881" s="163"/>
      <c r="D881" s="164"/>
      <c r="E881" s="164"/>
      <c r="F881" s="164"/>
      <c r="G881" s="237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spans="1:26" ht="19.5" customHeight="1" x14ac:dyDescent="0.2">
      <c r="A882" s="163"/>
      <c r="B882" s="163"/>
      <c r="C882" s="163"/>
      <c r="D882" s="164"/>
      <c r="E882" s="164"/>
      <c r="F882" s="164"/>
      <c r="G882" s="237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spans="1:26" ht="19.5" customHeight="1" x14ac:dyDescent="0.2">
      <c r="A883" s="163"/>
      <c r="B883" s="163"/>
      <c r="C883" s="163"/>
      <c r="D883" s="164"/>
      <c r="E883" s="164"/>
      <c r="F883" s="164"/>
      <c r="G883" s="237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spans="1:26" ht="19.5" customHeight="1" x14ac:dyDescent="0.2">
      <c r="A884" s="163"/>
      <c r="B884" s="163"/>
      <c r="C884" s="163"/>
      <c r="D884" s="164"/>
      <c r="E884" s="164"/>
      <c r="F884" s="164"/>
      <c r="G884" s="237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spans="1:26" ht="19.5" customHeight="1" x14ac:dyDescent="0.2">
      <c r="A885" s="163"/>
      <c r="B885" s="163"/>
      <c r="C885" s="163"/>
      <c r="D885" s="164"/>
      <c r="E885" s="164"/>
      <c r="F885" s="164"/>
      <c r="G885" s="237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spans="1:26" ht="19.5" customHeight="1" x14ac:dyDescent="0.2">
      <c r="A886" s="163"/>
      <c r="B886" s="163"/>
      <c r="C886" s="163"/>
      <c r="D886" s="164"/>
      <c r="E886" s="164"/>
      <c r="F886" s="164"/>
      <c r="G886" s="237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spans="1:26" ht="19.5" customHeight="1" x14ac:dyDescent="0.2">
      <c r="A887" s="163"/>
      <c r="B887" s="163"/>
      <c r="C887" s="163"/>
      <c r="D887" s="164"/>
      <c r="E887" s="164"/>
      <c r="F887" s="164"/>
      <c r="G887" s="237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spans="1:26" ht="19.5" customHeight="1" x14ac:dyDescent="0.2">
      <c r="A888" s="163"/>
      <c r="B888" s="163"/>
      <c r="C888" s="163"/>
      <c r="D888" s="164"/>
      <c r="E888" s="164"/>
      <c r="F888" s="164"/>
      <c r="G888" s="237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spans="1:26" ht="19.5" customHeight="1" x14ac:dyDescent="0.2">
      <c r="A889" s="163"/>
      <c r="B889" s="163"/>
      <c r="C889" s="163"/>
      <c r="D889" s="164"/>
      <c r="E889" s="164"/>
      <c r="F889" s="164"/>
      <c r="G889" s="237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spans="1:26" ht="19.5" customHeight="1" x14ac:dyDescent="0.2">
      <c r="A890" s="163"/>
      <c r="B890" s="163"/>
      <c r="C890" s="163"/>
      <c r="D890" s="164"/>
      <c r="E890" s="164"/>
      <c r="F890" s="164"/>
      <c r="G890" s="237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spans="1:26" ht="19.5" customHeight="1" x14ac:dyDescent="0.2">
      <c r="A891" s="163"/>
      <c r="B891" s="163"/>
      <c r="C891" s="163"/>
      <c r="D891" s="164"/>
      <c r="E891" s="164"/>
      <c r="F891" s="164"/>
      <c r="G891" s="237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spans="1:26" ht="19.5" customHeight="1" x14ac:dyDescent="0.2">
      <c r="A892" s="163"/>
      <c r="B892" s="163"/>
      <c r="C892" s="163"/>
      <c r="D892" s="164"/>
      <c r="E892" s="164"/>
      <c r="F892" s="164"/>
      <c r="G892" s="237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spans="1:26" ht="19.5" customHeight="1" x14ac:dyDescent="0.2">
      <c r="A893" s="163"/>
      <c r="B893" s="163"/>
      <c r="C893" s="163"/>
      <c r="D893" s="164"/>
      <c r="E893" s="164"/>
      <c r="F893" s="164"/>
      <c r="G893" s="237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spans="1:26" ht="19.5" customHeight="1" x14ac:dyDescent="0.2">
      <c r="A894" s="163"/>
      <c r="B894" s="163"/>
      <c r="C894" s="163"/>
      <c r="D894" s="164"/>
      <c r="E894" s="164"/>
      <c r="F894" s="164"/>
      <c r="G894" s="237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spans="1:26" ht="19.5" customHeight="1" x14ac:dyDescent="0.2">
      <c r="A895" s="163"/>
      <c r="B895" s="163"/>
      <c r="C895" s="163"/>
      <c r="D895" s="164"/>
      <c r="E895" s="164"/>
      <c r="F895" s="164"/>
      <c r="G895" s="237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spans="1:26" ht="19.5" customHeight="1" x14ac:dyDescent="0.2">
      <c r="A896" s="163"/>
      <c r="B896" s="163"/>
      <c r="C896" s="163"/>
      <c r="D896" s="164"/>
      <c r="E896" s="164"/>
      <c r="F896" s="164"/>
      <c r="G896" s="237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spans="1:26" ht="19.5" customHeight="1" x14ac:dyDescent="0.2">
      <c r="A897" s="163"/>
      <c r="B897" s="163"/>
      <c r="C897" s="163"/>
      <c r="D897" s="164"/>
      <c r="E897" s="164"/>
      <c r="F897" s="164"/>
      <c r="G897" s="237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spans="1:26" ht="19.5" customHeight="1" x14ac:dyDescent="0.2">
      <c r="A898" s="163"/>
      <c r="B898" s="163"/>
      <c r="C898" s="163"/>
      <c r="D898" s="164"/>
      <c r="E898" s="164"/>
      <c r="F898" s="164"/>
      <c r="G898" s="237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spans="1:26" ht="19.5" customHeight="1" x14ac:dyDescent="0.2">
      <c r="A899" s="163"/>
      <c r="B899" s="163"/>
      <c r="C899" s="163"/>
      <c r="D899" s="164"/>
      <c r="E899" s="164"/>
      <c r="F899" s="164"/>
      <c r="G899" s="237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spans="1:26" ht="19.5" customHeight="1" x14ac:dyDescent="0.2">
      <c r="A900" s="163"/>
      <c r="B900" s="163"/>
      <c r="C900" s="163"/>
      <c r="D900" s="164"/>
      <c r="E900" s="164"/>
      <c r="F900" s="164"/>
      <c r="G900" s="237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spans="1:26" ht="19.5" customHeight="1" x14ac:dyDescent="0.2">
      <c r="A901" s="163"/>
      <c r="B901" s="163"/>
      <c r="C901" s="163"/>
      <c r="D901" s="164"/>
      <c r="E901" s="164"/>
      <c r="F901" s="164"/>
      <c r="G901" s="237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spans="1:26" ht="19.5" customHeight="1" x14ac:dyDescent="0.2">
      <c r="A902" s="163"/>
      <c r="B902" s="163"/>
      <c r="C902" s="163"/>
      <c r="D902" s="164"/>
      <c r="E902" s="164"/>
      <c r="F902" s="164"/>
      <c r="G902" s="237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spans="1:26" ht="19.5" customHeight="1" x14ac:dyDescent="0.2">
      <c r="A903" s="163"/>
      <c r="B903" s="163"/>
      <c r="C903" s="163"/>
      <c r="D903" s="164"/>
      <c r="E903" s="164"/>
      <c r="F903" s="164"/>
      <c r="G903" s="237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spans="1:26" ht="19.5" customHeight="1" x14ac:dyDescent="0.2">
      <c r="A904" s="163"/>
      <c r="B904" s="163"/>
      <c r="C904" s="163"/>
      <c r="D904" s="164"/>
      <c r="E904" s="164"/>
      <c r="F904" s="164"/>
      <c r="G904" s="237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spans="1:26" ht="19.5" customHeight="1" x14ac:dyDescent="0.2">
      <c r="A905" s="163"/>
      <c r="B905" s="163"/>
      <c r="C905" s="163"/>
      <c r="D905" s="164"/>
      <c r="E905" s="164"/>
      <c r="F905" s="164"/>
      <c r="G905" s="237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spans="1:26" ht="19.5" customHeight="1" x14ac:dyDescent="0.2">
      <c r="A906" s="163"/>
      <c r="B906" s="163"/>
      <c r="C906" s="163"/>
      <c r="D906" s="164"/>
      <c r="E906" s="164"/>
      <c r="F906" s="164"/>
      <c r="G906" s="237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spans="1:26" ht="19.5" customHeight="1" x14ac:dyDescent="0.2">
      <c r="A907" s="163"/>
      <c r="B907" s="163"/>
      <c r="C907" s="163"/>
      <c r="D907" s="164"/>
      <c r="E907" s="164"/>
      <c r="F907" s="164"/>
      <c r="G907" s="237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spans="1:26" ht="19.5" customHeight="1" x14ac:dyDescent="0.2">
      <c r="A908" s="163"/>
      <c r="B908" s="163"/>
      <c r="C908" s="163"/>
      <c r="D908" s="164"/>
      <c r="E908" s="164"/>
      <c r="F908" s="164"/>
      <c r="G908" s="237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spans="1:26" ht="19.5" customHeight="1" x14ac:dyDescent="0.2">
      <c r="A909" s="163"/>
      <c r="B909" s="163"/>
      <c r="C909" s="163"/>
      <c r="D909" s="164"/>
      <c r="E909" s="164"/>
      <c r="F909" s="164"/>
      <c r="G909" s="237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spans="1:26" ht="19.5" customHeight="1" x14ac:dyDescent="0.2">
      <c r="A910" s="163"/>
      <c r="B910" s="163"/>
      <c r="C910" s="163"/>
      <c r="D910" s="164"/>
      <c r="E910" s="164"/>
      <c r="F910" s="164"/>
      <c r="G910" s="237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spans="1:26" ht="19.5" customHeight="1" x14ac:dyDescent="0.2">
      <c r="A911" s="163"/>
      <c r="B911" s="163"/>
      <c r="C911" s="163"/>
      <c r="D911" s="164"/>
      <c r="E911" s="164"/>
      <c r="F911" s="164"/>
      <c r="G911" s="237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spans="1:26" ht="19.5" customHeight="1" x14ac:dyDescent="0.2">
      <c r="A912" s="163"/>
      <c r="B912" s="163"/>
      <c r="C912" s="163"/>
      <c r="D912" s="164"/>
      <c r="E912" s="164"/>
      <c r="F912" s="164"/>
      <c r="G912" s="237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spans="1:26" ht="19.5" customHeight="1" x14ac:dyDescent="0.2">
      <c r="A913" s="163"/>
      <c r="B913" s="163"/>
      <c r="C913" s="163"/>
      <c r="D913" s="164"/>
      <c r="E913" s="164"/>
      <c r="F913" s="164"/>
      <c r="G913" s="237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spans="1:26" ht="19.5" customHeight="1" x14ac:dyDescent="0.2">
      <c r="A914" s="163"/>
      <c r="B914" s="163"/>
      <c r="C914" s="163"/>
      <c r="D914" s="164"/>
      <c r="E914" s="164"/>
      <c r="F914" s="164"/>
      <c r="G914" s="237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spans="1:26" ht="19.5" customHeight="1" x14ac:dyDescent="0.2">
      <c r="A915" s="163"/>
      <c r="B915" s="163"/>
      <c r="C915" s="163"/>
      <c r="D915" s="164"/>
      <c r="E915" s="164"/>
      <c r="F915" s="164"/>
      <c r="G915" s="237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spans="1:26" ht="19.5" customHeight="1" x14ac:dyDescent="0.2">
      <c r="A916" s="163"/>
      <c r="B916" s="163"/>
      <c r="C916" s="163"/>
      <c r="D916" s="164"/>
      <c r="E916" s="164"/>
      <c r="F916" s="164"/>
      <c r="G916" s="237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spans="1:26" ht="19.5" customHeight="1" x14ac:dyDescent="0.2">
      <c r="A917" s="163"/>
      <c r="B917" s="163"/>
      <c r="C917" s="163"/>
      <c r="D917" s="164"/>
      <c r="E917" s="164"/>
      <c r="F917" s="164"/>
      <c r="G917" s="237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spans="1:26" ht="19.5" customHeight="1" x14ac:dyDescent="0.2">
      <c r="A918" s="163"/>
      <c r="B918" s="163"/>
      <c r="C918" s="163"/>
      <c r="D918" s="164"/>
      <c r="E918" s="164"/>
      <c r="F918" s="164"/>
      <c r="G918" s="237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spans="1:26" ht="19.5" customHeight="1" x14ac:dyDescent="0.2">
      <c r="A919" s="163"/>
      <c r="B919" s="163"/>
      <c r="C919" s="163"/>
      <c r="D919" s="164"/>
      <c r="E919" s="164"/>
      <c r="F919" s="164"/>
      <c r="G919" s="237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spans="1:26" ht="19.5" customHeight="1" x14ac:dyDescent="0.2">
      <c r="A920" s="163"/>
      <c r="B920" s="163"/>
      <c r="C920" s="163"/>
      <c r="D920" s="164"/>
      <c r="E920" s="164"/>
      <c r="F920" s="164"/>
      <c r="G920" s="237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spans="1:26" ht="19.5" customHeight="1" x14ac:dyDescent="0.2">
      <c r="A921" s="163"/>
      <c r="B921" s="163"/>
      <c r="C921" s="163"/>
      <c r="D921" s="164"/>
      <c r="E921" s="164"/>
      <c r="F921" s="164"/>
      <c r="G921" s="237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spans="1:26" ht="19.5" customHeight="1" x14ac:dyDescent="0.2">
      <c r="A922" s="163"/>
      <c r="B922" s="163"/>
      <c r="C922" s="163"/>
      <c r="D922" s="164"/>
      <c r="E922" s="164"/>
      <c r="F922" s="164"/>
      <c r="G922" s="237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spans="1:26" ht="19.5" customHeight="1" x14ac:dyDescent="0.2">
      <c r="A923" s="163"/>
      <c r="B923" s="163"/>
      <c r="C923" s="163"/>
      <c r="D923" s="164"/>
      <c r="E923" s="164"/>
      <c r="F923" s="164"/>
      <c r="G923" s="237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spans="1:26" ht="19.5" customHeight="1" x14ac:dyDescent="0.2">
      <c r="A924" s="163"/>
      <c r="B924" s="163"/>
      <c r="C924" s="163"/>
      <c r="D924" s="164"/>
      <c r="E924" s="164"/>
      <c r="F924" s="164"/>
      <c r="G924" s="237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spans="1:26" ht="19.5" customHeight="1" x14ac:dyDescent="0.2">
      <c r="A925" s="163"/>
      <c r="B925" s="163"/>
      <c r="C925" s="163"/>
      <c r="D925" s="164"/>
      <c r="E925" s="164"/>
      <c r="F925" s="164"/>
      <c r="G925" s="237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spans="1:26" ht="19.5" customHeight="1" x14ac:dyDescent="0.2">
      <c r="A926" s="163"/>
      <c r="B926" s="163"/>
      <c r="C926" s="163"/>
      <c r="D926" s="164"/>
      <c r="E926" s="164"/>
      <c r="F926" s="164"/>
      <c r="G926" s="237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spans="1:26" ht="19.5" customHeight="1" x14ac:dyDescent="0.2">
      <c r="A927" s="163"/>
      <c r="B927" s="163"/>
      <c r="C927" s="163"/>
      <c r="D927" s="164"/>
      <c r="E927" s="164"/>
      <c r="F927" s="164"/>
      <c r="G927" s="237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spans="1:26" ht="19.5" customHeight="1" x14ac:dyDescent="0.2">
      <c r="A928" s="163"/>
      <c r="B928" s="163"/>
      <c r="C928" s="163"/>
      <c r="D928" s="164"/>
      <c r="E928" s="164"/>
      <c r="F928" s="164"/>
      <c r="G928" s="237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spans="1:26" ht="19.5" customHeight="1" x14ac:dyDescent="0.2">
      <c r="A929" s="163"/>
      <c r="B929" s="163"/>
      <c r="C929" s="163"/>
      <c r="D929" s="164"/>
      <c r="E929" s="164"/>
      <c r="F929" s="164"/>
      <c r="G929" s="237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spans="1:26" ht="19.5" customHeight="1" x14ac:dyDescent="0.2">
      <c r="A930" s="163"/>
      <c r="B930" s="163"/>
      <c r="C930" s="163"/>
      <c r="D930" s="164"/>
      <c r="E930" s="164"/>
      <c r="F930" s="164"/>
      <c r="G930" s="237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spans="1:26" ht="19.5" customHeight="1" x14ac:dyDescent="0.2">
      <c r="A931" s="163"/>
      <c r="B931" s="163"/>
      <c r="C931" s="163"/>
      <c r="D931" s="164"/>
      <c r="E931" s="164"/>
      <c r="F931" s="164"/>
      <c r="G931" s="237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spans="1:26" ht="19.5" customHeight="1" x14ac:dyDescent="0.2">
      <c r="A932" s="163"/>
      <c r="B932" s="163"/>
      <c r="C932" s="163"/>
      <c r="D932" s="164"/>
      <c r="E932" s="164"/>
      <c r="F932" s="164"/>
      <c r="G932" s="237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spans="1:26" ht="19.5" customHeight="1" x14ac:dyDescent="0.2">
      <c r="A933" s="163"/>
      <c r="B933" s="163"/>
      <c r="C933" s="163"/>
      <c r="D933" s="164"/>
      <c r="E933" s="164"/>
      <c r="F933" s="164"/>
      <c r="G933" s="237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spans="1:26" ht="19.5" customHeight="1" x14ac:dyDescent="0.2">
      <c r="A934" s="163"/>
      <c r="B934" s="163"/>
      <c r="C934" s="163"/>
      <c r="D934" s="164"/>
      <c r="E934" s="164"/>
      <c r="F934" s="164"/>
      <c r="G934" s="237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spans="1:26" ht="19.5" customHeight="1" x14ac:dyDescent="0.2">
      <c r="A935" s="163"/>
      <c r="B935" s="163"/>
      <c r="C935" s="163"/>
      <c r="D935" s="164"/>
      <c r="E935" s="164"/>
      <c r="F935" s="164"/>
      <c r="G935" s="237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spans="1:26" ht="19.5" customHeight="1" x14ac:dyDescent="0.2">
      <c r="A936" s="163"/>
      <c r="B936" s="163"/>
      <c r="C936" s="163"/>
      <c r="D936" s="164"/>
      <c r="E936" s="164"/>
      <c r="F936" s="164"/>
      <c r="G936" s="237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spans="1:26" ht="19.5" customHeight="1" x14ac:dyDescent="0.2">
      <c r="A937" s="163"/>
      <c r="B937" s="163"/>
      <c r="C937" s="163"/>
      <c r="D937" s="164"/>
      <c r="E937" s="164"/>
      <c r="F937" s="164"/>
      <c r="G937" s="237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spans="1:26" ht="19.5" customHeight="1" x14ac:dyDescent="0.2">
      <c r="A938" s="163"/>
      <c r="B938" s="163"/>
      <c r="C938" s="163"/>
      <c r="D938" s="164"/>
      <c r="E938" s="164"/>
      <c r="F938" s="164"/>
      <c r="G938" s="237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spans="1:26" ht="19.5" customHeight="1" x14ac:dyDescent="0.2">
      <c r="A939" s="163"/>
      <c r="B939" s="163"/>
      <c r="C939" s="163"/>
      <c r="D939" s="164"/>
      <c r="E939" s="164"/>
      <c r="F939" s="164"/>
      <c r="G939" s="237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spans="1:26" ht="19.5" customHeight="1" x14ac:dyDescent="0.2">
      <c r="A940" s="163"/>
      <c r="B940" s="163"/>
      <c r="C940" s="163"/>
      <c r="D940" s="164"/>
      <c r="E940" s="164"/>
      <c r="F940" s="164"/>
      <c r="G940" s="237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spans="1:26" ht="19.5" customHeight="1" x14ac:dyDescent="0.2">
      <c r="A941" s="163"/>
      <c r="B941" s="163"/>
      <c r="C941" s="163"/>
      <c r="D941" s="164"/>
      <c r="E941" s="164"/>
      <c r="F941" s="164"/>
      <c r="G941" s="237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spans="1:26" ht="19.5" customHeight="1" x14ac:dyDescent="0.2">
      <c r="A942" s="163"/>
      <c r="B942" s="163"/>
      <c r="C942" s="163"/>
      <c r="D942" s="164"/>
      <c r="E942" s="164"/>
      <c r="F942" s="164"/>
      <c r="G942" s="237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spans="1:26" ht="19.5" customHeight="1" x14ac:dyDescent="0.2">
      <c r="A943" s="163"/>
      <c r="B943" s="163"/>
      <c r="C943" s="163"/>
      <c r="D943" s="164"/>
      <c r="E943" s="164"/>
      <c r="F943" s="164"/>
      <c r="G943" s="237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spans="1:26" ht="19.5" customHeight="1" x14ac:dyDescent="0.2">
      <c r="A944" s="163"/>
      <c r="B944" s="163"/>
      <c r="C944" s="163"/>
      <c r="D944" s="164"/>
      <c r="E944" s="164"/>
      <c r="F944" s="164"/>
      <c r="G944" s="237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spans="1:26" ht="19.5" customHeight="1" x14ac:dyDescent="0.2">
      <c r="A945" s="163"/>
      <c r="B945" s="163"/>
      <c r="C945" s="163"/>
      <c r="D945" s="164"/>
      <c r="E945" s="164"/>
      <c r="F945" s="164"/>
      <c r="G945" s="237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spans="1:26" ht="19.5" customHeight="1" x14ac:dyDescent="0.2">
      <c r="A946" s="163"/>
      <c r="B946" s="163"/>
      <c r="C946" s="163"/>
      <c r="D946" s="164"/>
      <c r="E946" s="164"/>
      <c r="F946" s="164"/>
      <c r="G946" s="237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spans="1:26" ht="19.5" customHeight="1" x14ac:dyDescent="0.2">
      <c r="A947" s="163"/>
      <c r="B947" s="163"/>
      <c r="C947" s="163"/>
      <c r="D947" s="164"/>
      <c r="E947" s="164"/>
      <c r="F947" s="164"/>
      <c r="G947" s="237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spans="1:26" ht="19.5" customHeight="1" x14ac:dyDescent="0.2">
      <c r="A948" s="163"/>
      <c r="B948" s="163"/>
      <c r="C948" s="163"/>
      <c r="D948" s="164"/>
      <c r="E948" s="164"/>
      <c r="F948" s="164"/>
      <c r="G948" s="237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spans="1:26" ht="19.5" customHeight="1" x14ac:dyDescent="0.2">
      <c r="A949" s="163"/>
      <c r="B949" s="163"/>
      <c r="C949" s="163"/>
      <c r="D949" s="164"/>
      <c r="E949" s="164"/>
      <c r="F949" s="164"/>
      <c r="G949" s="237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spans="1:26" ht="19.5" customHeight="1" x14ac:dyDescent="0.2">
      <c r="A950" s="163"/>
      <c r="B950" s="163"/>
      <c r="C950" s="163"/>
      <c r="D950" s="164"/>
      <c r="E950" s="164"/>
      <c r="F950" s="164"/>
      <c r="G950" s="237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spans="1:26" ht="19.5" customHeight="1" x14ac:dyDescent="0.2">
      <c r="A951" s="163"/>
      <c r="B951" s="163"/>
      <c r="C951" s="163"/>
      <c r="D951" s="164"/>
      <c r="E951" s="164"/>
      <c r="F951" s="164"/>
      <c r="G951" s="237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spans="1:26" ht="19.5" customHeight="1" x14ac:dyDescent="0.2">
      <c r="A952" s="163"/>
      <c r="B952" s="163"/>
      <c r="C952" s="163"/>
      <c r="D952" s="164"/>
      <c r="E952" s="164"/>
      <c r="F952" s="164"/>
      <c r="G952" s="237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spans="1:26" ht="19.5" customHeight="1" x14ac:dyDescent="0.2">
      <c r="A953" s="163"/>
      <c r="B953" s="163"/>
      <c r="C953" s="163"/>
      <c r="D953" s="164"/>
      <c r="E953" s="164"/>
      <c r="F953" s="164"/>
      <c r="G953" s="237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spans="1:26" ht="19.5" customHeight="1" x14ac:dyDescent="0.2">
      <c r="A954" s="163"/>
      <c r="B954" s="163"/>
      <c r="C954" s="163"/>
      <c r="D954" s="164"/>
      <c r="E954" s="164"/>
      <c r="F954" s="164"/>
      <c r="G954" s="237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spans="1:26" ht="19.5" customHeight="1" x14ac:dyDescent="0.2">
      <c r="A955" s="163"/>
      <c r="B955" s="163"/>
      <c r="C955" s="163"/>
      <c r="D955" s="164"/>
      <c r="E955" s="164"/>
      <c r="F955" s="164"/>
      <c r="G955" s="237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spans="1:26" ht="19.5" customHeight="1" x14ac:dyDescent="0.2">
      <c r="A956" s="163"/>
      <c r="B956" s="163"/>
      <c r="C956" s="163"/>
      <c r="D956" s="164"/>
      <c r="E956" s="164"/>
      <c r="F956" s="164"/>
      <c r="G956" s="237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spans="1:26" ht="19.5" customHeight="1" x14ac:dyDescent="0.2">
      <c r="A957" s="163"/>
      <c r="B957" s="163"/>
      <c r="C957" s="163"/>
      <c r="D957" s="164"/>
      <c r="E957" s="164"/>
      <c r="F957" s="164"/>
      <c r="G957" s="237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spans="1:26" ht="19.5" customHeight="1" x14ac:dyDescent="0.2">
      <c r="A958" s="163"/>
      <c r="B958" s="163"/>
      <c r="C958" s="163"/>
      <c r="D958" s="164"/>
      <c r="E958" s="164"/>
      <c r="F958" s="164"/>
      <c r="G958" s="237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spans="1:26" ht="19.5" customHeight="1" x14ac:dyDescent="0.2">
      <c r="A959" s="163"/>
      <c r="B959" s="163"/>
      <c r="C959" s="163"/>
      <c r="D959" s="164"/>
      <c r="E959" s="164"/>
      <c r="F959" s="164"/>
      <c r="G959" s="237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spans="1:26" ht="19.5" customHeight="1" x14ac:dyDescent="0.2">
      <c r="A960" s="163"/>
      <c r="B960" s="163"/>
      <c r="C960" s="163"/>
      <c r="D960" s="164"/>
      <c r="E960" s="164"/>
      <c r="F960" s="164"/>
      <c r="G960" s="237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spans="1:26" ht="19.5" customHeight="1" x14ac:dyDescent="0.2">
      <c r="A961" s="163"/>
      <c r="B961" s="163"/>
      <c r="C961" s="163"/>
      <c r="D961" s="164"/>
      <c r="E961" s="164"/>
      <c r="F961" s="164"/>
      <c r="G961" s="237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spans="1:26" ht="19.5" customHeight="1" x14ac:dyDescent="0.2">
      <c r="A962" s="163"/>
      <c r="B962" s="163"/>
      <c r="C962" s="163"/>
      <c r="D962" s="164"/>
      <c r="E962" s="164"/>
      <c r="F962" s="164"/>
      <c r="G962" s="237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spans="1:26" ht="19.5" customHeight="1" x14ac:dyDescent="0.2">
      <c r="A963" s="163"/>
      <c r="B963" s="163"/>
      <c r="C963" s="163"/>
      <c r="D963" s="164"/>
      <c r="E963" s="164"/>
      <c r="F963" s="164"/>
      <c r="G963" s="237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spans="1:26" ht="19.5" customHeight="1" x14ac:dyDescent="0.2">
      <c r="A964" s="163"/>
      <c r="B964" s="163"/>
      <c r="C964" s="163"/>
      <c r="D964" s="164"/>
      <c r="E964" s="164"/>
      <c r="F964" s="164"/>
      <c r="G964" s="237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spans="1:26" ht="19.5" customHeight="1" x14ac:dyDescent="0.2">
      <c r="A965" s="163"/>
      <c r="B965" s="163"/>
      <c r="C965" s="163"/>
      <c r="D965" s="164"/>
      <c r="E965" s="164"/>
      <c r="F965" s="164"/>
      <c r="G965" s="237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spans="1:26" ht="19.5" customHeight="1" x14ac:dyDescent="0.2">
      <c r="A966" s="163"/>
      <c r="B966" s="163"/>
      <c r="C966" s="163"/>
      <c r="D966" s="164"/>
      <c r="E966" s="164"/>
      <c r="F966" s="164"/>
      <c r="G966" s="237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spans="1:26" ht="19.5" customHeight="1" x14ac:dyDescent="0.2">
      <c r="A967" s="163"/>
      <c r="B967" s="163"/>
      <c r="C967" s="163"/>
      <c r="D967" s="164"/>
      <c r="E967" s="164"/>
      <c r="F967" s="164"/>
      <c r="G967" s="237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spans="1:26" ht="19.5" customHeight="1" x14ac:dyDescent="0.2">
      <c r="A968" s="163"/>
      <c r="B968" s="163"/>
      <c r="C968" s="163"/>
      <c r="D968" s="164"/>
      <c r="E968" s="164"/>
      <c r="F968" s="164"/>
      <c r="G968" s="237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spans="1:26" ht="19.5" customHeight="1" x14ac:dyDescent="0.2">
      <c r="A969" s="163"/>
      <c r="B969" s="163"/>
      <c r="C969" s="163"/>
      <c r="D969" s="164"/>
      <c r="E969" s="164"/>
      <c r="F969" s="164"/>
      <c r="G969" s="237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spans="1:26" ht="19.5" customHeight="1" x14ac:dyDescent="0.2">
      <c r="A970" s="163"/>
      <c r="B970" s="163"/>
      <c r="C970" s="163"/>
      <c r="D970" s="164"/>
      <c r="E970" s="164"/>
      <c r="F970" s="164"/>
      <c r="G970" s="237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spans="1:26" ht="19.5" customHeight="1" x14ac:dyDescent="0.2">
      <c r="A971" s="163"/>
      <c r="B971" s="163"/>
      <c r="C971" s="163"/>
      <c r="D971" s="164"/>
      <c r="E971" s="164"/>
      <c r="F971" s="164"/>
      <c r="G971" s="237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spans="1:26" ht="19.5" customHeight="1" x14ac:dyDescent="0.2">
      <c r="A972" s="163"/>
      <c r="B972" s="163"/>
      <c r="C972" s="163"/>
      <c r="D972" s="164"/>
      <c r="E972" s="164"/>
      <c r="F972" s="164"/>
      <c r="G972" s="237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spans="1:26" ht="19.5" customHeight="1" x14ac:dyDescent="0.2">
      <c r="A973" s="163"/>
      <c r="B973" s="163"/>
      <c r="C973" s="163"/>
      <c r="D973" s="164"/>
      <c r="E973" s="164"/>
      <c r="F973" s="164"/>
      <c r="G973" s="237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spans="1:26" ht="19.5" customHeight="1" x14ac:dyDescent="0.2">
      <c r="A974" s="163"/>
      <c r="B974" s="163"/>
      <c r="C974" s="163"/>
      <c r="D974" s="164"/>
      <c r="E974" s="164"/>
      <c r="F974" s="164"/>
      <c r="G974" s="237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spans="1:26" ht="19.5" customHeight="1" x14ac:dyDescent="0.2">
      <c r="A975" s="163"/>
      <c r="B975" s="163"/>
      <c r="C975" s="163"/>
      <c r="D975" s="164"/>
      <c r="E975" s="164"/>
      <c r="F975" s="164"/>
      <c r="G975" s="237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spans="1:26" ht="19.5" customHeight="1" x14ac:dyDescent="0.2">
      <c r="A976" s="163"/>
      <c r="B976" s="163"/>
      <c r="C976" s="163"/>
      <c r="D976" s="164"/>
      <c r="E976" s="164"/>
      <c r="F976" s="164"/>
      <c r="G976" s="237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spans="1:26" ht="19.5" customHeight="1" x14ac:dyDescent="0.2">
      <c r="A977" s="163"/>
      <c r="B977" s="163"/>
      <c r="C977" s="163"/>
      <c r="D977" s="164"/>
      <c r="E977" s="164"/>
      <c r="F977" s="164"/>
      <c r="G977" s="237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spans="1:26" ht="19.5" customHeight="1" x14ac:dyDescent="0.2">
      <c r="A978" s="163"/>
      <c r="B978" s="163"/>
      <c r="C978" s="163"/>
      <c r="D978" s="164"/>
      <c r="E978" s="164"/>
      <c r="F978" s="164"/>
      <c r="G978" s="237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spans="1:26" ht="19.5" customHeight="1" x14ac:dyDescent="0.2">
      <c r="A979" s="163"/>
      <c r="B979" s="163"/>
      <c r="C979" s="163"/>
      <c r="D979" s="164"/>
      <c r="E979" s="164"/>
      <c r="F979" s="164"/>
      <c r="G979" s="237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spans="1:26" ht="19.5" customHeight="1" x14ac:dyDescent="0.2">
      <c r="A980" s="163"/>
      <c r="B980" s="163"/>
      <c r="C980" s="163"/>
      <c r="D980" s="164"/>
      <c r="E980" s="164"/>
      <c r="F980" s="164"/>
      <c r="G980" s="237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 spans="1:26" ht="19.5" customHeight="1" x14ac:dyDescent="0.2">
      <c r="A981" s="163"/>
      <c r="B981" s="163"/>
      <c r="C981" s="163"/>
      <c r="D981" s="164"/>
      <c r="E981" s="164"/>
      <c r="F981" s="164"/>
      <c r="G981" s="237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 spans="1:26" ht="19.5" customHeight="1" x14ac:dyDescent="0.2">
      <c r="A982" s="163"/>
      <c r="B982" s="163"/>
      <c r="C982" s="163"/>
      <c r="D982" s="164"/>
      <c r="E982" s="164"/>
      <c r="F982" s="164"/>
      <c r="G982" s="237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 spans="1:26" ht="19.5" customHeight="1" x14ac:dyDescent="0.2">
      <c r="A983" s="163"/>
      <c r="B983" s="163"/>
      <c r="C983" s="163"/>
      <c r="D983" s="164"/>
      <c r="E983" s="164"/>
      <c r="F983" s="164"/>
      <c r="G983" s="237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 spans="1:26" ht="19.5" customHeight="1" x14ac:dyDescent="0.2">
      <c r="A984" s="163"/>
      <c r="B984" s="163"/>
      <c r="C984" s="163"/>
      <c r="D984" s="164"/>
      <c r="E984" s="164"/>
      <c r="F984" s="164"/>
      <c r="G984" s="237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 spans="1:26" ht="19.5" customHeight="1" x14ac:dyDescent="0.2">
      <c r="A985" s="163"/>
      <c r="B985" s="163"/>
      <c r="C985" s="163"/>
      <c r="D985" s="164"/>
      <c r="E985" s="164"/>
      <c r="F985" s="164"/>
      <c r="G985" s="237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 spans="1:26" ht="19.5" customHeight="1" x14ac:dyDescent="0.2">
      <c r="A986" s="163"/>
      <c r="B986" s="163"/>
      <c r="C986" s="163"/>
      <c r="D986" s="164"/>
      <c r="E986" s="164"/>
      <c r="F986" s="164"/>
      <c r="G986" s="237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 spans="1:26" ht="19.5" customHeight="1" x14ac:dyDescent="0.2">
      <c r="A987" s="163"/>
      <c r="B987" s="163"/>
      <c r="C987" s="163"/>
      <c r="D987" s="164"/>
      <c r="E987" s="164"/>
      <c r="F987" s="164"/>
      <c r="G987" s="237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 spans="1:26" ht="19.5" customHeight="1" x14ac:dyDescent="0.2">
      <c r="A988" s="163"/>
      <c r="B988" s="163"/>
      <c r="C988" s="163"/>
      <c r="D988" s="164"/>
      <c r="E988" s="164"/>
      <c r="F988" s="164"/>
      <c r="G988" s="237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 spans="1:26" ht="19.5" customHeight="1" x14ac:dyDescent="0.2">
      <c r="A989" s="163"/>
      <c r="B989" s="163"/>
      <c r="C989" s="163"/>
      <c r="D989" s="164"/>
      <c r="E989" s="164"/>
      <c r="F989" s="164"/>
      <c r="G989" s="237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 spans="1:26" ht="19.5" customHeight="1" x14ac:dyDescent="0.2">
      <c r="A990" s="163"/>
      <c r="B990" s="163"/>
      <c r="C990" s="163"/>
      <c r="D990" s="164"/>
      <c r="E990" s="164"/>
      <c r="F990" s="164"/>
      <c r="G990" s="237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 spans="1:26" ht="19.5" customHeight="1" x14ac:dyDescent="0.2">
      <c r="A991" s="163"/>
      <c r="B991" s="163"/>
      <c r="C991" s="163"/>
      <c r="D991" s="164"/>
      <c r="E991" s="164"/>
      <c r="F991" s="164"/>
      <c r="G991" s="237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 spans="1:26" ht="19.5" customHeight="1" x14ac:dyDescent="0.2">
      <c r="A992" s="163"/>
      <c r="B992" s="163"/>
      <c r="C992" s="163"/>
      <c r="D992" s="164"/>
      <c r="E992" s="164"/>
      <c r="F992" s="164"/>
      <c r="G992" s="237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 spans="1:26" ht="19.5" customHeight="1" x14ac:dyDescent="0.2">
      <c r="A993" s="163"/>
      <c r="B993" s="163"/>
      <c r="C993" s="163"/>
      <c r="D993" s="164"/>
      <c r="E993" s="164"/>
      <c r="F993" s="164"/>
      <c r="G993" s="237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 spans="1:26" ht="19.5" customHeight="1" x14ac:dyDescent="0.2">
      <c r="A994" s="163"/>
      <c r="B994" s="163"/>
      <c r="C994" s="163"/>
      <c r="D994" s="164"/>
      <c r="E994" s="164"/>
      <c r="F994" s="164"/>
      <c r="G994" s="237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 spans="1:26" ht="19.5" customHeight="1" x14ac:dyDescent="0.2">
      <c r="A995" s="163"/>
      <c r="B995" s="163"/>
      <c r="C995" s="163"/>
      <c r="D995" s="164"/>
      <c r="E995" s="164"/>
      <c r="F995" s="164"/>
      <c r="G995" s="237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 spans="1:26" ht="19.5" customHeight="1" x14ac:dyDescent="0.2">
      <c r="A996" s="163"/>
      <c r="B996" s="163"/>
      <c r="C996" s="163"/>
      <c r="D996" s="164"/>
      <c r="E996" s="164"/>
      <c r="F996" s="164"/>
      <c r="G996" s="237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 spans="1:26" ht="19.5" customHeight="1" x14ac:dyDescent="0.2">
      <c r="A997" s="163"/>
      <c r="B997" s="163"/>
      <c r="C997" s="163"/>
      <c r="D997" s="164"/>
      <c r="E997" s="164"/>
      <c r="F997" s="164"/>
      <c r="G997" s="237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 spans="1:26" ht="19.5" customHeight="1" x14ac:dyDescent="0.2">
      <c r="A998" s="163"/>
      <c r="B998" s="163"/>
      <c r="C998" s="163"/>
      <c r="D998" s="164"/>
      <c r="E998" s="164"/>
      <c r="F998" s="164"/>
      <c r="G998" s="237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 spans="1:26" ht="19.5" customHeight="1" x14ac:dyDescent="0.2">
      <c r="A999" s="163"/>
      <c r="B999" s="163"/>
      <c r="C999" s="163"/>
      <c r="D999" s="164"/>
      <c r="E999" s="164"/>
      <c r="F999" s="164"/>
      <c r="G999" s="237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 spans="1:26" ht="19.5" customHeight="1" x14ac:dyDescent="0.2">
      <c r="A1000" s="163"/>
      <c r="B1000" s="163"/>
      <c r="C1000" s="163"/>
      <c r="D1000" s="164"/>
      <c r="E1000" s="164"/>
      <c r="F1000" s="164"/>
      <c r="G1000" s="237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  <row r="1001" spans="1:26" ht="19.5" customHeight="1" x14ac:dyDescent="0.2">
      <c r="A1001" s="163"/>
      <c r="B1001" s="163"/>
      <c r="C1001" s="163"/>
      <c r="D1001" s="164"/>
      <c r="E1001" s="164"/>
      <c r="F1001" s="164"/>
      <c r="G1001" s="237"/>
      <c r="H1001" s="155"/>
      <c r="I1001" s="155"/>
      <c r="J1001" s="155"/>
      <c r="K1001" s="155"/>
      <c r="L1001" s="155"/>
      <c r="M1001" s="155"/>
      <c r="N1001" s="155"/>
      <c r="O1001" s="155"/>
      <c r="P1001" s="155"/>
      <c r="Q1001" s="155"/>
      <c r="R1001" s="155"/>
      <c r="S1001" s="155"/>
      <c r="T1001" s="155"/>
      <c r="U1001" s="155"/>
      <c r="V1001" s="155"/>
      <c r="W1001" s="155"/>
      <c r="X1001" s="155"/>
      <c r="Y1001" s="155"/>
      <c r="Z1001" s="155"/>
    </row>
    <row r="1002" spans="1:26" ht="19.5" customHeight="1" x14ac:dyDescent="0.2">
      <c r="A1002" s="163"/>
      <c r="B1002" s="163"/>
      <c r="C1002" s="163"/>
      <c r="D1002" s="164"/>
      <c r="E1002" s="164"/>
      <c r="F1002" s="164"/>
      <c r="G1002" s="237"/>
      <c r="H1002" s="155"/>
      <c r="I1002" s="155"/>
      <c r="J1002" s="155"/>
      <c r="K1002" s="155"/>
      <c r="L1002" s="155"/>
      <c r="M1002" s="155"/>
      <c r="N1002" s="155"/>
      <c r="O1002" s="155"/>
      <c r="P1002" s="155"/>
      <c r="Q1002" s="155"/>
      <c r="R1002" s="155"/>
      <c r="S1002" s="155"/>
      <c r="T1002" s="155"/>
      <c r="U1002" s="155"/>
      <c r="V1002" s="155"/>
      <c r="W1002" s="155"/>
      <c r="X1002" s="155"/>
      <c r="Y1002" s="155"/>
      <c r="Z1002" s="155"/>
    </row>
    <row r="1003" spans="1:26" ht="19.5" customHeight="1" x14ac:dyDescent="0.2">
      <c r="A1003" s="163"/>
      <c r="B1003" s="163"/>
      <c r="C1003" s="163"/>
      <c r="D1003" s="164"/>
      <c r="E1003" s="164"/>
      <c r="F1003" s="164"/>
      <c r="G1003" s="237"/>
      <c r="H1003" s="155"/>
      <c r="I1003" s="155"/>
      <c r="J1003" s="155"/>
      <c r="K1003" s="155"/>
      <c r="L1003" s="155"/>
      <c r="M1003" s="155"/>
      <c r="N1003" s="155"/>
      <c r="O1003" s="155"/>
      <c r="P1003" s="155"/>
      <c r="Q1003" s="155"/>
      <c r="R1003" s="155"/>
      <c r="S1003" s="155"/>
      <c r="T1003" s="155"/>
      <c r="U1003" s="155"/>
      <c r="V1003" s="155"/>
      <c r="W1003" s="155"/>
      <c r="X1003" s="155"/>
      <c r="Y1003" s="155"/>
      <c r="Z1003" s="155"/>
    </row>
    <row r="1004" spans="1:26" ht="19.5" customHeight="1" x14ac:dyDescent="0.2">
      <c r="A1004" s="163"/>
      <c r="B1004" s="163"/>
      <c r="C1004" s="163"/>
      <c r="D1004" s="164"/>
      <c r="E1004" s="164"/>
      <c r="F1004" s="164"/>
      <c r="G1004" s="237"/>
      <c r="H1004" s="155"/>
      <c r="I1004" s="155"/>
      <c r="J1004" s="155"/>
      <c r="K1004" s="155"/>
      <c r="L1004" s="155"/>
      <c r="M1004" s="155"/>
      <c r="N1004" s="155"/>
      <c r="O1004" s="155"/>
      <c r="P1004" s="155"/>
      <c r="Q1004" s="155"/>
      <c r="R1004" s="155"/>
      <c r="S1004" s="155"/>
      <c r="T1004" s="155"/>
      <c r="U1004" s="155"/>
      <c r="V1004" s="155"/>
      <c r="W1004" s="155"/>
      <c r="X1004" s="155"/>
      <c r="Y1004" s="155"/>
      <c r="Z1004" s="155"/>
    </row>
    <row r="1005" spans="1:26" ht="19.5" customHeight="1" x14ac:dyDescent="0.2">
      <c r="A1005" s="163"/>
      <c r="B1005" s="163"/>
      <c r="C1005" s="163"/>
      <c r="D1005" s="164"/>
      <c r="E1005" s="164"/>
      <c r="F1005" s="164"/>
      <c r="G1005" s="237"/>
      <c r="H1005" s="155"/>
      <c r="I1005" s="155"/>
      <c r="J1005" s="155"/>
      <c r="K1005" s="155"/>
      <c r="L1005" s="155"/>
      <c r="M1005" s="155"/>
      <c r="N1005" s="155"/>
      <c r="O1005" s="155"/>
      <c r="P1005" s="155"/>
      <c r="Q1005" s="155"/>
      <c r="R1005" s="155"/>
      <c r="S1005" s="155"/>
      <c r="T1005" s="155"/>
      <c r="U1005" s="155"/>
      <c r="V1005" s="155"/>
      <c r="W1005" s="155"/>
      <c r="X1005" s="155"/>
      <c r="Y1005" s="155"/>
      <c r="Z1005" s="155"/>
    </row>
    <row r="1006" spans="1:26" ht="19.5" customHeight="1" x14ac:dyDescent="0.2">
      <c r="A1006" s="163"/>
      <c r="B1006" s="163"/>
      <c r="C1006" s="163"/>
      <c r="D1006" s="164"/>
      <c r="E1006" s="164"/>
      <c r="F1006" s="164"/>
      <c r="G1006" s="237"/>
      <c r="H1006" s="155"/>
      <c r="I1006" s="155"/>
      <c r="J1006" s="155"/>
      <c r="K1006" s="155"/>
      <c r="L1006" s="155"/>
      <c r="M1006" s="155"/>
      <c r="N1006" s="155"/>
      <c r="O1006" s="155"/>
      <c r="P1006" s="155"/>
      <c r="Q1006" s="155"/>
      <c r="R1006" s="155"/>
      <c r="S1006" s="155"/>
      <c r="T1006" s="155"/>
      <c r="U1006" s="155"/>
      <c r="V1006" s="155"/>
      <c r="W1006" s="155"/>
      <c r="X1006" s="155"/>
      <c r="Y1006" s="155"/>
      <c r="Z1006" s="155"/>
    </row>
    <row r="1007" spans="1:26" ht="19.5" customHeight="1" x14ac:dyDescent="0.2">
      <c r="A1007" s="163"/>
      <c r="B1007" s="163"/>
      <c r="C1007" s="163"/>
      <c r="D1007" s="164"/>
      <c r="E1007" s="164"/>
      <c r="F1007" s="164"/>
      <c r="G1007" s="237"/>
      <c r="H1007" s="155"/>
      <c r="I1007" s="155"/>
      <c r="J1007" s="155"/>
      <c r="K1007" s="155"/>
      <c r="L1007" s="155"/>
      <c r="M1007" s="155"/>
      <c r="N1007" s="155"/>
      <c r="O1007" s="155"/>
      <c r="P1007" s="155"/>
      <c r="Q1007" s="155"/>
      <c r="R1007" s="155"/>
      <c r="S1007" s="155"/>
      <c r="T1007" s="155"/>
      <c r="U1007" s="155"/>
      <c r="V1007" s="155"/>
      <c r="W1007" s="155"/>
      <c r="X1007" s="155"/>
      <c r="Y1007" s="155"/>
      <c r="Z1007" s="155"/>
    </row>
    <row r="1008" spans="1:26" ht="19.5" customHeight="1" x14ac:dyDescent="0.2">
      <c r="A1008" s="163"/>
      <c r="B1008" s="163"/>
      <c r="C1008" s="163"/>
      <c r="D1008" s="164"/>
      <c r="E1008" s="164"/>
      <c r="F1008" s="164"/>
      <c r="G1008" s="237"/>
      <c r="H1008" s="155"/>
      <c r="I1008" s="155"/>
      <c r="J1008" s="155"/>
      <c r="K1008" s="155"/>
      <c r="L1008" s="155"/>
      <c r="M1008" s="155"/>
      <c r="N1008" s="155"/>
      <c r="O1008" s="155"/>
      <c r="P1008" s="155"/>
      <c r="Q1008" s="155"/>
      <c r="R1008" s="155"/>
      <c r="S1008" s="155"/>
      <c r="T1008" s="155"/>
      <c r="U1008" s="155"/>
      <c r="V1008" s="155"/>
      <c r="W1008" s="155"/>
      <c r="X1008" s="155"/>
      <c r="Y1008" s="155"/>
      <c r="Z1008" s="155"/>
    </row>
    <row r="1009" spans="1:26" ht="19.5" customHeight="1" x14ac:dyDescent="0.2">
      <c r="A1009" s="163"/>
      <c r="B1009" s="163"/>
      <c r="C1009" s="163"/>
      <c r="D1009" s="164"/>
      <c r="E1009" s="164"/>
      <c r="F1009" s="164"/>
      <c r="G1009" s="237"/>
      <c r="H1009" s="155"/>
      <c r="I1009" s="155"/>
      <c r="J1009" s="155"/>
      <c r="K1009" s="155"/>
      <c r="L1009" s="155"/>
      <c r="M1009" s="155"/>
      <c r="N1009" s="155"/>
      <c r="O1009" s="155"/>
      <c r="P1009" s="155"/>
      <c r="Q1009" s="155"/>
      <c r="R1009" s="155"/>
      <c r="S1009" s="155"/>
      <c r="T1009" s="155"/>
      <c r="U1009" s="155"/>
      <c r="V1009" s="155"/>
      <c r="W1009" s="155"/>
      <c r="X1009" s="155"/>
      <c r="Y1009" s="155"/>
      <c r="Z1009" s="155"/>
    </row>
    <row r="1010" spans="1:26" ht="19.5" customHeight="1" x14ac:dyDescent="0.2">
      <c r="A1010" s="163"/>
      <c r="B1010" s="163"/>
      <c r="C1010" s="163"/>
      <c r="D1010" s="164"/>
      <c r="E1010" s="164"/>
      <c r="F1010" s="164"/>
      <c r="G1010" s="237"/>
      <c r="H1010" s="155"/>
      <c r="I1010" s="155"/>
      <c r="J1010" s="155"/>
      <c r="K1010" s="155"/>
      <c r="L1010" s="155"/>
      <c r="M1010" s="155"/>
      <c r="N1010" s="155"/>
      <c r="O1010" s="155"/>
      <c r="P1010" s="155"/>
      <c r="Q1010" s="155"/>
      <c r="R1010" s="155"/>
      <c r="S1010" s="155"/>
      <c r="T1010" s="155"/>
      <c r="U1010" s="155"/>
      <c r="V1010" s="155"/>
      <c r="W1010" s="155"/>
      <c r="X1010" s="155"/>
      <c r="Y1010" s="155"/>
      <c r="Z1010" s="155"/>
    </row>
    <row r="1011" spans="1:26" ht="19.5" customHeight="1" x14ac:dyDescent="0.2">
      <c r="A1011" s="163"/>
      <c r="B1011" s="163"/>
      <c r="C1011" s="163"/>
      <c r="D1011" s="164"/>
      <c r="E1011" s="164"/>
      <c r="F1011" s="164"/>
      <c r="G1011" s="237"/>
      <c r="H1011" s="155"/>
      <c r="I1011" s="155"/>
      <c r="J1011" s="155"/>
      <c r="K1011" s="155"/>
      <c r="L1011" s="155"/>
      <c r="M1011" s="155"/>
      <c r="N1011" s="155"/>
      <c r="O1011" s="155"/>
      <c r="P1011" s="155"/>
      <c r="Q1011" s="155"/>
      <c r="R1011" s="155"/>
      <c r="S1011" s="155"/>
      <c r="T1011" s="155"/>
      <c r="U1011" s="155"/>
      <c r="V1011" s="155"/>
      <c r="W1011" s="155"/>
      <c r="X1011" s="155"/>
      <c r="Y1011" s="155"/>
      <c r="Z1011" s="155"/>
    </row>
    <row r="1012" spans="1:26" ht="19.5" customHeight="1" x14ac:dyDescent="0.2">
      <c r="A1012" s="163"/>
      <c r="B1012" s="163"/>
      <c r="C1012" s="163"/>
      <c r="D1012" s="164"/>
      <c r="E1012" s="164"/>
      <c r="F1012" s="164"/>
      <c r="G1012" s="237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5"/>
    </row>
    <row r="1013" spans="1:26" ht="19.5" customHeight="1" x14ac:dyDescent="0.2">
      <c r="A1013" s="163"/>
      <c r="B1013" s="163"/>
      <c r="C1013" s="163"/>
      <c r="D1013" s="164"/>
      <c r="E1013" s="164"/>
      <c r="F1013" s="164"/>
      <c r="G1013" s="237"/>
      <c r="H1013" s="155"/>
      <c r="I1013" s="155"/>
      <c r="J1013" s="155"/>
      <c r="K1013" s="155"/>
      <c r="L1013" s="155"/>
      <c r="M1013" s="155"/>
      <c r="N1013" s="155"/>
      <c r="O1013" s="155"/>
      <c r="P1013" s="155"/>
      <c r="Q1013" s="155"/>
      <c r="R1013" s="155"/>
      <c r="S1013" s="155"/>
      <c r="T1013" s="155"/>
      <c r="U1013" s="155"/>
      <c r="V1013" s="155"/>
      <c r="W1013" s="155"/>
      <c r="X1013" s="155"/>
      <c r="Y1013" s="155"/>
      <c r="Z1013" s="155"/>
    </row>
    <row r="1014" spans="1:26" ht="19.5" customHeight="1" x14ac:dyDescent="0.2">
      <c r="A1014" s="163"/>
      <c r="B1014" s="163"/>
      <c r="C1014" s="163"/>
      <c r="D1014" s="164"/>
      <c r="E1014" s="164"/>
      <c r="F1014" s="164"/>
      <c r="G1014" s="237"/>
      <c r="H1014" s="155"/>
      <c r="I1014" s="155"/>
      <c r="J1014" s="155"/>
      <c r="K1014" s="155"/>
      <c r="L1014" s="155"/>
      <c r="M1014" s="155"/>
      <c r="N1014" s="155"/>
      <c r="O1014" s="155"/>
      <c r="P1014" s="155"/>
      <c r="Q1014" s="155"/>
      <c r="R1014" s="155"/>
      <c r="S1014" s="155"/>
      <c r="T1014" s="155"/>
      <c r="U1014" s="155"/>
      <c r="V1014" s="155"/>
      <c r="W1014" s="155"/>
      <c r="X1014" s="155"/>
      <c r="Y1014" s="155"/>
      <c r="Z1014" s="155"/>
    </row>
    <row r="1015" spans="1:26" ht="19.5" customHeight="1" x14ac:dyDescent="0.2">
      <c r="A1015" s="163"/>
      <c r="B1015" s="163"/>
      <c r="C1015" s="163"/>
      <c r="D1015" s="164"/>
      <c r="E1015" s="164"/>
      <c r="F1015" s="164"/>
      <c r="G1015" s="237"/>
      <c r="H1015" s="155"/>
      <c r="I1015" s="155"/>
      <c r="J1015" s="155"/>
      <c r="K1015" s="155"/>
      <c r="L1015" s="155"/>
      <c r="M1015" s="155"/>
      <c r="N1015" s="155"/>
      <c r="O1015" s="155"/>
      <c r="P1015" s="155"/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</row>
    <row r="1016" spans="1:26" ht="19.5" customHeight="1" x14ac:dyDescent="0.2">
      <c r="A1016" s="163"/>
      <c r="B1016" s="163"/>
      <c r="C1016" s="163"/>
      <c r="D1016" s="164"/>
      <c r="E1016" s="164"/>
      <c r="F1016" s="164"/>
      <c r="G1016" s="237"/>
      <c r="H1016" s="155"/>
      <c r="I1016" s="155"/>
      <c r="J1016" s="155"/>
      <c r="K1016" s="155"/>
      <c r="L1016" s="155"/>
      <c r="M1016" s="155"/>
      <c r="N1016" s="155"/>
      <c r="O1016" s="155"/>
      <c r="P1016" s="155"/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</row>
    <row r="1017" spans="1:26" ht="19.5" customHeight="1" x14ac:dyDescent="0.2">
      <c r="A1017" s="163"/>
      <c r="B1017" s="163"/>
      <c r="C1017" s="163"/>
      <c r="D1017" s="164"/>
      <c r="E1017" s="164"/>
      <c r="F1017" s="164"/>
      <c r="G1017" s="237"/>
      <c r="H1017" s="155"/>
      <c r="I1017" s="155"/>
      <c r="J1017" s="155"/>
      <c r="K1017" s="155"/>
      <c r="L1017" s="155"/>
      <c r="M1017" s="155"/>
      <c r="N1017" s="155"/>
      <c r="O1017" s="155"/>
      <c r="P1017" s="155"/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</row>
  </sheetData>
  <mergeCells count="7">
    <mergeCell ref="B7:G7"/>
    <mergeCell ref="A1:G5"/>
    <mergeCell ref="A93:E93"/>
    <mergeCell ref="A12:G12"/>
    <mergeCell ref="B10:G10"/>
    <mergeCell ref="B9:G9"/>
    <mergeCell ref="B8:G8"/>
  </mergeCells>
  <pageMargins left="0.52999994886203072" right="0.52999994886203072" top="0.52999994886203072" bottom="0.68999998212799307" header="0" footer="0"/>
  <pageSetup paperSize="9" scale="1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16"/>
  <sheetViews>
    <sheetView showGridLines="0" zoomScaleNormal="100" workbookViewId="0">
      <selection activeCell="B9" sqref="B9:F9"/>
    </sheetView>
  </sheetViews>
  <sheetFormatPr defaultColWidth="12.5703125" defaultRowHeight="15" customHeight="1" outlineLevelRow="1" x14ac:dyDescent="0.2"/>
  <cols>
    <col min="1" max="1" width="12.28515625" customWidth="1"/>
    <col min="2" max="2" width="49.85546875" customWidth="1"/>
    <col min="3" max="3" width="15.7109375" customWidth="1"/>
    <col min="4" max="4" width="12.7109375" customWidth="1"/>
    <col min="5" max="5" width="18.7109375" customWidth="1"/>
    <col min="6" max="6" width="65.7109375" style="217" customWidth="1"/>
    <col min="7" max="7" width="16.28515625" customWidth="1"/>
    <col min="8" max="26" width="9.140625" customWidth="1"/>
  </cols>
  <sheetData>
    <row r="1" spans="1:26" s="52" customFormat="1" ht="9" customHeight="1" x14ac:dyDescent="0.2">
      <c r="A1" s="282" t="s">
        <v>556</v>
      </c>
      <c r="B1" s="283"/>
      <c r="C1" s="283"/>
      <c r="D1" s="283"/>
      <c r="E1" s="283"/>
      <c r="F1" s="284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spans="1:26" s="52" customFormat="1" ht="9" customHeight="1" x14ac:dyDescent="0.2">
      <c r="A2" s="285"/>
      <c r="B2" s="286"/>
      <c r="C2" s="286"/>
      <c r="D2" s="286"/>
      <c r="E2" s="286"/>
      <c r="F2" s="287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 s="52" customFormat="1" ht="9" customHeight="1" x14ac:dyDescent="0.2">
      <c r="A3" s="285"/>
      <c r="B3" s="286"/>
      <c r="C3" s="286"/>
      <c r="D3" s="286"/>
      <c r="E3" s="286"/>
      <c r="F3" s="287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spans="1:26" s="52" customFormat="1" ht="9" customHeight="1" x14ac:dyDescent="0.2">
      <c r="A4" s="285"/>
      <c r="B4" s="286"/>
      <c r="C4" s="286"/>
      <c r="D4" s="286"/>
      <c r="E4" s="286"/>
      <c r="F4" s="287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 s="52" customFormat="1" ht="9" customHeight="1" x14ac:dyDescent="0.2">
      <c r="A5" s="288"/>
      <c r="B5" s="289"/>
      <c r="C5" s="289"/>
      <c r="D5" s="289"/>
      <c r="E5" s="289"/>
      <c r="F5" s="290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spans="1:26" s="52" customFormat="1" ht="11.45" customHeight="1" thickBot="1" x14ac:dyDescent="0.25">
      <c r="A6" s="156"/>
      <c r="B6" s="157"/>
      <c r="C6" s="157"/>
      <c r="D6" s="158"/>
      <c r="E6" s="158"/>
      <c r="F6" s="209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 s="52" customFormat="1" ht="18" customHeight="1" x14ac:dyDescent="0.25">
      <c r="A7" s="160" t="s">
        <v>69</v>
      </c>
      <c r="B7" s="291" t="str">
        <f>OBRA!B2</f>
        <v>Blue Heaven</v>
      </c>
      <c r="C7" s="292"/>
      <c r="D7" s="292"/>
      <c r="E7" s="292"/>
      <c r="F7" s="293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26" s="52" customFormat="1" ht="18" customHeight="1" x14ac:dyDescent="0.25">
      <c r="A8" s="161" t="s">
        <v>0</v>
      </c>
      <c r="B8" s="294" t="str">
        <f>OBRA!B1</f>
        <v>Monolyt</v>
      </c>
      <c r="C8" s="262"/>
      <c r="D8" s="262"/>
      <c r="E8" s="262"/>
      <c r="F8" s="263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spans="1:26" s="52" customFormat="1" ht="18" customHeight="1" x14ac:dyDescent="0.25">
      <c r="A9" s="161" t="s">
        <v>70</v>
      </c>
      <c r="B9" s="295">
        <v>45503</v>
      </c>
      <c r="C9" s="262"/>
      <c r="D9" s="262"/>
      <c r="E9" s="262"/>
      <c r="F9" s="263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spans="1:26" s="52" customFormat="1" ht="18" customHeight="1" thickBot="1" x14ac:dyDescent="0.3">
      <c r="A10" s="162" t="s">
        <v>71</v>
      </c>
      <c r="B10" s="296" t="str">
        <f>OBRA!B3</f>
        <v>R03</v>
      </c>
      <c r="C10" s="297"/>
      <c r="D10" s="297"/>
      <c r="E10" s="297"/>
      <c r="F10" s="298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 s="52" customFormat="1" ht="11.45" customHeight="1" thickBot="1" x14ac:dyDescent="0.25">
      <c r="A11" s="163"/>
      <c r="B11" s="163"/>
      <c r="C11" s="163"/>
      <c r="D11" s="164"/>
      <c r="E11" s="164"/>
      <c r="F11" s="210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 s="52" customFormat="1" ht="25.9" customHeight="1" thickBot="1" x14ac:dyDescent="0.3">
      <c r="A12" s="277" t="s">
        <v>555</v>
      </c>
      <c r="B12" s="259"/>
      <c r="C12" s="259"/>
      <c r="D12" s="259"/>
      <c r="E12" s="259"/>
      <c r="F12" s="278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 s="194" customFormat="1" ht="34.5" customHeight="1" x14ac:dyDescent="0.55000000000000004">
      <c r="A13" s="165" t="s">
        <v>170</v>
      </c>
      <c r="B13" s="165" t="s">
        <v>171</v>
      </c>
      <c r="C13" s="165" t="s">
        <v>7</v>
      </c>
      <c r="D13" s="166" t="s">
        <v>6</v>
      </c>
      <c r="E13" s="166" t="s">
        <v>172</v>
      </c>
      <c r="F13" s="166" t="s">
        <v>173</v>
      </c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s="196" customFormat="1" ht="15.75" customHeight="1" x14ac:dyDescent="0.55000000000000004">
      <c r="A14" s="168">
        <v>1</v>
      </c>
      <c r="B14" s="169" t="s">
        <v>174</v>
      </c>
      <c r="C14" s="206"/>
      <c r="D14" s="205"/>
      <c r="E14" s="206">
        <f t="shared" ref="E14:E15" si="0">E15</f>
        <v>14538860.022569677</v>
      </c>
      <c r="F14" s="211"/>
      <c r="G14" s="164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52" customFormat="1" ht="15.75" customHeight="1" x14ac:dyDescent="0.2">
      <c r="A15" s="172" t="s">
        <v>175</v>
      </c>
      <c r="B15" s="173" t="s">
        <v>174</v>
      </c>
      <c r="C15" s="207"/>
      <c r="D15" s="203"/>
      <c r="E15" s="207">
        <f t="shared" si="0"/>
        <v>14538860.022569677</v>
      </c>
      <c r="F15" s="212"/>
      <c r="G15" s="155"/>
      <c r="H15" s="176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 s="194" customFormat="1" ht="15.75" customHeight="1" outlineLevel="1" x14ac:dyDescent="0.55000000000000004">
      <c r="A16" s="201" t="s">
        <v>176</v>
      </c>
      <c r="B16" s="202" t="s">
        <v>177</v>
      </c>
      <c r="C16" s="208">
        <v>1</v>
      </c>
      <c r="D16" s="204" t="s">
        <v>118</v>
      </c>
      <c r="E16" s="208">
        <f>CUSTOS_INDIRETOS!F93</f>
        <v>14538860.022569677</v>
      </c>
      <c r="F16" s="213" t="s">
        <v>485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s="196" customFormat="1" ht="15.75" customHeight="1" x14ac:dyDescent="0.55000000000000004">
      <c r="A17" s="168">
        <v>2</v>
      </c>
      <c r="B17" s="169" t="s">
        <v>178</v>
      </c>
      <c r="C17" s="206"/>
      <c r="D17" s="205"/>
      <c r="E17" s="206">
        <f>E22+E24+E18</f>
        <v>2545063.3909</v>
      </c>
      <c r="F17" s="211"/>
      <c r="G17" s="164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52" customFormat="1" ht="15.75" customHeight="1" x14ac:dyDescent="0.2">
      <c r="A18" s="172" t="s">
        <v>179</v>
      </c>
      <c r="B18" s="173" t="s">
        <v>480</v>
      </c>
      <c r="C18" s="207"/>
      <c r="D18" s="203"/>
      <c r="E18" s="207">
        <f>SUM(E19:E21)</f>
        <v>1552281.9929</v>
      </c>
      <c r="F18" s="212"/>
      <c r="G18" s="155"/>
      <c r="H18" s="176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 s="194" customFormat="1" ht="15.75" customHeight="1" outlineLevel="1" x14ac:dyDescent="0.55000000000000004">
      <c r="A19" s="201" t="s">
        <v>180</v>
      </c>
      <c r="B19" s="202" t="s">
        <v>481</v>
      </c>
      <c r="C19" s="208">
        <v>13424.19</v>
      </c>
      <c r="D19" s="204" t="s">
        <v>195</v>
      </c>
      <c r="E19" s="208">
        <v>885996.68</v>
      </c>
      <c r="F19" s="213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s="194" customFormat="1" ht="15.75" customHeight="1" outlineLevel="1" x14ac:dyDescent="0.55000000000000004">
      <c r="A20" s="201" t="s">
        <v>520</v>
      </c>
      <c r="B20" s="202" t="s">
        <v>482</v>
      </c>
      <c r="C20" s="208">
        <v>248.13756000000001</v>
      </c>
      <c r="D20" s="204" t="s">
        <v>195</v>
      </c>
      <c r="E20" s="208">
        <v>6823.7829000000011</v>
      </c>
      <c r="F20" s="213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s="194" customFormat="1" ht="15.75" customHeight="1" outlineLevel="1" x14ac:dyDescent="0.55000000000000004">
      <c r="A21" s="201" t="s">
        <v>521</v>
      </c>
      <c r="B21" s="202" t="s">
        <v>483</v>
      </c>
      <c r="C21" s="208">
        <v>17128.87</v>
      </c>
      <c r="D21" s="204" t="s">
        <v>29</v>
      </c>
      <c r="E21" s="208">
        <v>659461.53</v>
      </c>
      <c r="F21" s="213" t="s">
        <v>626</v>
      </c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spans="1:26" s="52" customFormat="1" ht="15.75" customHeight="1" x14ac:dyDescent="0.2">
      <c r="A22" s="172" t="s">
        <v>181</v>
      </c>
      <c r="B22" s="173" t="s">
        <v>455</v>
      </c>
      <c r="C22" s="207"/>
      <c r="D22" s="203"/>
      <c r="E22" s="207">
        <f>SUM(E23:E23)</f>
        <v>39600</v>
      </c>
      <c r="F22" s="212"/>
      <c r="G22" s="155"/>
      <c r="H22" s="176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 s="194" customFormat="1" ht="15.75" customHeight="1" outlineLevel="1" x14ac:dyDescent="0.55000000000000004">
      <c r="A23" s="201" t="s">
        <v>183</v>
      </c>
      <c r="B23" s="202" t="s">
        <v>585</v>
      </c>
      <c r="C23" s="208">
        <v>1</v>
      </c>
      <c r="D23" s="204" t="s">
        <v>118</v>
      </c>
      <c r="E23" s="208">
        <v>39600</v>
      </c>
      <c r="F23" s="213" t="s">
        <v>586</v>
      </c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spans="1:26" s="52" customFormat="1" ht="15.75" customHeight="1" x14ac:dyDescent="0.2">
      <c r="A24" s="172" t="s">
        <v>522</v>
      </c>
      <c r="B24" s="173" t="s">
        <v>182</v>
      </c>
      <c r="C24" s="207"/>
      <c r="D24" s="203"/>
      <c r="E24" s="207">
        <f>SUM(E25:E28)</f>
        <v>953181.39800000004</v>
      </c>
      <c r="F24" s="212"/>
      <c r="G24" s="155"/>
      <c r="H24" s="176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 s="194" customFormat="1" ht="15.75" customHeight="1" outlineLevel="1" x14ac:dyDescent="0.55000000000000004">
      <c r="A25" s="201" t="s">
        <v>523</v>
      </c>
      <c r="B25" s="202" t="s">
        <v>184</v>
      </c>
      <c r="C25" s="208">
        <v>4661.3760000000002</v>
      </c>
      <c r="D25" s="204" t="s">
        <v>195</v>
      </c>
      <c r="E25" s="208">
        <v>257673.24000000002</v>
      </c>
      <c r="F25" s="213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s="194" customFormat="1" ht="15.75" customHeight="1" outlineLevel="1" x14ac:dyDescent="0.55000000000000004">
      <c r="A26" s="201" t="s">
        <v>524</v>
      </c>
      <c r="B26" s="202" t="s">
        <v>185</v>
      </c>
      <c r="C26" s="208">
        <v>2796.8256000000001</v>
      </c>
      <c r="D26" s="204" t="s">
        <v>195</v>
      </c>
      <c r="E26" s="208">
        <v>77301.971999999994</v>
      </c>
      <c r="F26" s="213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s="194" customFormat="1" ht="15.75" customHeight="1" outlineLevel="1" x14ac:dyDescent="0.55000000000000004">
      <c r="A27" s="201" t="s">
        <v>525</v>
      </c>
      <c r="B27" s="202" t="s">
        <v>483</v>
      </c>
      <c r="C27" s="208">
        <v>3899.38</v>
      </c>
      <c r="D27" s="204" t="s">
        <v>195</v>
      </c>
      <c r="E27" s="208">
        <v>171572.57</v>
      </c>
      <c r="F27" s="213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s="194" customFormat="1" ht="15.75" customHeight="1" outlineLevel="1" x14ac:dyDescent="0.55000000000000004">
      <c r="A28" s="201" t="s">
        <v>526</v>
      </c>
      <c r="B28" s="202" t="s">
        <v>484</v>
      </c>
      <c r="C28" s="208">
        <v>1561.6559999999999</v>
      </c>
      <c r="D28" s="204" t="s">
        <v>29</v>
      </c>
      <c r="E28" s="208">
        <v>446633.61600000004</v>
      </c>
      <c r="F28" s="213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s="196" customFormat="1" ht="15.75" customHeight="1" x14ac:dyDescent="0.55000000000000004">
      <c r="A29" s="168">
        <v>3</v>
      </c>
      <c r="B29" s="169" t="s">
        <v>67</v>
      </c>
      <c r="C29" s="206"/>
      <c r="D29" s="205"/>
      <c r="E29" s="206">
        <f>E30+E38</f>
        <v>5742340.0165556446</v>
      </c>
      <c r="F29" s="211"/>
      <c r="G29" s="164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52" customFormat="1" ht="15.75" customHeight="1" x14ac:dyDescent="0.2">
      <c r="A30" s="172" t="s">
        <v>186</v>
      </c>
      <c r="B30" s="173" t="s">
        <v>187</v>
      </c>
      <c r="C30" s="207"/>
      <c r="D30" s="203"/>
      <c r="E30" s="207">
        <f>SUM(E31:E37)</f>
        <v>2529315.7595306449</v>
      </c>
      <c r="F30" s="212"/>
      <c r="G30" s="155"/>
      <c r="H30" s="176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 s="194" customFormat="1" ht="15.75" customHeight="1" outlineLevel="1" x14ac:dyDescent="0.55000000000000004">
      <c r="A31" s="201" t="s">
        <v>188</v>
      </c>
      <c r="B31" s="202" t="s">
        <v>490</v>
      </c>
      <c r="C31" s="208">
        <v>820.4</v>
      </c>
      <c r="D31" s="204" t="s">
        <v>19</v>
      </c>
      <c r="E31" s="208">
        <v>63170.8</v>
      </c>
      <c r="F31" s="213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s="194" customFormat="1" ht="15.75" customHeight="1" outlineLevel="1" x14ac:dyDescent="0.55000000000000004">
      <c r="A32" s="201" t="s">
        <v>189</v>
      </c>
      <c r="B32" s="202" t="s">
        <v>491</v>
      </c>
      <c r="C32" s="208">
        <v>5742.8</v>
      </c>
      <c r="D32" s="204" t="s">
        <v>19</v>
      </c>
      <c r="E32" s="208">
        <v>631708</v>
      </c>
      <c r="F32" s="213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s="194" customFormat="1" ht="15.75" customHeight="1" outlineLevel="1" x14ac:dyDescent="0.55000000000000004">
      <c r="A33" s="201" t="s">
        <v>190</v>
      </c>
      <c r="B33" s="202" t="s">
        <v>191</v>
      </c>
      <c r="C33" s="208">
        <v>1640.8</v>
      </c>
      <c r="D33" s="204" t="s">
        <v>19</v>
      </c>
      <c r="E33" s="208">
        <v>216585.60000000001</v>
      </c>
      <c r="F33" s="213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s="194" customFormat="1" ht="15.75" customHeight="1" outlineLevel="1" x14ac:dyDescent="0.55000000000000004">
      <c r="A34" s="201" t="s">
        <v>192</v>
      </c>
      <c r="B34" s="202" t="s">
        <v>422</v>
      </c>
      <c r="C34" s="208">
        <v>2114.6461111111107</v>
      </c>
      <c r="D34" s="204" t="s">
        <v>193</v>
      </c>
      <c r="E34" s="208">
        <v>18608.885777777778</v>
      </c>
      <c r="F34" s="213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 s="194" customFormat="1" ht="15.75" customHeight="1" outlineLevel="1" x14ac:dyDescent="0.55000000000000004">
      <c r="A35" s="201" t="s">
        <v>527</v>
      </c>
      <c r="B35" s="202" t="s">
        <v>456</v>
      </c>
      <c r="C35" s="208">
        <v>12985.466999999997</v>
      </c>
      <c r="D35" s="204" t="s">
        <v>193</v>
      </c>
      <c r="E35" s="208">
        <v>121414.11644999999</v>
      </c>
      <c r="F35" s="213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s="194" customFormat="1" ht="15.75" customHeight="1" outlineLevel="1" x14ac:dyDescent="0.55000000000000004">
      <c r="A36" s="201" t="s">
        <v>528</v>
      </c>
      <c r="B36" s="202" t="s">
        <v>194</v>
      </c>
      <c r="C36" s="208">
        <v>1269.2631223106946</v>
      </c>
      <c r="D36" s="204" t="s">
        <v>195</v>
      </c>
      <c r="E36" s="208">
        <v>1267948.3573028673</v>
      </c>
      <c r="F36" s="213" t="s">
        <v>627</v>
      </c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s="194" customFormat="1" ht="15.75" customHeight="1" outlineLevel="1" x14ac:dyDescent="0.55000000000000004">
      <c r="A37" s="201" t="s">
        <v>529</v>
      </c>
      <c r="B37" s="202" t="s">
        <v>628</v>
      </c>
      <c r="C37" s="208">
        <v>1</v>
      </c>
      <c r="D37" s="204" t="s">
        <v>118</v>
      </c>
      <c r="E37" s="208">
        <v>209880.00000000003</v>
      </c>
      <c r="F37" s="213" t="s">
        <v>629</v>
      </c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s="52" customFormat="1" ht="15.75" customHeight="1" x14ac:dyDescent="0.2">
      <c r="A38" s="172" t="s">
        <v>196</v>
      </c>
      <c r="B38" s="173" t="s">
        <v>197</v>
      </c>
      <c r="C38" s="207"/>
      <c r="D38" s="203"/>
      <c r="E38" s="207">
        <f>SUM(E39:E42)</f>
        <v>3213024.2570250002</v>
      </c>
      <c r="F38" s="212"/>
      <c r="G38" s="155"/>
      <c r="H38" s="176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s="194" customFormat="1" ht="15.75" customHeight="1" outlineLevel="1" x14ac:dyDescent="0.55000000000000004">
      <c r="A39" s="201" t="s">
        <v>198</v>
      </c>
      <c r="B39" s="202" t="s">
        <v>420</v>
      </c>
      <c r="C39" s="208">
        <v>2967.1464000000001</v>
      </c>
      <c r="D39" s="204" t="s">
        <v>29</v>
      </c>
      <c r="E39" s="208">
        <v>234997.99488000004</v>
      </c>
      <c r="F39" s="213" t="s">
        <v>421</v>
      </c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s="194" customFormat="1" ht="15.75" customHeight="1" outlineLevel="1" x14ac:dyDescent="0.55000000000000004">
      <c r="A40" s="201" t="s">
        <v>199</v>
      </c>
      <c r="B40" s="202" t="s">
        <v>203</v>
      </c>
      <c r="C40" s="208">
        <v>80815.698000000004</v>
      </c>
      <c r="D40" s="204" t="s">
        <v>193</v>
      </c>
      <c r="E40" s="208">
        <v>711178.14240000013</v>
      </c>
      <c r="F40" s="213" t="s">
        <v>553</v>
      </c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 s="194" customFormat="1" ht="15.75" customHeight="1" outlineLevel="1" x14ac:dyDescent="0.55000000000000004">
      <c r="A41" s="201" t="s">
        <v>200</v>
      </c>
      <c r="B41" s="202" t="s">
        <v>194</v>
      </c>
      <c r="C41" s="208">
        <v>897.95220000000006</v>
      </c>
      <c r="D41" s="204" t="s">
        <v>195</v>
      </c>
      <c r="E41" s="208">
        <v>720808.67974500021</v>
      </c>
      <c r="F41" s="213" t="s">
        <v>519</v>
      </c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 s="194" customFormat="1" ht="15.75" customHeight="1" outlineLevel="1" x14ac:dyDescent="0.55000000000000004">
      <c r="A42" s="201" t="s">
        <v>201</v>
      </c>
      <c r="B42" s="202" t="s">
        <v>239</v>
      </c>
      <c r="C42" s="208">
        <v>3904.14</v>
      </c>
      <c r="D42" s="204" t="s">
        <v>29</v>
      </c>
      <c r="E42" s="208">
        <v>1546039.44</v>
      </c>
      <c r="F42" s="213" t="s">
        <v>202</v>
      </c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 s="196" customFormat="1" ht="15.75" customHeight="1" x14ac:dyDescent="0.55000000000000004">
      <c r="A43" s="168">
        <v>4</v>
      </c>
      <c r="B43" s="169" t="s">
        <v>486</v>
      </c>
      <c r="C43" s="206"/>
      <c r="D43" s="205"/>
      <c r="E43" s="206">
        <f>E44</f>
        <v>1644604.5753569845</v>
      </c>
      <c r="F43" s="211"/>
      <c r="G43" s="164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52" customFormat="1" ht="15.75" customHeight="1" x14ac:dyDescent="0.2">
      <c r="A44" s="172" t="s">
        <v>530</v>
      </c>
      <c r="B44" s="173" t="s">
        <v>487</v>
      </c>
      <c r="C44" s="207"/>
      <c r="D44" s="203"/>
      <c r="E44" s="207">
        <f>SUM(E45:E49)</f>
        <v>1644604.5753569845</v>
      </c>
      <c r="F44" s="212"/>
      <c r="G44" s="155"/>
      <c r="H44" s="176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 s="194" customFormat="1" ht="15.75" customHeight="1" outlineLevel="1" x14ac:dyDescent="0.55000000000000004">
      <c r="A45" s="201" t="s">
        <v>531</v>
      </c>
      <c r="B45" s="202" t="s">
        <v>488</v>
      </c>
      <c r="C45" s="208">
        <v>2326.96</v>
      </c>
      <c r="D45" s="204" t="s">
        <v>29</v>
      </c>
      <c r="E45" s="208">
        <v>529057.70215698413</v>
      </c>
      <c r="F45" s="213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s="194" customFormat="1" ht="15.75" customHeight="1" outlineLevel="1" x14ac:dyDescent="0.55000000000000004">
      <c r="A46" s="201" t="s">
        <v>532</v>
      </c>
      <c r="B46" s="202" t="s">
        <v>194</v>
      </c>
      <c r="C46" s="208">
        <v>465.39200000000005</v>
      </c>
      <c r="D46" s="204" t="s">
        <v>195</v>
      </c>
      <c r="E46" s="208">
        <v>373581.79320000007</v>
      </c>
      <c r="F46" s="213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 s="194" customFormat="1" ht="15.75" customHeight="1" outlineLevel="1" x14ac:dyDescent="0.55000000000000004">
      <c r="A47" s="201" t="s">
        <v>533</v>
      </c>
      <c r="B47" s="202" t="s">
        <v>203</v>
      </c>
      <c r="C47" s="208">
        <v>46539.200000000004</v>
      </c>
      <c r="D47" s="204" t="s">
        <v>193</v>
      </c>
      <c r="E47" s="208">
        <v>409544.96000000008</v>
      </c>
      <c r="F47" s="213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spans="1:26" s="194" customFormat="1" ht="15.75" customHeight="1" outlineLevel="1" x14ac:dyDescent="0.55000000000000004">
      <c r="A48" s="201" t="s">
        <v>534</v>
      </c>
      <c r="B48" s="202" t="s">
        <v>489</v>
      </c>
      <c r="C48" s="208">
        <v>1</v>
      </c>
      <c r="D48" s="204" t="s">
        <v>118</v>
      </c>
      <c r="E48" s="208">
        <v>89252.799999999988</v>
      </c>
      <c r="F48" s="213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spans="1:26" s="194" customFormat="1" ht="15.75" customHeight="1" outlineLevel="1" x14ac:dyDescent="0.55000000000000004">
      <c r="A49" s="201" t="s">
        <v>535</v>
      </c>
      <c r="B49" s="202" t="s">
        <v>239</v>
      </c>
      <c r="C49" s="208">
        <v>1163.48</v>
      </c>
      <c r="D49" s="204" t="s">
        <v>29</v>
      </c>
      <c r="E49" s="208">
        <v>243167.32000000004</v>
      </c>
      <c r="F49" s="213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spans="1:26" s="196" customFormat="1" ht="15.75" customHeight="1" x14ac:dyDescent="0.55000000000000004">
      <c r="A50" s="168">
        <v>5</v>
      </c>
      <c r="B50" s="169" t="s">
        <v>204</v>
      </c>
      <c r="C50" s="206"/>
      <c r="D50" s="205"/>
      <c r="E50" s="206">
        <f>E51+E54+E56+E61+E58</f>
        <v>16955389.950649999</v>
      </c>
      <c r="F50" s="211"/>
      <c r="G50" s="164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</row>
    <row r="51" spans="1:26" s="52" customFormat="1" ht="15.75" customHeight="1" x14ac:dyDescent="0.2">
      <c r="A51" s="172" t="s">
        <v>205</v>
      </c>
      <c r="B51" s="173" t="s">
        <v>206</v>
      </c>
      <c r="C51" s="207"/>
      <c r="D51" s="203"/>
      <c r="E51" s="207">
        <f>SUM(E52:E53)</f>
        <v>1558509.58</v>
      </c>
      <c r="F51" s="212"/>
      <c r="G51" s="155"/>
      <c r="H51" s="176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 s="194" customFormat="1" ht="15.75" customHeight="1" outlineLevel="1" x14ac:dyDescent="0.55000000000000004">
      <c r="A52" s="201" t="s">
        <v>207</v>
      </c>
      <c r="B52" s="202" t="s">
        <v>208</v>
      </c>
      <c r="C52" s="208">
        <v>10913.58</v>
      </c>
      <c r="D52" s="204" t="s">
        <v>29</v>
      </c>
      <c r="E52" s="208">
        <v>1380568.44</v>
      </c>
      <c r="F52" s="213" t="s">
        <v>424</v>
      </c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spans="1:26" s="194" customFormat="1" ht="15.75" customHeight="1" outlineLevel="1" x14ac:dyDescent="0.55000000000000004">
      <c r="A53" s="201" t="s">
        <v>209</v>
      </c>
      <c r="B53" s="202" t="s">
        <v>210</v>
      </c>
      <c r="C53" s="208">
        <v>34055.72</v>
      </c>
      <c r="D53" s="204" t="s">
        <v>29</v>
      </c>
      <c r="E53" s="208">
        <v>177941.14</v>
      </c>
      <c r="F53" s="213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spans="1:26" s="52" customFormat="1" ht="15.75" customHeight="1" x14ac:dyDescent="0.2">
      <c r="A54" s="172" t="s">
        <v>211</v>
      </c>
      <c r="B54" s="173" t="s">
        <v>215</v>
      </c>
      <c r="C54" s="207"/>
      <c r="D54" s="203"/>
      <c r="E54" s="207">
        <f>E55</f>
        <v>3891271.01</v>
      </c>
      <c r="F54" s="212"/>
      <c r="G54" s="155"/>
      <c r="H54" s="176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s="194" customFormat="1" ht="15.75" customHeight="1" outlineLevel="1" x14ac:dyDescent="0.55000000000000004">
      <c r="A55" s="201" t="s">
        <v>212</v>
      </c>
      <c r="B55" s="202" t="s">
        <v>217</v>
      </c>
      <c r="C55" s="208">
        <v>442189.89</v>
      </c>
      <c r="D55" s="204" t="s">
        <v>193</v>
      </c>
      <c r="E55" s="208">
        <v>3891271.01</v>
      </c>
      <c r="F55" s="213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spans="1:26" s="52" customFormat="1" ht="15.75" customHeight="1" x14ac:dyDescent="0.2">
      <c r="A56" s="172" t="s">
        <v>214</v>
      </c>
      <c r="B56" s="173" t="s">
        <v>219</v>
      </c>
      <c r="C56" s="207"/>
      <c r="D56" s="203"/>
      <c r="E56" s="207">
        <f>E57</f>
        <v>3234435.28</v>
      </c>
      <c r="F56" s="212"/>
      <c r="G56" s="155"/>
      <c r="H56" s="176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spans="1:26" s="194" customFormat="1" ht="15.75" customHeight="1" outlineLevel="1" x14ac:dyDescent="0.55000000000000004">
      <c r="A57" s="201" t="s">
        <v>216</v>
      </c>
      <c r="B57" s="202" t="s">
        <v>194</v>
      </c>
      <c r="C57" s="208">
        <v>3948.12</v>
      </c>
      <c r="D57" s="204" t="s">
        <v>195</v>
      </c>
      <c r="E57" s="208">
        <v>3234435.28</v>
      </c>
      <c r="F57" s="213" t="s">
        <v>554</v>
      </c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spans="1:26" s="52" customFormat="1" ht="15.75" customHeight="1" x14ac:dyDescent="0.2">
      <c r="A58" s="172" t="s">
        <v>218</v>
      </c>
      <c r="B58" s="173" t="s">
        <v>222</v>
      </c>
      <c r="C58" s="207"/>
      <c r="D58" s="203"/>
      <c r="E58" s="207">
        <f>E60+E59</f>
        <v>3212648.9406500007</v>
      </c>
      <c r="F58" s="212"/>
      <c r="G58" s="155"/>
      <c r="H58" s="176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 s="194" customFormat="1" ht="15.75" customHeight="1" outlineLevel="1" x14ac:dyDescent="0.55000000000000004">
      <c r="A59" s="201" t="s">
        <v>220</v>
      </c>
      <c r="B59" s="202" t="s">
        <v>493</v>
      </c>
      <c r="C59" s="208">
        <v>40169.919999999998</v>
      </c>
      <c r="D59" s="204" t="s">
        <v>21</v>
      </c>
      <c r="E59" s="208">
        <v>839551.41</v>
      </c>
      <c r="F59" s="213" t="s">
        <v>213</v>
      </c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spans="1:26" s="194" customFormat="1" ht="15.75" customHeight="1" outlineLevel="1" x14ac:dyDescent="0.55000000000000004">
      <c r="A60" s="201" t="s">
        <v>423</v>
      </c>
      <c r="B60" s="202" t="s">
        <v>492</v>
      </c>
      <c r="C60" s="208">
        <v>61638.896900000007</v>
      </c>
      <c r="D60" s="204" t="s">
        <v>193</v>
      </c>
      <c r="E60" s="208">
        <v>2373097.5306500006</v>
      </c>
      <c r="F60" s="213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spans="1:26" s="52" customFormat="1" ht="15.75" customHeight="1" x14ac:dyDescent="0.2">
      <c r="A61" s="172" t="s">
        <v>221</v>
      </c>
      <c r="B61" s="173" t="s">
        <v>224</v>
      </c>
      <c r="C61" s="207"/>
      <c r="D61" s="203"/>
      <c r="E61" s="207">
        <f>E62</f>
        <v>5058525.1399999997</v>
      </c>
      <c r="F61" s="212"/>
      <c r="G61" s="155"/>
      <c r="H61" s="176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 s="194" customFormat="1" ht="15.75" customHeight="1" outlineLevel="1" x14ac:dyDescent="0.55000000000000004">
      <c r="A62" s="201" t="s">
        <v>223</v>
      </c>
      <c r="B62" s="202" t="s">
        <v>225</v>
      </c>
      <c r="C62" s="208">
        <v>16217.01</v>
      </c>
      <c r="D62" s="204" t="s">
        <v>29</v>
      </c>
      <c r="E62" s="208">
        <v>5058525.1399999997</v>
      </c>
      <c r="F62" s="213" t="s">
        <v>226</v>
      </c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spans="1:26" s="196" customFormat="1" ht="15.75" customHeight="1" x14ac:dyDescent="0.55000000000000004">
      <c r="A63" s="168">
        <v>6</v>
      </c>
      <c r="B63" s="169" t="s">
        <v>227</v>
      </c>
      <c r="C63" s="206"/>
      <c r="D63" s="205"/>
      <c r="E63" s="206">
        <f>E64</f>
        <v>3148673.3767500008</v>
      </c>
      <c r="F63" s="211" t="s">
        <v>241</v>
      </c>
      <c r="G63" s="164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</row>
    <row r="64" spans="1:26" s="52" customFormat="1" ht="15.75" customHeight="1" x14ac:dyDescent="0.2">
      <c r="A64" s="172" t="s">
        <v>228</v>
      </c>
      <c r="B64" s="173" t="s">
        <v>227</v>
      </c>
      <c r="C64" s="207"/>
      <c r="D64" s="203"/>
      <c r="E64" s="207">
        <f>SUM(E65:E71)</f>
        <v>3148673.3767500008</v>
      </c>
      <c r="F64" s="212"/>
      <c r="G64" s="155"/>
      <c r="H64" s="176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 s="194" customFormat="1" ht="15.75" customHeight="1" outlineLevel="1" x14ac:dyDescent="0.55000000000000004">
      <c r="A65" s="201" t="s">
        <v>229</v>
      </c>
      <c r="B65" s="202" t="s">
        <v>494</v>
      </c>
      <c r="C65" s="208">
        <v>4992.75</v>
      </c>
      <c r="D65" s="204" t="s">
        <v>29</v>
      </c>
      <c r="E65" s="208">
        <v>263617.2</v>
      </c>
      <c r="F65" s="213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spans="1:26" s="194" customFormat="1" ht="15.75" customHeight="1" outlineLevel="1" x14ac:dyDescent="0.55000000000000004">
      <c r="A66" s="201" t="s">
        <v>230</v>
      </c>
      <c r="B66" s="202" t="s">
        <v>495</v>
      </c>
      <c r="C66" s="208">
        <v>7929.2535000000007</v>
      </c>
      <c r="D66" s="204" t="s">
        <v>29</v>
      </c>
      <c r="E66" s="208">
        <v>1918879.3470000005</v>
      </c>
      <c r="F66" s="213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spans="1:26" s="194" customFormat="1" ht="15.75" customHeight="1" outlineLevel="1" x14ac:dyDescent="0.55000000000000004">
      <c r="A67" s="201" t="s">
        <v>231</v>
      </c>
      <c r="B67" s="202" t="s">
        <v>593</v>
      </c>
      <c r="C67" s="208">
        <v>7929.2535000000007</v>
      </c>
      <c r="D67" s="204" t="s">
        <v>29</v>
      </c>
      <c r="E67" s="208">
        <v>305276.25975000003</v>
      </c>
      <c r="F67" s="213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spans="1:26" s="194" customFormat="1" ht="15.75" customHeight="1" outlineLevel="1" x14ac:dyDescent="0.55000000000000004">
      <c r="A68" s="201" t="s">
        <v>232</v>
      </c>
      <c r="B68" s="202" t="s">
        <v>235</v>
      </c>
      <c r="C68" s="208">
        <v>998.55000000000007</v>
      </c>
      <c r="D68" s="204" t="s">
        <v>29</v>
      </c>
      <c r="E68" s="208">
        <v>197712.90000000002</v>
      </c>
      <c r="F68" s="213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spans="1:26" s="194" customFormat="1" ht="15.75" customHeight="1" outlineLevel="1" x14ac:dyDescent="0.55000000000000004">
      <c r="A69" s="201" t="s">
        <v>233</v>
      </c>
      <c r="B69" s="202" t="s">
        <v>236</v>
      </c>
      <c r="C69" s="208">
        <v>24</v>
      </c>
      <c r="D69" s="204" t="s">
        <v>29</v>
      </c>
      <c r="E69" s="208">
        <v>8448</v>
      </c>
      <c r="F69" s="213" t="s">
        <v>237</v>
      </c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spans="1:26" s="194" customFormat="1" ht="15.75" customHeight="1" outlineLevel="1" x14ac:dyDescent="0.55000000000000004">
      <c r="A70" s="201" t="s">
        <v>234</v>
      </c>
      <c r="B70" s="202" t="s">
        <v>238</v>
      </c>
      <c r="C70" s="208">
        <v>5991.3</v>
      </c>
      <c r="D70" s="204" t="s">
        <v>29</v>
      </c>
      <c r="E70" s="208">
        <v>164760.75</v>
      </c>
      <c r="F70" s="213" t="s">
        <v>496</v>
      </c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1:26" s="194" customFormat="1" ht="15.75" customHeight="1" outlineLevel="1" x14ac:dyDescent="0.55000000000000004">
      <c r="A71" s="201" t="s">
        <v>592</v>
      </c>
      <c r="B71" s="202" t="s">
        <v>239</v>
      </c>
      <c r="C71" s="208">
        <v>5991.3</v>
      </c>
      <c r="D71" s="204" t="s">
        <v>21</v>
      </c>
      <c r="E71" s="208">
        <v>289978.92000000004</v>
      </c>
      <c r="F71" s="213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1:26" s="196" customFormat="1" ht="15.75" customHeight="1" x14ac:dyDescent="0.55000000000000004">
      <c r="A72" s="168">
        <v>7</v>
      </c>
      <c r="B72" s="169" t="s">
        <v>240</v>
      </c>
      <c r="C72" s="206"/>
      <c r="D72" s="205"/>
      <c r="E72" s="206">
        <f>E73+E81+E88</f>
        <v>6206500.608</v>
      </c>
      <c r="F72" s="211" t="s">
        <v>241</v>
      </c>
      <c r="G72" s="164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</row>
    <row r="73" spans="1:26" s="52" customFormat="1" ht="15.75" customHeight="1" x14ac:dyDescent="0.2">
      <c r="A73" s="172" t="s">
        <v>242</v>
      </c>
      <c r="B73" s="173" t="s">
        <v>243</v>
      </c>
      <c r="C73" s="207"/>
      <c r="D73" s="203"/>
      <c r="E73" s="207">
        <f>SUM(E74:E80)</f>
        <v>3281040.6860000007</v>
      </c>
      <c r="F73" s="212"/>
      <c r="G73" s="155"/>
      <c r="H73" s="176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 s="194" customFormat="1" ht="15.75" customHeight="1" outlineLevel="1" x14ac:dyDescent="0.55000000000000004">
      <c r="A74" s="201" t="s">
        <v>244</v>
      </c>
      <c r="B74" s="202" t="s">
        <v>245</v>
      </c>
      <c r="C74" s="208">
        <v>1</v>
      </c>
      <c r="D74" s="204" t="s">
        <v>118</v>
      </c>
      <c r="E74" s="208">
        <v>80813.810000000012</v>
      </c>
      <c r="F74" s="213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spans="1:26" s="194" customFormat="1" ht="15.75" customHeight="1" outlineLevel="1" x14ac:dyDescent="0.55000000000000004">
      <c r="A75" s="201" t="s">
        <v>246</v>
      </c>
      <c r="B75" s="202" t="s">
        <v>247</v>
      </c>
      <c r="C75" s="208">
        <v>1</v>
      </c>
      <c r="D75" s="204" t="s">
        <v>118</v>
      </c>
      <c r="E75" s="208">
        <v>371743.52600000001</v>
      </c>
      <c r="F75" s="213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spans="1:26" s="194" customFormat="1" ht="15.75" customHeight="1" outlineLevel="1" x14ac:dyDescent="0.55000000000000004">
      <c r="A76" s="201" t="s">
        <v>248</v>
      </c>
      <c r="B76" s="202" t="s">
        <v>250</v>
      </c>
      <c r="C76" s="208">
        <v>1</v>
      </c>
      <c r="D76" s="204" t="s">
        <v>118</v>
      </c>
      <c r="E76" s="208">
        <v>646510.4800000001</v>
      </c>
      <c r="F76" s="213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spans="1:26" s="194" customFormat="1" ht="15.75" customHeight="1" outlineLevel="1" x14ac:dyDescent="0.55000000000000004">
      <c r="A77" s="201" t="s">
        <v>249</v>
      </c>
      <c r="B77" s="202" t="s">
        <v>252</v>
      </c>
      <c r="C77" s="208">
        <v>1</v>
      </c>
      <c r="D77" s="204" t="s">
        <v>118</v>
      </c>
      <c r="E77" s="208">
        <v>404069.05000000005</v>
      </c>
      <c r="F77" s="213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spans="1:26" s="194" customFormat="1" ht="15.75" customHeight="1" outlineLevel="1" x14ac:dyDescent="0.55000000000000004">
      <c r="A78" s="201" t="s">
        <v>251</v>
      </c>
      <c r="B78" s="202" t="s">
        <v>254</v>
      </c>
      <c r="C78" s="208">
        <v>1</v>
      </c>
      <c r="D78" s="204" t="s">
        <v>118</v>
      </c>
      <c r="E78" s="208">
        <v>484882.86</v>
      </c>
      <c r="F78" s="213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spans="1:26" s="194" customFormat="1" ht="15.75" customHeight="1" outlineLevel="1" x14ac:dyDescent="0.55000000000000004">
      <c r="A79" s="201" t="s">
        <v>253</v>
      </c>
      <c r="B79" s="202" t="s">
        <v>256</v>
      </c>
      <c r="C79" s="208">
        <v>1</v>
      </c>
      <c r="D79" s="204" t="s">
        <v>118</v>
      </c>
      <c r="E79" s="208">
        <v>323255.24000000005</v>
      </c>
      <c r="F79" s="213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spans="1:26" s="194" customFormat="1" ht="15.75" customHeight="1" outlineLevel="1" x14ac:dyDescent="0.55000000000000004">
      <c r="A80" s="201" t="s">
        <v>255</v>
      </c>
      <c r="B80" s="202" t="s">
        <v>257</v>
      </c>
      <c r="C80" s="208">
        <v>1</v>
      </c>
      <c r="D80" s="204" t="s">
        <v>118</v>
      </c>
      <c r="E80" s="208">
        <v>969765.72</v>
      </c>
      <c r="F80" s="213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spans="1:26" s="52" customFormat="1" ht="15.75" customHeight="1" x14ac:dyDescent="0.2">
      <c r="A81" s="172" t="s">
        <v>258</v>
      </c>
      <c r="B81" s="173" t="s">
        <v>259</v>
      </c>
      <c r="C81" s="207"/>
      <c r="D81" s="203"/>
      <c r="E81" s="207">
        <f>SUM(E82:E87)</f>
        <v>2262786.6800000002</v>
      </c>
      <c r="F81" s="212"/>
      <c r="G81" s="155"/>
      <c r="H81" s="176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 s="194" customFormat="1" ht="15.75" customHeight="1" outlineLevel="1" x14ac:dyDescent="0.55000000000000004">
      <c r="A82" s="201" t="s">
        <v>260</v>
      </c>
      <c r="B82" s="202" t="s">
        <v>261</v>
      </c>
      <c r="C82" s="208">
        <v>1</v>
      </c>
      <c r="D82" s="204" t="s">
        <v>118</v>
      </c>
      <c r="E82" s="208">
        <v>404069.05000000005</v>
      </c>
      <c r="F82" s="213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spans="1:26" s="194" customFormat="1" ht="15.75" customHeight="1" outlineLevel="1" x14ac:dyDescent="0.55000000000000004">
      <c r="A83" s="201" t="s">
        <v>262</v>
      </c>
      <c r="B83" s="202" t="s">
        <v>263</v>
      </c>
      <c r="C83" s="208">
        <v>1</v>
      </c>
      <c r="D83" s="204" t="s">
        <v>118</v>
      </c>
      <c r="E83" s="208">
        <v>323255.24000000005</v>
      </c>
      <c r="F83" s="213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spans="1:26" s="194" customFormat="1" ht="15.75" customHeight="1" outlineLevel="1" x14ac:dyDescent="0.55000000000000004">
      <c r="A84" s="201" t="s">
        <v>264</v>
      </c>
      <c r="B84" s="202" t="s">
        <v>265</v>
      </c>
      <c r="C84" s="208">
        <v>1</v>
      </c>
      <c r="D84" s="204" t="s">
        <v>118</v>
      </c>
      <c r="E84" s="208">
        <v>161627.62000000002</v>
      </c>
      <c r="F84" s="213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spans="1:26" s="194" customFormat="1" ht="15.75" customHeight="1" outlineLevel="1" x14ac:dyDescent="0.55000000000000004">
      <c r="A85" s="201" t="s">
        <v>266</v>
      </c>
      <c r="B85" s="202" t="s">
        <v>267</v>
      </c>
      <c r="C85" s="208">
        <v>1</v>
      </c>
      <c r="D85" s="204" t="s">
        <v>118</v>
      </c>
      <c r="E85" s="208">
        <v>242441.43</v>
      </c>
      <c r="F85" s="213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spans="1:26" s="194" customFormat="1" ht="15.75" customHeight="1" outlineLevel="1" x14ac:dyDescent="0.55000000000000004">
      <c r="A86" s="201" t="s">
        <v>268</v>
      </c>
      <c r="B86" s="202" t="s">
        <v>269</v>
      </c>
      <c r="C86" s="208">
        <v>1</v>
      </c>
      <c r="D86" s="204" t="s">
        <v>118</v>
      </c>
      <c r="E86" s="208">
        <v>242441.43</v>
      </c>
      <c r="F86" s="213" t="s">
        <v>497</v>
      </c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spans="1:26" s="194" customFormat="1" ht="15.75" customHeight="1" outlineLevel="1" x14ac:dyDescent="0.55000000000000004">
      <c r="A87" s="201" t="s">
        <v>270</v>
      </c>
      <c r="B87" s="202" t="s">
        <v>271</v>
      </c>
      <c r="C87" s="208">
        <v>1</v>
      </c>
      <c r="D87" s="204" t="s">
        <v>118</v>
      </c>
      <c r="E87" s="208">
        <v>888951.91</v>
      </c>
      <c r="F87" s="213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spans="1:26" s="52" customFormat="1" ht="15.75" customHeight="1" x14ac:dyDescent="0.2">
      <c r="A88" s="172" t="s">
        <v>272</v>
      </c>
      <c r="B88" s="173" t="s">
        <v>273</v>
      </c>
      <c r="C88" s="207"/>
      <c r="D88" s="203"/>
      <c r="E88" s="207">
        <f>SUM(E89:E91)</f>
        <v>662673.24199999997</v>
      </c>
      <c r="F88" s="212"/>
      <c r="G88" s="155"/>
      <c r="H88" s="176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spans="1:26" s="194" customFormat="1" ht="15.75" customHeight="1" outlineLevel="1" x14ac:dyDescent="0.55000000000000004">
      <c r="A89" s="201" t="s">
        <v>274</v>
      </c>
      <c r="B89" s="202" t="s">
        <v>275</v>
      </c>
      <c r="C89" s="208">
        <v>1</v>
      </c>
      <c r="D89" s="204" t="s">
        <v>118</v>
      </c>
      <c r="E89" s="208">
        <v>290929.71600000001</v>
      </c>
      <c r="F89" s="213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spans="1:26" s="194" customFormat="1" ht="15.75" customHeight="1" outlineLevel="1" x14ac:dyDescent="0.55000000000000004">
      <c r="A90" s="201" t="s">
        <v>276</v>
      </c>
      <c r="B90" s="202" t="s">
        <v>277</v>
      </c>
      <c r="C90" s="208">
        <v>1</v>
      </c>
      <c r="D90" s="204" t="s">
        <v>118</v>
      </c>
      <c r="E90" s="208">
        <v>242441.43</v>
      </c>
      <c r="F90" s="213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spans="1:26" s="194" customFormat="1" ht="15.75" customHeight="1" outlineLevel="1" x14ac:dyDescent="0.55000000000000004">
      <c r="A91" s="201" t="s">
        <v>278</v>
      </c>
      <c r="B91" s="202" t="s">
        <v>279</v>
      </c>
      <c r="C91" s="208">
        <v>1</v>
      </c>
      <c r="D91" s="204" t="s">
        <v>118</v>
      </c>
      <c r="E91" s="208">
        <v>129302.09600000001</v>
      </c>
      <c r="F91" s="213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spans="1:26" s="196" customFormat="1" ht="15.75" customHeight="1" x14ac:dyDescent="0.55000000000000004">
      <c r="A92" s="168">
        <v>8</v>
      </c>
      <c r="B92" s="169" t="s">
        <v>280</v>
      </c>
      <c r="C92" s="206"/>
      <c r="D92" s="205"/>
      <c r="E92" s="206">
        <f>E93+E98+E104+E106</f>
        <v>7227828.5380000006</v>
      </c>
      <c r="F92" s="211"/>
      <c r="G92" s="164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</row>
    <row r="93" spans="1:26" s="52" customFormat="1" ht="15.75" customHeight="1" x14ac:dyDescent="0.2">
      <c r="A93" s="172" t="s">
        <v>281</v>
      </c>
      <c r="B93" s="173" t="s">
        <v>282</v>
      </c>
      <c r="C93" s="207"/>
      <c r="D93" s="203"/>
      <c r="E93" s="207">
        <f>SUM(E94:E97)</f>
        <v>1922186.2000000002</v>
      </c>
      <c r="F93" s="212"/>
      <c r="G93" s="155"/>
      <c r="H93" s="176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 s="194" customFormat="1" ht="15.75" customHeight="1" outlineLevel="1" x14ac:dyDescent="0.55000000000000004">
      <c r="A94" s="201" t="s">
        <v>283</v>
      </c>
      <c r="B94" s="202" t="s">
        <v>284</v>
      </c>
      <c r="C94" s="208">
        <v>1</v>
      </c>
      <c r="D94" s="204" t="s">
        <v>118</v>
      </c>
      <c r="E94" s="208">
        <v>1616276.2000000002</v>
      </c>
      <c r="F94" s="213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spans="1:26" s="194" customFormat="1" ht="15.75" customHeight="1" outlineLevel="1" x14ac:dyDescent="0.55000000000000004">
      <c r="A95" s="201" t="s">
        <v>285</v>
      </c>
      <c r="B95" s="202" t="s">
        <v>286</v>
      </c>
      <c r="C95" s="208">
        <v>12</v>
      </c>
      <c r="D95" s="204" t="s">
        <v>21</v>
      </c>
      <c r="E95" s="208">
        <v>105600.00000000001</v>
      </c>
      <c r="F95" s="213" t="s">
        <v>287</v>
      </c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spans="1:26" s="194" customFormat="1" ht="15.75" customHeight="1" outlineLevel="1" x14ac:dyDescent="0.55000000000000004">
      <c r="A96" s="201" t="s">
        <v>288</v>
      </c>
      <c r="B96" s="202" t="s">
        <v>289</v>
      </c>
      <c r="C96" s="208">
        <v>133</v>
      </c>
      <c r="D96" s="204" t="s">
        <v>21</v>
      </c>
      <c r="E96" s="208">
        <v>131670</v>
      </c>
      <c r="F96" s="213" t="s">
        <v>290</v>
      </c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spans="1:26" s="194" customFormat="1" ht="15.75" customHeight="1" outlineLevel="1" x14ac:dyDescent="0.55000000000000004">
      <c r="A97" s="201" t="s">
        <v>291</v>
      </c>
      <c r="B97" s="202" t="s">
        <v>237</v>
      </c>
      <c r="C97" s="208">
        <v>24</v>
      </c>
      <c r="D97" s="204" t="s">
        <v>21</v>
      </c>
      <c r="E97" s="208">
        <v>68640</v>
      </c>
      <c r="F97" s="213" t="s">
        <v>292</v>
      </c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spans="1:26" s="52" customFormat="1" ht="15.75" customHeight="1" x14ac:dyDescent="0.2">
      <c r="A98" s="172" t="s">
        <v>293</v>
      </c>
      <c r="B98" s="173" t="s">
        <v>294</v>
      </c>
      <c r="C98" s="207"/>
      <c r="D98" s="203"/>
      <c r="E98" s="207">
        <f>SUM(E99:E103)</f>
        <v>307092.478</v>
      </c>
      <c r="F98" s="212"/>
      <c r="G98" s="155"/>
      <c r="H98" s="176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 s="194" customFormat="1" ht="15.75" customHeight="1" outlineLevel="1" x14ac:dyDescent="0.55000000000000004">
      <c r="A99" s="201" t="s">
        <v>295</v>
      </c>
      <c r="B99" s="202" t="s">
        <v>296</v>
      </c>
      <c r="C99" s="208">
        <v>1</v>
      </c>
      <c r="D99" s="204" t="s">
        <v>118</v>
      </c>
      <c r="E99" s="208">
        <v>32325.524000000001</v>
      </c>
      <c r="F99" s="213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spans="1:26" s="194" customFormat="1" ht="15.75" customHeight="1" outlineLevel="1" x14ac:dyDescent="0.55000000000000004">
      <c r="A100" s="201" t="s">
        <v>297</v>
      </c>
      <c r="B100" s="202" t="s">
        <v>298</v>
      </c>
      <c r="C100" s="208">
        <v>1</v>
      </c>
      <c r="D100" s="204" t="s">
        <v>118</v>
      </c>
      <c r="E100" s="208">
        <v>64651.048000000003</v>
      </c>
      <c r="F100" s="213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spans="1:26" s="194" customFormat="1" ht="15.75" customHeight="1" outlineLevel="1" x14ac:dyDescent="0.55000000000000004">
      <c r="A101" s="201" t="s">
        <v>297</v>
      </c>
      <c r="B101" s="202" t="s">
        <v>594</v>
      </c>
      <c r="C101" s="208">
        <v>1</v>
      </c>
      <c r="D101" s="204" t="s">
        <v>118</v>
      </c>
      <c r="E101" s="208">
        <v>32325.524000000001</v>
      </c>
      <c r="F101" s="213" t="s">
        <v>595</v>
      </c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spans="1:26" s="194" customFormat="1" ht="15.75" customHeight="1" outlineLevel="1" x14ac:dyDescent="0.55000000000000004">
      <c r="A102" s="201" t="s">
        <v>299</v>
      </c>
      <c r="B102" s="202" t="s">
        <v>300</v>
      </c>
      <c r="C102" s="208">
        <v>1</v>
      </c>
      <c r="D102" s="204" t="s">
        <v>118</v>
      </c>
      <c r="E102" s="208">
        <v>48488.286000000007</v>
      </c>
      <c r="F102" s="213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spans="1:26" s="194" customFormat="1" ht="15.75" customHeight="1" outlineLevel="1" x14ac:dyDescent="0.55000000000000004">
      <c r="A103" s="201" t="s">
        <v>301</v>
      </c>
      <c r="B103" s="202" t="s">
        <v>302</v>
      </c>
      <c r="C103" s="208">
        <v>1</v>
      </c>
      <c r="D103" s="204" t="s">
        <v>118</v>
      </c>
      <c r="E103" s="208">
        <v>129302.09600000001</v>
      </c>
      <c r="F103" s="213" t="s">
        <v>303</v>
      </c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spans="1:26" s="52" customFormat="1" ht="15.75" customHeight="1" x14ac:dyDescent="0.2">
      <c r="A104" s="172" t="s">
        <v>304</v>
      </c>
      <c r="B104" s="173" t="s">
        <v>305</v>
      </c>
      <c r="C104" s="207"/>
      <c r="D104" s="203"/>
      <c r="E104" s="207">
        <f>SUM(E105)</f>
        <v>440802.6</v>
      </c>
      <c r="F104" s="212"/>
      <c r="G104" s="155"/>
      <c r="H104" s="176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spans="1:26" s="194" customFormat="1" ht="15.75" customHeight="1" outlineLevel="1" x14ac:dyDescent="0.55000000000000004">
      <c r="A105" s="201" t="s">
        <v>306</v>
      </c>
      <c r="B105" s="202" t="s">
        <v>307</v>
      </c>
      <c r="C105" s="208">
        <v>1</v>
      </c>
      <c r="D105" s="204" t="s">
        <v>118</v>
      </c>
      <c r="E105" s="208">
        <v>440802.6</v>
      </c>
      <c r="F105" s="213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spans="1:26" s="52" customFormat="1" ht="15.75" customHeight="1" x14ac:dyDescent="0.2">
      <c r="A106" s="172" t="s">
        <v>308</v>
      </c>
      <c r="B106" s="173" t="s">
        <v>280</v>
      </c>
      <c r="C106" s="207"/>
      <c r="D106" s="203"/>
      <c r="E106" s="207">
        <f>SUM(E107:E115)</f>
        <v>4557747.2600000007</v>
      </c>
      <c r="F106" s="212"/>
      <c r="G106" s="155"/>
      <c r="H106" s="176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 s="194" customFormat="1" ht="15.75" customHeight="1" outlineLevel="1" x14ac:dyDescent="0.55000000000000004">
      <c r="A107" s="201" t="s">
        <v>309</v>
      </c>
      <c r="B107" s="202" t="s">
        <v>310</v>
      </c>
      <c r="C107" s="208">
        <v>6</v>
      </c>
      <c r="D107" s="204" t="s">
        <v>21</v>
      </c>
      <c r="E107" s="208">
        <v>1386000</v>
      </c>
      <c r="F107" s="213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spans="1:26" s="194" customFormat="1" ht="15.75" customHeight="1" outlineLevel="1" x14ac:dyDescent="0.55000000000000004">
      <c r="A108" s="201" t="s">
        <v>311</v>
      </c>
      <c r="B108" s="202" t="s">
        <v>498</v>
      </c>
      <c r="C108" s="208">
        <v>1</v>
      </c>
      <c r="D108" s="204" t="s">
        <v>21</v>
      </c>
      <c r="E108" s="208">
        <v>57750.000000000007</v>
      </c>
      <c r="F108" s="213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spans="1:26" s="194" customFormat="1" ht="15.75" customHeight="1" outlineLevel="1" x14ac:dyDescent="0.55000000000000004">
      <c r="A109" s="201" t="s">
        <v>536</v>
      </c>
      <c r="B109" s="202" t="s">
        <v>499</v>
      </c>
      <c r="C109" s="208">
        <v>1</v>
      </c>
      <c r="D109" s="204" t="s">
        <v>21</v>
      </c>
      <c r="E109" s="208">
        <v>88000</v>
      </c>
      <c r="F109" s="213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spans="1:26" s="194" customFormat="1" ht="15.75" customHeight="1" outlineLevel="1" x14ac:dyDescent="0.55000000000000004">
      <c r="A110" s="201" t="s">
        <v>537</v>
      </c>
      <c r="B110" s="202" t="s">
        <v>500</v>
      </c>
      <c r="C110" s="208">
        <v>24</v>
      </c>
      <c r="D110" s="204" t="s">
        <v>21</v>
      </c>
      <c r="E110" s="208">
        <v>21120</v>
      </c>
      <c r="F110" s="213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spans="1:26" s="194" customFormat="1" ht="15.75" customHeight="1" outlineLevel="1" x14ac:dyDescent="0.55000000000000004">
      <c r="A111" s="201" t="s">
        <v>538</v>
      </c>
      <c r="B111" s="202" t="s">
        <v>501</v>
      </c>
      <c r="C111" s="208">
        <v>24</v>
      </c>
      <c r="D111" s="204" t="s">
        <v>21</v>
      </c>
      <c r="E111" s="208">
        <v>264000</v>
      </c>
      <c r="F111" s="213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spans="1:26" s="194" customFormat="1" ht="15.75" customHeight="1" outlineLevel="1" x14ac:dyDescent="0.55000000000000004">
      <c r="A112" s="201" t="s">
        <v>538</v>
      </c>
      <c r="B112" s="202" t="s">
        <v>596</v>
      </c>
      <c r="C112" s="208">
        <v>1</v>
      </c>
      <c r="D112" s="204" t="s">
        <v>21</v>
      </c>
      <c r="E112" s="208">
        <v>1369391.87</v>
      </c>
      <c r="F112" s="213" t="s">
        <v>597</v>
      </c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spans="1:26" s="194" customFormat="1" ht="15.75" customHeight="1" outlineLevel="1" x14ac:dyDescent="0.55000000000000004">
      <c r="A113" s="201" t="s">
        <v>539</v>
      </c>
      <c r="B113" s="202" t="s">
        <v>502</v>
      </c>
      <c r="C113" s="208">
        <v>1</v>
      </c>
      <c r="D113" s="204" t="s">
        <v>21</v>
      </c>
      <c r="E113" s="208">
        <v>23509.200000000001</v>
      </c>
      <c r="F113" s="213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spans="1:26" s="194" customFormat="1" ht="15.75" customHeight="1" outlineLevel="1" x14ac:dyDescent="0.55000000000000004">
      <c r="A114" s="201" t="s">
        <v>540</v>
      </c>
      <c r="B114" s="202" t="s">
        <v>503</v>
      </c>
      <c r="C114" s="208">
        <v>1</v>
      </c>
      <c r="D114" s="204" t="s">
        <v>21</v>
      </c>
      <c r="E114" s="208">
        <v>11000</v>
      </c>
      <c r="F114" s="213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spans="1:26" s="194" customFormat="1" ht="15.75" customHeight="1" outlineLevel="1" x14ac:dyDescent="0.55000000000000004">
      <c r="A115" s="201" t="s">
        <v>541</v>
      </c>
      <c r="B115" s="202" t="s">
        <v>312</v>
      </c>
      <c r="C115" s="208">
        <v>33</v>
      </c>
      <c r="D115" s="204" t="s">
        <v>21</v>
      </c>
      <c r="E115" s="208">
        <v>1336976.1900000002</v>
      </c>
      <c r="F115" s="213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spans="1:26" s="196" customFormat="1" ht="15.75" customHeight="1" x14ac:dyDescent="0.55000000000000004">
      <c r="A116" s="168">
        <v>9</v>
      </c>
      <c r="B116" s="169" t="s">
        <v>313</v>
      </c>
      <c r="C116" s="206"/>
      <c r="D116" s="205"/>
      <c r="E116" s="206">
        <f>E117</f>
        <v>1260169.0552000001</v>
      </c>
      <c r="F116" s="211"/>
      <c r="G116" s="164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</row>
    <row r="117" spans="1:26" s="52" customFormat="1" ht="15.75" customHeight="1" x14ac:dyDescent="0.2">
      <c r="A117" s="172" t="s">
        <v>314</v>
      </c>
      <c r="B117" s="173" t="s">
        <v>313</v>
      </c>
      <c r="C117" s="207"/>
      <c r="D117" s="203"/>
      <c r="E117" s="207">
        <f>SUM(E118:E127)</f>
        <v>1260169.0552000001</v>
      </c>
      <c r="F117" s="212"/>
      <c r="G117" s="155"/>
      <c r="H117" s="176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 s="194" customFormat="1" ht="15.75" customHeight="1" outlineLevel="1" x14ac:dyDescent="0.55000000000000004">
      <c r="A118" s="201" t="s">
        <v>315</v>
      </c>
      <c r="B118" s="202" t="s">
        <v>316</v>
      </c>
      <c r="C118" s="208">
        <v>11020.065000000001</v>
      </c>
      <c r="D118" s="204" t="s">
        <v>29</v>
      </c>
      <c r="E118" s="208">
        <v>303051.78750000003</v>
      </c>
      <c r="F118" s="213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spans="1:26" s="194" customFormat="1" ht="15.75" customHeight="1" outlineLevel="1" x14ac:dyDescent="0.55000000000000004">
      <c r="A119" s="201" t="s">
        <v>317</v>
      </c>
      <c r="B119" s="202" t="s">
        <v>318</v>
      </c>
      <c r="C119" s="208">
        <v>103.059</v>
      </c>
      <c r="D119" s="204" t="s">
        <v>29</v>
      </c>
      <c r="E119" s="208">
        <v>5101.4205000000002</v>
      </c>
      <c r="F119" s="213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spans="1:26" s="194" customFormat="1" ht="15.75" customHeight="1" outlineLevel="1" x14ac:dyDescent="0.55000000000000004">
      <c r="A120" s="201" t="s">
        <v>319</v>
      </c>
      <c r="B120" s="202" t="s">
        <v>320</v>
      </c>
      <c r="C120" s="208">
        <v>2967.1464000000001</v>
      </c>
      <c r="D120" s="204" t="s">
        <v>29</v>
      </c>
      <c r="E120" s="208">
        <v>97915.831200000015</v>
      </c>
      <c r="F120" s="213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spans="1:26" s="194" customFormat="1" ht="15.75" customHeight="1" outlineLevel="1" x14ac:dyDescent="0.55000000000000004">
      <c r="A121" s="201" t="s">
        <v>321</v>
      </c>
      <c r="B121" s="202" t="s">
        <v>322</v>
      </c>
      <c r="C121" s="208">
        <v>1</v>
      </c>
      <c r="D121" s="204" t="s">
        <v>118</v>
      </c>
      <c r="E121" s="208">
        <v>6465.104800000001</v>
      </c>
      <c r="F121" s="213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spans="1:26" s="194" customFormat="1" ht="15.75" customHeight="1" outlineLevel="1" x14ac:dyDescent="0.55000000000000004">
      <c r="A122" s="201" t="s">
        <v>323</v>
      </c>
      <c r="B122" s="202" t="s">
        <v>324</v>
      </c>
      <c r="C122" s="208">
        <v>5877.3680000000004</v>
      </c>
      <c r="D122" s="204" t="s">
        <v>29</v>
      </c>
      <c r="E122" s="208">
        <v>387906.28800000006</v>
      </c>
      <c r="F122" s="213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spans="1:26" s="194" customFormat="1" ht="15.75" customHeight="1" outlineLevel="1" x14ac:dyDescent="0.55000000000000004">
      <c r="A123" s="201" t="s">
        <v>325</v>
      </c>
      <c r="B123" s="202" t="s">
        <v>587</v>
      </c>
      <c r="C123" s="208">
        <v>5142.6970000000001</v>
      </c>
      <c r="D123" s="204" t="s">
        <v>29</v>
      </c>
      <c r="E123" s="208">
        <v>158395.06760000001</v>
      </c>
      <c r="F123" s="213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spans="1:26" s="194" customFormat="1" ht="15.75" customHeight="1" outlineLevel="1" x14ac:dyDescent="0.55000000000000004">
      <c r="A124" s="201" t="s">
        <v>542</v>
      </c>
      <c r="B124" s="202" t="s">
        <v>588</v>
      </c>
      <c r="C124" s="208">
        <v>2661.29</v>
      </c>
      <c r="D124" s="204" t="s">
        <v>29</v>
      </c>
      <c r="E124" s="208">
        <v>81967.732000000004</v>
      </c>
      <c r="F124" s="213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spans="1:26" s="194" customFormat="1" ht="15.75" customHeight="1" outlineLevel="1" x14ac:dyDescent="0.55000000000000004">
      <c r="A125" s="201" t="s">
        <v>326</v>
      </c>
      <c r="B125" s="202" t="s">
        <v>589</v>
      </c>
      <c r="C125" s="208">
        <v>1559.7579999999996</v>
      </c>
      <c r="D125" s="204" t="s">
        <v>29</v>
      </c>
      <c r="E125" s="208">
        <v>48040.546399999992</v>
      </c>
      <c r="F125" s="213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spans="1:26" s="194" customFormat="1" ht="15.75" customHeight="1" outlineLevel="1" x14ac:dyDescent="0.55000000000000004">
      <c r="A126" s="201" t="s">
        <v>328</v>
      </c>
      <c r="B126" s="202" t="s">
        <v>327</v>
      </c>
      <c r="C126" s="208">
        <v>1</v>
      </c>
      <c r="D126" s="204" t="s">
        <v>118</v>
      </c>
      <c r="E126" s="208">
        <v>12930.209600000002</v>
      </c>
      <c r="F126" s="213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spans="1:26" s="194" customFormat="1" ht="15.75" customHeight="1" outlineLevel="1" x14ac:dyDescent="0.55000000000000004">
      <c r="A127" s="201" t="s">
        <v>543</v>
      </c>
      <c r="B127" s="202" t="s">
        <v>329</v>
      </c>
      <c r="C127" s="208">
        <v>5142.6970000000001</v>
      </c>
      <c r="D127" s="204" t="s">
        <v>29</v>
      </c>
      <c r="E127" s="208">
        <v>158395.06760000001</v>
      </c>
      <c r="F127" s="213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spans="1:26" s="196" customFormat="1" ht="15.75" customHeight="1" x14ac:dyDescent="0.55000000000000004">
      <c r="A128" s="168">
        <v>10</v>
      </c>
      <c r="B128" s="169" t="s">
        <v>330</v>
      </c>
      <c r="C128" s="206"/>
      <c r="D128" s="205"/>
      <c r="E128" s="206">
        <f>E129+E134</f>
        <v>1754484.6086989837</v>
      </c>
      <c r="F128" s="211"/>
      <c r="G128" s="164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</row>
    <row r="129" spans="1:26" s="52" customFormat="1" ht="15.75" customHeight="1" x14ac:dyDescent="0.2">
      <c r="A129" s="172" t="s">
        <v>331</v>
      </c>
      <c r="B129" s="173" t="s">
        <v>332</v>
      </c>
      <c r="C129" s="207"/>
      <c r="D129" s="203"/>
      <c r="E129" s="207">
        <f>SUM(E130:E133)</f>
        <v>939013.79000000015</v>
      </c>
      <c r="F129" s="212"/>
      <c r="G129" s="155"/>
      <c r="H129" s="176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 s="194" customFormat="1" ht="15.75" customHeight="1" outlineLevel="1" x14ac:dyDescent="0.55000000000000004">
      <c r="A130" s="201" t="s">
        <v>333</v>
      </c>
      <c r="B130" s="202" t="s">
        <v>435</v>
      </c>
      <c r="C130" s="208">
        <v>2584.4499999999998</v>
      </c>
      <c r="D130" s="204" t="s">
        <v>29</v>
      </c>
      <c r="E130" s="208">
        <v>79601.06</v>
      </c>
      <c r="F130" s="213" t="s">
        <v>425</v>
      </c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spans="1:26" s="194" customFormat="1" ht="15.75" customHeight="1" outlineLevel="1" x14ac:dyDescent="0.55000000000000004">
      <c r="A131" s="201" t="s">
        <v>334</v>
      </c>
      <c r="B131" s="202" t="s">
        <v>436</v>
      </c>
      <c r="C131" s="208">
        <v>626.88999999999987</v>
      </c>
      <c r="D131" s="204" t="s">
        <v>29</v>
      </c>
      <c r="E131" s="208">
        <v>20687.37</v>
      </c>
      <c r="F131" s="213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spans="1:26" s="194" customFormat="1" ht="15.75" customHeight="1" outlineLevel="1" x14ac:dyDescent="0.55000000000000004">
      <c r="A132" s="201" t="s">
        <v>335</v>
      </c>
      <c r="B132" s="202" t="s">
        <v>437</v>
      </c>
      <c r="C132" s="208">
        <v>9592.09</v>
      </c>
      <c r="D132" s="204" t="s">
        <v>29</v>
      </c>
      <c r="E132" s="208">
        <v>685834.43500000006</v>
      </c>
      <c r="F132" s="213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spans="1:26" s="194" customFormat="1" ht="15.75" customHeight="1" outlineLevel="1" x14ac:dyDescent="0.55000000000000004">
      <c r="A133" s="201" t="s">
        <v>434</v>
      </c>
      <c r="B133" s="202" t="s">
        <v>336</v>
      </c>
      <c r="C133" s="208">
        <v>5559.6700000000055</v>
      </c>
      <c r="D133" s="204" t="s">
        <v>29</v>
      </c>
      <c r="E133" s="208">
        <v>152890.92500000016</v>
      </c>
      <c r="F133" s="213" t="s">
        <v>337</v>
      </c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spans="1:26" s="52" customFormat="1" ht="15.75" customHeight="1" x14ac:dyDescent="0.2">
      <c r="A134" s="172" t="s">
        <v>338</v>
      </c>
      <c r="B134" s="173" t="s">
        <v>339</v>
      </c>
      <c r="C134" s="207"/>
      <c r="D134" s="203"/>
      <c r="E134" s="207">
        <f>SUM(E135:E137)</f>
        <v>815470.81869898341</v>
      </c>
      <c r="F134" s="212"/>
      <c r="G134" s="155"/>
      <c r="H134" s="176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 s="194" customFormat="1" ht="15.75" customHeight="1" outlineLevel="1" x14ac:dyDescent="0.55000000000000004">
      <c r="A135" s="201" t="s">
        <v>340</v>
      </c>
      <c r="B135" s="202" t="s">
        <v>341</v>
      </c>
      <c r="C135" s="208">
        <v>12280.934684943586</v>
      </c>
      <c r="D135" s="204" t="s">
        <v>29</v>
      </c>
      <c r="E135" s="208">
        <v>67545.140767189718</v>
      </c>
      <c r="F135" s="213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spans="1:26" s="194" customFormat="1" ht="15.75" customHeight="1" outlineLevel="1" x14ac:dyDescent="0.55000000000000004">
      <c r="A136" s="201" t="s">
        <v>342</v>
      </c>
      <c r="B136" s="202" t="s">
        <v>343</v>
      </c>
      <c r="C136" s="208">
        <v>12280.934684943586</v>
      </c>
      <c r="D136" s="204" t="s">
        <v>29</v>
      </c>
      <c r="E136" s="208">
        <v>675451.40767189732</v>
      </c>
      <c r="F136" s="213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spans="1:26" s="194" customFormat="1" ht="15.75" customHeight="1" outlineLevel="1" x14ac:dyDescent="0.55000000000000004">
      <c r="A137" s="201" t="s">
        <v>544</v>
      </c>
      <c r="B137" s="202" t="s">
        <v>426</v>
      </c>
      <c r="C137" s="208">
        <v>3904.14</v>
      </c>
      <c r="D137" s="204" t="s">
        <v>118</v>
      </c>
      <c r="E137" s="208">
        <v>72474.270259896381</v>
      </c>
      <c r="F137" s="213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spans="1:26" s="196" customFormat="1" ht="15.75" customHeight="1" x14ac:dyDescent="0.55000000000000004">
      <c r="A138" s="168">
        <v>11</v>
      </c>
      <c r="B138" s="169" t="s">
        <v>344</v>
      </c>
      <c r="C138" s="206"/>
      <c r="D138" s="205"/>
      <c r="E138" s="206">
        <f>E139+E149</f>
        <v>4311125.5016342858</v>
      </c>
      <c r="F138" s="211"/>
      <c r="G138" s="164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</row>
    <row r="139" spans="1:26" s="52" customFormat="1" ht="15.75" customHeight="1" x14ac:dyDescent="0.2">
      <c r="A139" s="172" t="s">
        <v>345</v>
      </c>
      <c r="B139" s="173" t="s">
        <v>346</v>
      </c>
      <c r="C139" s="207"/>
      <c r="D139" s="203"/>
      <c r="E139" s="207">
        <f>SUM(E140:E148)</f>
        <v>2872967.7019999996</v>
      </c>
      <c r="F139" s="212"/>
      <c r="G139" s="155"/>
      <c r="H139" s="176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 s="194" customFormat="1" ht="15.75" customHeight="1" outlineLevel="1" x14ac:dyDescent="0.55000000000000004">
      <c r="A140" s="201" t="s">
        <v>347</v>
      </c>
      <c r="B140" s="202" t="s">
        <v>431</v>
      </c>
      <c r="C140" s="208">
        <v>77.760000000000005</v>
      </c>
      <c r="D140" s="204" t="s">
        <v>348</v>
      </c>
      <c r="E140" s="208">
        <v>21384</v>
      </c>
      <c r="F140" s="213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spans="1:26" s="194" customFormat="1" ht="15.75" customHeight="1" outlineLevel="1" x14ac:dyDescent="0.55000000000000004">
      <c r="A141" s="201" t="s">
        <v>349</v>
      </c>
      <c r="B141" s="202" t="s">
        <v>504</v>
      </c>
      <c r="C141" s="208">
        <v>2122.9499999999985</v>
      </c>
      <c r="D141" s="204" t="s">
        <v>348</v>
      </c>
      <c r="E141" s="208">
        <v>1022370.2609999994</v>
      </c>
      <c r="F141" s="213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spans="1:26" s="194" customFormat="1" ht="15.75" customHeight="1" outlineLevel="1" x14ac:dyDescent="0.55000000000000004">
      <c r="A142" s="201" t="s">
        <v>350</v>
      </c>
      <c r="B142" s="202" t="s">
        <v>590</v>
      </c>
      <c r="C142" s="208">
        <v>965.36</v>
      </c>
      <c r="D142" s="204" t="s">
        <v>348</v>
      </c>
      <c r="E142" s="208">
        <v>222998.16000000003</v>
      </c>
      <c r="F142" s="213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spans="1:26" s="194" customFormat="1" ht="15.75" customHeight="1" outlineLevel="1" x14ac:dyDescent="0.55000000000000004">
      <c r="A143" s="201" t="s">
        <v>351</v>
      </c>
      <c r="B143" s="202" t="s">
        <v>505</v>
      </c>
      <c r="C143" s="208">
        <v>1341.17</v>
      </c>
      <c r="D143" s="204" t="s">
        <v>348</v>
      </c>
      <c r="E143" s="208">
        <v>442586.10000000003</v>
      </c>
      <c r="F143" s="213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spans="1:26" s="194" customFormat="1" ht="15.75" customHeight="1" outlineLevel="1" x14ac:dyDescent="0.55000000000000004">
      <c r="A144" s="201" t="s">
        <v>352</v>
      </c>
      <c r="B144" s="202" t="s">
        <v>591</v>
      </c>
      <c r="C144" s="208">
        <v>830.40999999999985</v>
      </c>
      <c r="D144" s="204" t="s">
        <v>348</v>
      </c>
      <c r="E144" s="208">
        <v>191824.71</v>
      </c>
      <c r="F144" s="213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spans="1:26" s="194" customFormat="1" ht="15.75" customHeight="1" outlineLevel="1" x14ac:dyDescent="0.55000000000000004">
      <c r="A145" s="201" t="s">
        <v>545</v>
      </c>
      <c r="B145" s="202" t="s">
        <v>432</v>
      </c>
      <c r="C145" s="208">
        <v>35.17</v>
      </c>
      <c r="D145" s="204" t="s">
        <v>348</v>
      </c>
      <c r="E145" s="208">
        <v>8898.01</v>
      </c>
      <c r="F145" s="213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spans="1:26" s="194" customFormat="1" ht="15.75" customHeight="1" outlineLevel="1" x14ac:dyDescent="0.55000000000000004">
      <c r="A146" s="201" t="s">
        <v>353</v>
      </c>
      <c r="B146" s="202" t="s">
        <v>506</v>
      </c>
      <c r="C146" s="208">
        <v>171.49</v>
      </c>
      <c r="D146" s="204" t="s">
        <v>348</v>
      </c>
      <c r="E146" s="208">
        <v>25466.265000000003</v>
      </c>
      <c r="F146" s="213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spans="1:26" s="194" customFormat="1" ht="15.75" customHeight="1" outlineLevel="1" x14ac:dyDescent="0.55000000000000004">
      <c r="A147" s="201" t="s">
        <v>354</v>
      </c>
      <c r="B147" s="202" t="s">
        <v>507</v>
      </c>
      <c r="C147" s="208">
        <v>1</v>
      </c>
      <c r="D147" s="204" t="s">
        <v>118</v>
      </c>
      <c r="E147" s="208">
        <v>614184.95600000001</v>
      </c>
      <c r="F147" s="213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spans="1:26" s="194" customFormat="1" ht="15.75" customHeight="1" outlineLevel="1" x14ac:dyDescent="0.55000000000000004">
      <c r="A148" s="201" t="s">
        <v>546</v>
      </c>
      <c r="B148" s="202" t="s">
        <v>355</v>
      </c>
      <c r="C148" s="208">
        <v>1</v>
      </c>
      <c r="D148" s="204" t="s">
        <v>118</v>
      </c>
      <c r="E148" s="208">
        <v>323255.24000000005</v>
      </c>
      <c r="F148" s="213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spans="1:26" s="52" customFormat="1" ht="15.75" customHeight="1" x14ac:dyDescent="0.2">
      <c r="A149" s="172" t="s">
        <v>356</v>
      </c>
      <c r="B149" s="173" t="s">
        <v>357</v>
      </c>
      <c r="C149" s="207"/>
      <c r="D149" s="203"/>
      <c r="E149" s="207">
        <f>E151+E150</f>
        <v>1438157.799634286</v>
      </c>
      <c r="F149" s="212"/>
      <c r="G149" s="155"/>
      <c r="H149" s="176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 s="194" customFormat="1" ht="15.75" customHeight="1" outlineLevel="1" x14ac:dyDescent="0.55000000000000004">
      <c r="A150" s="201" t="s">
        <v>358</v>
      </c>
      <c r="B150" s="202" t="s">
        <v>359</v>
      </c>
      <c r="C150" s="208">
        <v>1</v>
      </c>
      <c r="D150" s="204" t="s">
        <v>118</v>
      </c>
      <c r="E150" s="208">
        <v>1281690.4116342859</v>
      </c>
      <c r="F150" s="213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spans="1:26" s="194" customFormat="1" ht="15.75" customHeight="1" outlineLevel="1" x14ac:dyDescent="0.55000000000000004">
      <c r="A151" s="201" t="s">
        <v>358</v>
      </c>
      <c r="B151" s="202" t="s">
        <v>591</v>
      </c>
      <c r="C151" s="208">
        <v>1</v>
      </c>
      <c r="D151" s="204" t="s">
        <v>118</v>
      </c>
      <c r="E151" s="208">
        <v>156467.38799999995</v>
      </c>
      <c r="F151" s="213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spans="1:26" s="196" customFormat="1" ht="15.75" customHeight="1" x14ac:dyDescent="0.55000000000000004">
      <c r="A152" s="168">
        <v>12</v>
      </c>
      <c r="B152" s="169" t="s">
        <v>360</v>
      </c>
      <c r="C152" s="206"/>
      <c r="D152" s="205"/>
      <c r="E152" s="206">
        <f>E153</f>
        <v>1764973.6104000001</v>
      </c>
      <c r="F152" s="211"/>
      <c r="G152" s="164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</row>
    <row r="153" spans="1:26" s="52" customFormat="1" ht="15.75" customHeight="1" x14ac:dyDescent="0.2">
      <c r="A153" s="172" t="s">
        <v>361</v>
      </c>
      <c r="B153" s="173" t="s">
        <v>362</v>
      </c>
      <c r="C153" s="207"/>
      <c r="D153" s="203"/>
      <c r="E153" s="207">
        <f>SUM(E154:E156)</f>
        <v>1764973.6104000001</v>
      </c>
      <c r="F153" s="212"/>
      <c r="G153" s="155"/>
      <c r="H153" s="176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 s="194" customFormat="1" ht="15.75" customHeight="1" outlineLevel="1" x14ac:dyDescent="0.55000000000000004">
      <c r="A154" s="201" t="s">
        <v>363</v>
      </c>
      <c r="B154" s="202" t="s">
        <v>508</v>
      </c>
      <c r="C154" s="208">
        <v>8816.0519999999997</v>
      </c>
      <c r="D154" s="204" t="s">
        <v>29</v>
      </c>
      <c r="E154" s="208">
        <v>1357672.0080000001</v>
      </c>
      <c r="F154" s="213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spans="1:26" s="194" customFormat="1" ht="15.75" customHeight="1" outlineLevel="1" x14ac:dyDescent="0.55000000000000004">
      <c r="A155" s="201" t="s">
        <v>364</v>
      </c>
      <c r="B155" s="202" t="s">
        <v>365</v>
      </c>
      <c r="C155" s="208">
        <v>10579.2624</v>
      </c>
      <c r="D155" s="204" t="s">
        <v>19</v>
      </c>
      <c r="E155" s="208">
        <v>290929.71600000001</v>
      </c>
      <c r="F155" s="213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spans="1:26" s="194" customFormat="1" ht="15.75" customHeight="1" outlineLevel="1" x14ac:dyDescent="0.55000000000000004">
      <c r="A156" s="201" t="s">
        <v>366</v>
      </c>
      <c r="B156" s="202" t="s">
        <v>426</v>
      </c>
      <c r="C156" s="208">
        <v>4408.0259999999998</v>
      </c>
      <c r="D156" s="204" t="s">
        <v>29</v>
      </c>
      <c r="E156" s="208">
        <v>116371.8864</v>
      </c>
      <c r="F156" s="213" t="s">
        <v>427</v>
      </c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spans="1:26" s="196" customFormat="1" ht="15.75" customHeight="1" x14ac:dyDescent="0.55000000000000004">
      <c r="A157" s="168">
        <v>13</v>
      </c>
      <c r="B157" s="169" t="s">
        <v>367</v>
      </c>
      <c r="C157" s="206"/>
      <c r="D157" s="205"/>
      <c r="E157" s="206">
        <f>E158</f>
        <v>2297072.5249999999</v>
      </c>
      <c r="F157" s="211"/>
      <c r="G157" s="164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</row>
    <row r="158" spans="1:26" s="52" customFormat="1" ht="15.75" customHeight="1" x14ac:dyDescent="0.2">
      <c r="A158" s="172" t="s">
        <v>368</v>
      </c>
      <c r="B158" s="173" t="s">
        <v>367</v>
      </c>
      <c r="C158" s="207"/>
      <c r="D158" s="203"/>
      <c r="E158" s="207">
        <f>E161+E162+E160+E159</f>
        <v>2297072.5249999999</v>
      </c>
      <c r="F158" s="212"/>
      <c r="G158" s="155"/>
      <c r="H158" s="176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 s="194" customFormat="1" ht="15.75" customHeight="1" outlineLevel="1" x14ac:dyDescent="0.55000000000000004">
      <c r="A159" s="201" t="s">
        <v>369</v>
      </c>
      <c r="B159" s="202" t="s">
        <v>370</v>
      </c>
      <c r="C159" s="208">
        <v>2584.4499999999998</v>
      </c>
      <c r="D159" s="204" t="s">
        <v>30</v>
      </c>
      <c r="E159" s="208">
        <v>312718.45</v>
      </c>
      <c r="F159" s="213" t="s">
        <v>371</v>
      </c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spans="1:26" s="194" customFormat="1" ht="15.75" customHeight="1" outlineLevel="1" x14ac:dyDescent="0.55000000000000004">
      <c r="A160" s="201" t="s">
        <v>372</v>
      </c>
      <c r="B160" s="202" t="s">
        <v>433</v>
      </c>
      <c r="C160" s="208">
        <v>626.88999999999987</v>
      </c>
      <c r="D160" s="204" t="s">
        <v>30</v>
      </c>
      <c r="E160" s="208">
        <v>44822.634999999995</v>
      </c>
      <c r="F160" s="213" t="s">
        <v>509</v>
      </c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spans="1:26" s="194" customFormat="1" ht="15.75" customHeight="1" outlineLevel="1" x14ac:dyDescent="0.55000000000000004">
      <c r="A161" s="201" t="s">
        <v>373</v>
      </c>
      <c r="B161" s="202" t="s">
        <v>428</v>
      </c>
      <c r="C161" s="208">
        <v>1</v>
      </c>
      <c r="D161" s="204" t="s">
        <v>118</v>
      </c>
      <c r="E161" s="208">
        <v>484882.86</v>
      </c>
      <c r="F161" s="213" t="s">
        <v>429</v>
      </c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spans="1:26" s="194" customFormat="1" ht="15.75" customHeight="1" outlineLevel="1" x14ac:dyDescent="0.55000000000000004">
      <c r="A162" s="201" t="s">
        <v>374</v>
      </c>
      <c r="B162" s="202" t="s">
        <v>375</v>
      </c>
      <c r="C162" s="208">
        <v>1</v>
      </c>
      <c r="D162" s="204" t="s">
        <v>118</v>
      </c>
      <c r="E162" s="208">
        <v>1454648.58</v>
      </c>
      <c r="F162" s="213" t="s">
        <v>376</v>
      </c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spans="1:26" s="196" customFormat="1" ht="15.75" customHeight="1" x14ac:dyDescent="0.55000000000000004">
      <c r="A163" s="168">
        <v>14</v>
      </c>
      <c r="B163" s="169" t="s">
        <v>377</v>
      </c>
      <c r="C163" s="206"/>
      <c r="D163" s="205"/>
      <c r="E163" s="206">
        <f>E164+E172+E175</f>
        <v>9402166.3945000023</v>
      </c>
      <c r="F163" s="211"/>
      <c r="G163" s="164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</row>
    <row r="164" spans="1:26" s="52" customFormat="1" ht="15.75" customHeight="1" x14ac:dyDescent="0.2">
      <c r="A164" s="172" t="s">
        <v>378</v>
      </c>
      <c r="B164" s="173" t="s">
        <v>379</v>
      </c>
      <c r="C164" s="207"/>
      <c r="D164" s="203"/>
      <c r="E164" s="207">
        <f>SUM(E165:E171)</f>
        <v>8605224.4850000031</v>
      </c>
      <c r="F164" s="212"/>
      <c r="G164" s="155"/>
      <c r="H164" s="176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 s="194" customFormat="1" ht="15.75" customHeight="1" outlineLevel="1" x14ac:dyDescent="0.55000000000000004">
      <c r="A165" s="201" t="s">
        <v>380</v>
      </c>
      <c r="B165" s="202" t="s">
        <v>381</v>
      </c>
      <c r="C165" s="208">
        <v>3088</v>
      </c>
      <c r="D165" s="204" t="s">
        <v>29</v>
      </c>
      <c r="E165" s="208">
        <v>5604720.0000000019</v>
      </c>
      <c r="F165" s="213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spans="1:26" s="194" customFormat="1" ht="15.75" customHeight="1" outlineLevel="1" x14ac:dyDescent="0.55000000000000004">
      <c r="A166" s="201" t="s">
        <v>547</v>
      </c>
      <c r="B166" s="202" t="s">
        <v>510</v>
      </c>
      <c r="C166" s="208">
        <v>191.19</v>
      </c>
      <c r="D166" s="204" t="s">
        <v>29</v>
      </c>
      <c r="E166" s="208">
        <v>336494.4</v>
      </c>
      <c r="F166" s="213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spans="1:26" s="194" customFormat="1" ht="15.75" customHeight="1" outlineLevel="1" x14ac:dyDescent="0.55000000000000004">
      <c r="A167" s="201" t="s">
        <v>548</v>
      </c>
      <c r="B167" s="202" t="s">
        <v>511</v>
      </c>
      <c r="C167" s="208">
        <v>516.49</v>
      </c>
      <c r="D167" s="204" t="s">
        <v>29</v>
      </c>
      <c r="E167" s="208">
        <v>1306719.7000000002</v>
      </c>
      <c r="F167" s="213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spans="1:26" s="194" customFormat="1" ht="15.75" customHeight="1" outlineLevel="1" x14ac:dyDescent="0.55000000000000004">
      <c r="A168" s="201" t="s">
        <v>446</v>
      </c>
      <c r="B168" s="202" t="s">
        <v>512</v>
      </c>
      <c r="C168" s="208">
        <v>12.09</v>
      </c>
      <c r="D168" s="204" t="s">
        <v>29</v>
      </c>
      <c r="E168" s="208">
        <v>27927.9</v>
      </c>
      <c r="F168" s="213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spans="1:26" s="194" customFormat="1" ht="15.75" customHeight="1" outlineLevel="1" x14ac:dyDescent="0.55000000000000004">
      <c r="A169" s="201" t="s">
        <v>447</v>
      </c>
      <c r="B169" s="202" t="s">
        <v>382</v>
      </c>
      <c r="C169" s="208">
        <v>557.2985000000001</v>
      </c>
      <c r="D169" s="204" t="s">
        <v>29</v>
      </c>
      <c r="E169" s="208">
        <v>1287359.5350000004</v>
      </c>
      <c r="F169" s="213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spans="1:26" s="194" customFormat="1" ht="15.75" customHeight="1" outlineLevel="1" x14ac:dyDescent="0.55000000000000004">
      <c r="A170" s="201" t="s">
        <v>448</v>
      </c>
      <c r="B170" s="202" t="s">
        <v>513</v>
      </c>
      <c r="C170" s="208">
        <v>121.23</v>
      </c>
      <c r="D170" s="204" t="s">
        <v>19</v>
      </c>
      <c r="E170" s="208">
        <v>20002.95</v>
      </c>
      <c r="F170" s="213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spans="1:26" s="194" customFormat="1" ht="15.75" customHeight="1" outlineLevel="1" x14ac:dyDescent="0.55000000000000004">
      <c r="A171" s="201" t="s">
        <v>549</v>
      </c>
      <c r="B171" s="202" t="s">
        <v>383</v>
      </c>
      <c r="C171" s="208">
        <v>1</v>
      </c>
      <c r="D171" s="204" t="s">
        <v>21</v>
      </c>
      <c r="E171" s="208">
        <v>22000</v>
      </c>
      <c r="F171" s="213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spans="1:26" s="52" customFormat="1" ht="15.75" customHeight="1" x14ac:dyDescent="0.2">
      <c r="A172" s="172" t="s">
        <v>384</v>
      </c>
      <c r="B172" s="173" t="s">
        <v>385</v>
      </c>
      <c r="C172" s="207"/>
      <c r="D172" s="203"/>
      <c r="E172" s="207">
        <f>SUM(E173:E174)</f>
        <v>177027.62000000002</v>
      </c>
      <c r="F172" s="212"/>
      <c r="G172" s="155"/>
      <c r="H172" s="176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 s="194" customFormat="1" ht="15.75" customHeight="1" outlineLevel="1" x14ac:dyDescent="0.55000000000000004">
      <c r="A173" s="201" t="s">
        <v>386</v>
      </c>
      <c r="B173" s="202" t="s">
        <v>387</v>
      </c>
      <c r="C173" s="208">
        <v>8</v>
      </c>
      <c r="D173" s="204" t="s">
        <v>21</v>
      </c>
      <c r="E173" s="208">
        <v>15400.000000000002</v>
      </c>
      <c r="F173" s="213" t="s">
        <v>449</v>
      </c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spans="1:26" s="194" customFormat="1" ht="15.75" customHeight="1" outlineLevel="1" x14ac:dyDescent="0.55000000000000004">
      <c r="A174" s="201" t="s">
        <v>388</v>
      </c>
      <c r="B174" s="202" t="s">
        <v>389</v>
      </c>
      <c r="C174" s="208">
        <v>1</v>
      </c>
      <c r="D174" s="204" t="s">
        <v>118</v>
      </c>
      <c r="E174" s="208">
        <v>161627.62000000002</v>
      </c>
      <c r="F174" s="213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spans="1:26" s="52" customFormat="1" ht="15.75" customHeight="1" x14ac:dyDescent="0.2">
      <c r="A175" s="172" t="s">
        <v>390</v>
      </c>
      <c r="B175" s="173" t="s">
        <v>391</v>
      </c>
      <c r="C175" s="207"/>
      <c r="D175" s="203"/>
      <c r="E175" s="207">
        <f>E176+E177</f>
        <v>619914.28949999996</v>
      </c>
      <c r="F175" s="212"/>
      <c r="G175" s="155"/>
      <c r="H175" s="176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 s="194" customFormat="1" ht="15.75" customHeight="1" outlineLevel="1" x14ac:dyDescent="0.55000000000000004">
      <c r="A176" s="201" t="s">
        <v>444</v>
      </c>
      <c r="B176" s="202" t="s">
        <v>392</v>
      </c>
      <c r="C176" s="208">
        <v>328</v>
      </c>
      <c r="D176" s="204" t="s">
        <v>21</v>
      </c>
      <c r="E176" s="208">
        <v>553914.28949999996</v>
      </c>
      <c r="F176" s="213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spans="1:26" s="194" customFormat="1" ht="15.75" customHeight="1" outlineLevel="1" x14ac:dyDescent="0.55000000000000004">
      <c r="A177" s="201" t="s">
        <v>445</v>
      </c>
      <c r="B177" s="202" t="s">
        <v>514</v>
      </c>
      <c r="C177" s="208">
        <v>24</v>
      </c>
      <c r="D177" s="204" t="s">
        <v>21</v>
      </c>
      <c r="E177" s="208">
        <v>66000</v>
      </c>
      <c r="F177" s="213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spans="1:26" s="196" customFormat="1" ht="15.75" customHeight="1" x14ac:dyDescent="0.55000000000000004">
      <c r="A178" s="168">
        <v>15</v>
      </c>
      <c r="B178" s="169" t="s">
        <v>393</v>
      </c>
      <c r="C178" s="206"/>
      <c r="D178" s="205"/>
      <c r="E178" s="206">
        <f>E179+E184+E182</f>
        <v>3087626.2103809789</v>
      </c>
      <c r="F178" s="211"/>
      <c r="G178" s="164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</row>
    <row r="179" spans="1:26" s="52" customFormat="1" ht="15.75" customHeight="1" x14ac:dyDescent="0.2">
      <c r="A179" s="172" t="s">
        <v>394</v>
      </c>
      <c r="B179" s="173" t="s">
        <v>395</v>
      </c>
      <c r="C179" s="207"/>
      <c r="D179" s="203"/>
      <c r="E179" s="207">
        <f>E181+E180</f>
        <v>1822506.805422229</v>
      </c>
      <c r="F179" s="212"/>
      <c r="G179" s="155"/>
      <c r="H179" s="176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 s="194" customFormat="1" ht="15.75" customHeight="1" outlineLevel="1" x14ac:dyDescent="0.55000000000000004">
      <c r="A180" s="201" t="s">
        <v>396</v>
      </c>
      <c r="B180" s="202" t="s">
        <v>397</v>
      </c>
      <c r="C180" s="208">
        <v>3968.0502462499999</v>
      </c>
      <c r="D180" s="204" t="s">
        <v>29</v>
      </c>
      <c r="E180" s="208">
        <v>448794.41895136749</v>
      </c>
      <c r="F180" s="213" t="s">
        <v>430</v>
      </c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spans="1:26" s="194" customFormat="1" ht="15.75" customHeight="1" outlineLevel="1" x14ac:dyDescent="0.55000000000000004">
      <c r="A181" s="201" t="s">
        <v>396</v>
      </c>
      <c r="B181" s="202" t="s">
        <v>515</v>
      </c>
      <c r="C181" s="208">
        <v>10610.365782600002</v>
      </c>
      <c r="D181" s="204" t="s">
        <v>29</v>
      </c>
      <c r="E181" s="208">
        <v>1373712.3864708615</v>
      </c>
      <c r="F181" s="213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spans="1:26" s="52" customFormat="1" ht="15.75" customHeight="1" x14ac:dyDescent="0.2">
      <c r="A182" s="172" t="s">
        <v>398</v>
      </c>
      <c r="B182" s="173" t="s">
        <v>399</v>
      </c>
      <c r="C182" s="207"/>
      <c r="D182" s="203"/>
      <c r="E182" s="207">
        <f>E183</f>
        <v>1091213.8177187501</v>
      </c>
      <c r="F182" s="212"/>
      <c r="G182" s="155"/>
      <c r="H182" s="176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 s="194" customFormat="1" ht="15.75" customHeight="1" outlineLevel="1" x14ac:dyDescent="0.55000000000000004">
      <c r="A183" s="201" t="s">
        <v>400</v>
      </c>
      <c r="B183" s="202" t="s">
        <v>516</v>
      </c>
      <c r="C183" s="208">
        <v>3968.0502462499999</v>
      </c>
      <c r="D183" s="204" t="s">
        <v>29</v>
      </c>
      <c r="E183" s="208">
        <v>1091213.8177187501</v>
      </c>
      <c r="F183" s="213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spans="1:26" s="52" customFormat="1" ht="15.75" customHeight="1" x14ac:dyDescent="0.2">
      <c r="A184" s="172" t="s">
        <v>550</v>
      </c>
      <c r="B184" s="173" t="s">
        <v>517</v>
      </c>
      <c r="C184" s="207"/>
      <c r="D184" s="203"/>
      <c r="E184" s="207">
        <f>E185</f>
        <v>173905.58723999999</v>
      </c>
      <c r="F184" s="212"/>
      <c r="G184" s="155"/>
      <c r="H184" s="176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 s="194" customFormat="1" ht="15.75" customHeight="1" outlineLevel="1" x14ac:dyDescent="0.55000000000000004">
      <c r="A185" s="201" t="s">
        <v>551</v>
      </c>
      <c r="B185" s="202" t="s">
        <v>518</v>
      </c>
      <c r="C185" s="208">
        <v>451.70282399999996</v>
      </c>
      <c r="D185" s="204" t="s">
        <v>29</v>
      </c>
      <c r="E185" s="208">
        <v>173905.58723999999</v>
      </c>
      <c r="F185" s="213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spans="1:26" s="196" customFormat="1" ht="15.75" customHeight="1" x14ac:dyDescent="0.55000000000000004">
      <c r="A186" s="168">
        <v>16</v>
      </c>
      <c r="B186" s="169" t="s">
        <v>401</v>
      </c>
      <c r="C186" s="206"/>
      <c r="D186" s="205"/>
      <c r="E186" s="206">
        <f>E187</f>
        <v>3531038.3132285946</v>
      </c>
      <c r="F186" s="211"/>
      <c r="G186" s="164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</row>
    <row r="187" spans="1:26" s="52" customFormat="1" ht="15.75" customHeight="1" x14ac:dyDescent="0.2">
      <c r="A187" s="172" t="s">
        <v>402</v>
      </c>
      <c r="B187" s="173" t="s">
        <v>401</v>
      </c>
      <c r="C187" s="207"/>
      <c r="D187" s="203"/>
      <c r="E187" s="207">
        <f>SUM(E188:E195)</f>
        <v>3531038.3132285946</v>
      </c>
      <c r="F187" s="212"/>
      <c r="G187" s="155"/>
      <c r="H187" s="176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 s="194" customFormat="1" ht="15.75" customHeight="1" outlineLevel="1" x14ac:dyDescent="0.55000000000000004">
      <c r="A188" s="201" t="s">
        <v>403</v>
      </c>
      <c r="B188" s="202" t="s">
        <v>404</v>
      </c>
      <c r="C188" s="208">
        <v>1</v>
      </c>
      <c r="D188" s="204" t="s">
        <v>118</v>
      </c>
      <c r="E188" s="208">
        <v>1170959.9000000001</v>
      </c>
      <c r="F188" s="213" t="s">
        <v>405</v>
      </c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spans="1:26" s="194" customFormat="1" ht="15.75" customHeight="1" outlineLevel="1" x14ac:dyDescent="0.55000000000000004">
      <c r="A189" s="201" t="s">
        <v>403</v>
      </c>
      <c r="B189" s="202" t="s">
        <v>598</v>
      </c>
      <c r="C189" s="208">
        <v>1</v>
      </c>
      <c r="D189" s="204" t="s">
        <v>118</v>
      </c>
      <c r="E189" s="208">
        <v>224607.90000000002</v>
      </c>
      <c r="F189" s="213" t="s">
        <v>405</v>
      </c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spans="1:26" s="194" customFormat="1" ht="15.75" customHeight="1" outlineLevel="1" x14ac:dyDescent="0.55000000000000004">
      <c r="A190" s="201" t="s">
        <v>406</v>
      </c>
      <c r="B190" s="202" t="s">
        <v>407</v>
      </c>
      <c r="C190" s="208">
        <v>1</v>
      </c>
      <c r="D190" s="204" t="s">
        <v>118</v>
      </c>
      <c r="E190" s="208">
        <v>193953.14400000003</v>
      </c>
      <c r="F190" s="213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spans="1:26" s="194" customFormat="1" ht="15.75" customHeight="1" outlineLevel="1" x14ac:dyDescent="0.55000000000000004">
      <c r="A191" s="201" t="s">
        <v>408</v>
      </c>
      <c r="B191" s="202" t="s">
        <v>599</v>
      </c>
      <c r="C191" s="208">
        <v>1</v>
      </c>
      <c r="D191" s="204" t="s">
        <v>118</v>
      </c>
      <c r="E191" s="208">
        <v>1290020.6992285941</v>
      </c>
      <c r="F191" s="213" t="s">
        <v>557</v>
      </c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spans="1:26" s="194" customFormat="1" ht="15.75" customHeight="1" outlineLevel="1" x14ac:dyDescent="0.55000000000000004">
      <c r="A192" s="201" t="s">
        <v>552</v>
      </c>
      <c r="B192" s="202" t="s">
        <v>503</v>
      </c>
      <c r="C192" s="208">
        <v>1</v>
      </c>
      <c r="D192" s="204" t="s">
        <v>118</v>
      </c>
      <c r="E192" s="208">
        <v>85800</v>
      </c>
      <c r="F192" s="213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spans="1:26" s="194" customFormat="1" ht="15.75" customHeight="1" outlineLevel="1" x14ac:dyDescent="0.55000000000000004">
      <c r="A193" s="201" t="s">
        <v>410</v>
      </c>
      <c r="B193" s="202" t="s">
        <v>411</v>
      </c>
      <c r="C193" s="208">
        <v>1</v>
      </c>
      <c r="D193" s="204" t="s">
        <v>118</v>
      </c>
      <c r="E193" s="208">
        <v>80813.810000000012</v>
      </c>
      <c r="F193" s="213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spans="1:26" s="194" customFormat="1" ht="15.75" customHeight="1" outlineLevel="1" x14ac:dyDescent="0.55000000000000004">
      <c r="A194" s="201" t="s">
        <v>412</v>
      </c>
      <c r="B194" s="202" t="s">
        <v>413</v>
      </c>
      <c r="C194" s="208">
        <v>1</v>
      </c>
      <c r="D194" s="204" t="s">
        <v>118</v>
      </c>
      <c r="E194" s="208">
        <v>161627.62000000002</v>
      </c>
      <c r="F194" s="213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spans="1:26" s="194" customFormat="1" ht="15.75" customHeight="1" outlineLevel="1" x14ac:dyDescent="0.55000000000000004">
      <c r="A195" s="201" t="s">
        <v>414</v>
      </c>
      <c r="B195" s="202" t="s">
        <v>415</v>
      </c>
      <c r="C195" s="208">
        <v>1</v>
      </c>
      <c r="D195" s="204" t="s">
        <v>118</v>
      </c>
      <c r="E195" s="208">
        <v>323255.24000000005</v>
      </c>
      <c r="F195" s="213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spans="1:26" s="196" customFormat="1" ht="15.75" customHeight="1" x14ac:dyDescent="0.55000000000000004">
      <c r="A196" s="168">
        <v>17</v>
      </c>
      <c r="B196" s="169" t="s">
        <v>416</v>
      </c>
      <c r="C196" s="206"/>
      <c r="D196" s="205"/>
      <c r="E196" s="206">
        <f t="shared" ref="E196:E197" si="1">E197</f>
        <v>2531692.9725616956</v>
      </c>
      <c r="F196" s="211"/>
      <c r="G196" s="164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</row>
    <row r="197" spans="1:26" s="52" customFormat="1" ht="15.75" customHeight="1" x14ac:dyDescent="0.2">
      <c r="A197" s="172" t="s">
        <v>417</v>
      </c>
      <c r="B197" s="173" t="s">
        <v>416</v>
      </c>
      <c r="C197" s="207"/>
      <c r="D197" s="203"/>
      <c r="E197" s="207">
        <f t="shared" si="1"/>
        <v>2531692.9725616956</v>
      </c>
      <c r="F197" s="212"/>
      <c r="G197" s="155"/>
      <c r="H197" s="176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 s="194" customFormat="1" ht="15.75" customHeight="1" outlineLevel="1" thickBot="1" x14ac:dyDescent="0.6">
      <c r="A198" s="201" t="s">
        <v>418</v>
      </c>
      <c r="B198" s="202" t="s">
        <v>419</v>
      </c>
      <c r="C198" s="208">
        <v>1</v>
      </c>
      <c r="D198" s="204" t="s">
        <v>118</v>
      </c>
      <c r="E198" s="208">
        <v>2531692.9725616956</v>
      </c>
      <c r="F198" s="213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spans="1:26" s="194" customFormat="1" ht="15.75" customHeight="1" thickBot="1" x14ac:dyDescent="0.6">
      <c r="A199" s="279" t="s">
        <v>62</v>
      </c>
      <c r="B199" s="280"/>
      <c r="C199" s="280"/>
      <c r="D199" s="281"/>
      <c r="E199" s="197">
        <f>E186+E178+E163+E157+E152+E138+E128+E116+E92+E72+E63+E50+E29+E17+E14+E196+E43</f>
        <v>87949609.670386851</v>
      </c>
      <c r="F199" s="214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spans="1:26" s="194" customFormat="1" ht="15.75" customHeight="1" x14ac:dyDescent="0.55000000000000004">
      <c r="A200" s="198"/>
      <c r="B200" s="195"/>
      <c r="C200" s="199"/>
      <c r="D200" s="199"/>
      <c r="E200" s="200"/>
      <c r="F200" s="21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  <row r="201" spans="1:26" ht="15.75" customHeight="1" x14ac:dyDescent="0.2">
      <c r="A201" s="40"/>
      <c r="B201" s="39"/>
      <c r="C201" s="41"/>
      <c r="D201" s="41"/>
      <c r="E201" s="42"/>
      <c r="F201" s="216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5.75" customHeight="1" x14ac:dyDescent="0.2">
      <c r="A202" s="40"/>
      <c r="B202" s="39"/>
      <c r="C202" s="41"/>
      <c r="D202" s="41"/>
      <c r="E202" s="42"/>
      <c r="F202" s="216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5.75" customHeight="1" x14ac:dyDescent="0.2">
      <c r="A203" s="40"/>
      <c r="B203" s="39"/>
      <c r="C203" s="41"/>
      <c r="D203" s="41"/>
      <c r="E203" s="42"/>
      <c r="F203" s="216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5.75" customHeight="1" x14ac:dyDescent="0.2">
      <c r="A204" s="40"/>
      <c r="B204" s="39"/>
      <c r="C204" s="41"/>
      <c r="D204" s="41"/>
      <c r="E204" s="42"/>
      <c r="F204" s="216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5.75" customHeight="1" x14ac:dyDescent="0.2">
      <c r="A205" s="40"/>
      <c r="B205" s="39"/>
      <c r="C205" s="41"/>
      <c r="D205" s="41"/>
      <c r="E205" s="42"/>
      <c r="F205" s="216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5.75" customHeight="1" x14ac:dyDescent="0.2">
      <c r="A206" s="40"/>
      <c r="B206" s="39"/>
      <c r="C206" s="41"/>
      <c r="D206" s="41"/>
      <c r="E206" s="42"/>
      <c r="F206" s="216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5.75" customHeight="1" x14ac:dyDescent="0.2">
      <c r="A207" s="40"/>
      <c r="B207" s="39"/>
      <c r="C207" s="41"/>
      <c r="D207" s="41"/>
      <c r="E207" s="42"/>
      <c r="F207" s="216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5.75" customHeight="1" x14ac:dyDescent="0.2">
      <c r="A208" s="40"/>
      <c r="B208" s="39"/>
      <c r="C208" s="41"/>
      <c r="D208" s="41"/>
      <c r="E208" s="42"/>
      <c r="F208" s="216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5.75" customHeight="1" x14ac:dyDescent="0.2">
      <c r="A209" s="40"/>
      <c r="B209" s="39"/>
      <c r="C209" s="41"/>
      <c r="D209" s="41"/>
      <c r="E209" s="42"/>
      <c r="F209" s="216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5.75" customHeight="1" x14ac:dyDescent="0.2">
      <c r="A210" s="40"/>
      <c r="B210" s="39"/>
      <c r="C210" s="41"/>
      <c r="D210" s="41"/>
      <c r="E210" s="42"/>
      <c r="F210" s="216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5.75" customHeight="1" x14ac:dyDescent="0.2">
      <c r="A211" s="40"/>
      <c r="B211" s="39"/>
      <c r="C211" s="41"/>
      <c r="D211" s="41"/>
      <c r="E211" s="42"/>
      <c r="F211" s="216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5.75" customHeight="1" x14ac:dyDescent="0.2">
      <c r="A212" s="40"/>
      <c r="B212" s="39"/>
      <c r="C212" s="41"/>
      <c r="D212" s="41"/>
      <c r="E212" s="42"/>
      <c r="F212" s="216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5.75" customHeight="1" x14ac:dyDescent="0.2">
      <c r="A213" s="40"/>
      <c r="B213" s="39"/>
      <c r="C213" s="41"/>
      <c r="D213" s="41"/>
      <c r="E213" s="42"/>
      <c r="F213" s="216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5.75" customHeight="1" x14ac:dyDescent="0.2">
      <c r="A214" s="40"/>
      <c r="B214" s="39"/>
      <c r="C214" s="41"/>
      <c r="D214" s="41"/>
      <c r="E214" s="42"/>
      <c r="F214" s="216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5.75" customHeight="1" x14ac:dyDescent="0.2">
      <c r="A215" s="40"/>
      <c r="B215" s="39"/>
      <c r="C215" s="41"/>
      <c r="D215" s="41"/>
      <c r="E215" s="42"/>
      <c r="F215" s="216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5.75" customHeight="1" x14ac:dyDescent="0.2">
      <c r="A216" s="40"/>
      <c r="B216" s="39"/>
      <c r="C216" s="41"/>
      <c r="D216" s="41"/>
      <c r="E216" s="42"/>
      <c r="F216" s="216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5.75" customHeight="1" x14ac:dyDescent="0.2">
      <c r="A217" s="40"/>
      <c r="B217" s="39"/>
      <c r="C217" s="41"/>
      <c r="D217" s="41"/>
      <c r="E217" s="42"/>
      <c r="F217" s="216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5.75" customHeight="1" x14ac:dyDescent="0.2">
      <c r="A218" s="40"/>
      <c r="B218" s="39"/>
      <c r="C218" s="41"/>
      <c r="D218" s="41"/>
      <c r="E218" s="42"/>
      <c r="F218" s="216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 x14ac:dyDescent="0.2">
      <c r="A219" s="40"/>
      <c r="B219" s="39"/>
      <c r="C219" s="41"/>
      <c r="D219" s="41"/>
      <c r="E219" s="42"/>
      <c r="F219" s="216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5.75" customHeight="1" x14ac:dyDescent="0.2">
      <c r="A220" s="40"/>
      <c r="B220" s="39"/>
      <c r="C220" s="41"/>
      <c r="D220" s="41"/>
      <c r="E220" s="42"/>
      <c r="F220" s="216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5.75" customHeight="1" x14ac:dyDescent="0.2">
      <c r="A221" s="40"/>
      <c r="B221" s="39"/>
      <c r="C221" s="41"/>
      <c r="D221" s="41"/>
      <c r="E221" s="42"/>
      <c r="F221" s="216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5.75" customHeight="1" x14ac:dyDescent="0.2">
      <c r="A222" s="40"/>
      <c r="B222" s="39"/>
      <c r="C222" s="41"/>
      <c r="D222" s="41"/>
      <c r="E222" s="42"/>
      <c r="F222" s="216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5.75" customHeight="1" x14ac:dyDescent="0.2">
      <c r="A223" s="40"/>
      <c r="B223" s="39"/>
      <c r="C223" s="41"/>
      <c r="D223" s="41"/>
      <c r="E223" s="42"/>
      <c r="F223" s="216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5.75" customHeight="1" x14ac:dyDescent="0.2">
      <c r="A224" s="40"/>
      <c r="B224" s="39"/>
      <c r="C224" s="41"/>
      <c r="D224" s="41"/>
      <c r="E224" s="42"/>
      <c r="F224" s="216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5.75" customHeight="1" x14ac:dyDescent="0.2">
      <c r="A225" s="40"/>
      <c r="B225" s="39"/>
      <c r="C225" s="41"/>
      <c r="D225" s="41"/>
      <c r="E225" s="42"/>
      <c r="F225" s="216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5.75" customHeight="1" x14ac:dyDescent="0.2">
      <c r="A226" s="40"/>
      <c r="B226" s="39"/>
      <c r="C226" s="41"/>
      <c r="D226" s="41"/>
      <c r="E226" s="42"/>
      <c r="F226" s="216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5.75" customHeight="1" x14ac:dyDescent="0.2">
      <c r="A227" s="40"/>
      <c r="B227" s="39"/>
      <c r="C227" s="41"/>
      <c r="D227" s="41"/>
      <c r="E227" s="42"/>
      <c r="F227" s="216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5.75" customHeight="1" x14ac:dyDescent="0.2">
      <c r="A228" s="40"/>
      <c r="B228" s="39"/>
      <c r="C228" s="41"/>
      <c r="D228" s="41"/>
      <c r="E228" s="42"/>
      <c r="F228" s="216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5.75" customHeight="1" x14ac:dyDescent="0.2">
      <c r="A229" s="40"/>
      <c r="B229" s="39"/>
      <c r="C229" s="41"/>
      <c r="D229" s="41"/>
      <c r="E229" s="42"/>
      <c r="F229" s="216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5.75" customHeight="1" x14ac:dyDescent="0.2">
      <c r="A230" s="40"/>
      <c r="B230" s="39"/>
      <c r="C230" s="41"/>
      <c r="D230" s="41"/>
      <c r="E230" s="42"/>
      <c r="F230" s="216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5.75" customHeight="1" x14ac:dyDescent="0.2">
      <c r="A231" s="40"/>
      <c r="B231" s="39"/>
      <c r="C231" s="41"/>
      <c r="D231" s="41"/>
      <c r="E231" s="42"/>
      <c r="F231" s="216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5.75" customHeight="1" x14ac:dyDescent="0.2">
      <c r="A232" s="40"/>
      <c r="B232" s="39"/>
      <c r="C232" s="41"/>
      <c r="D232" s="41"/>
      <c r="E232" s="42"/>
      <c r="F232" s="216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5.75" customHeight="1" x14ac:dyDescent="0.2">
      <c r="A233" s="40"/>
      <c r="B233" s="39"/>
      <c r="C233" s="41"/>
      <c r="D233" s="41"/>
      <c r="E233" s="42"/>
      <c r="F233" s="216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5.75" customHeight="1" x14ac:dyDescent="0.2">
      <c r="A234" s="40"/>
      <c r="B234" s="39"/>
      <c r="C234" s="41"/>
      <c r="D234" s="41"/>
      <c r="E234" s="42"/>
      <c r="F234" s="216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5.75" customHeight="1" x14ac:dyDescent="0.2">
      <c r="A235" s="40"/>
      <c r="B235" s="39"/>
      <c r="C235" s="41"/>
      <c r="D235" s="41"/>
      <c r="E235" s="42"/>
      <c r="F235" s="216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5.75" customHeight="1" x14ac:dyDescent="0.2">
      <c r="A236" s="40"/>
      <c r="B236" s="39"/>
      <c r="C236" s="41"/>
      <c r="D236" s="41"/>
      <c r="E236" s="42"/>
      <c r="F236" s="216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5.75" customHeight="1" x14ac:dyDescent="0.2">
      <c r="A237" s="40"/>
      <c r="B237" s="39"/>
      <c r="C237" s="41"/>
      <c r="D237" s="41"/>
      <c r="E237" s="42"/>
      <c r="F237" s="216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5.75" customHeight="1" x14ac:dyDescent="0.2">
      <c r="A238" s="40"/>
      <c r="B238" s="39"/>
      <c r="C238" s="41"/>
      <c r="D238" s="41"/>
      <c r="E238" s="42"/>
      <c r="F238" s="216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5.75" customHeight="1" x14ac:dyDescent="0.2">
      <c r="A239" s="40"/>
      <c r="B239" s="39"/>
      <c r="C239" s="41"/>
      <c r="D239" s="41"/>
      <c r="E239" s="42"/>
      <c r="F239" s="216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5.75" customHeight="1" x14ac:dyDescent="0.2">
      <c r="A240" s="40"/>
      <c r="B240" s="39"/>
      <c r="C240" s="41"/>
      <c r="D240" s="41"/>
      <c r="E240" s="42"/>
      <c r="F240" s="216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5.75" customHeight="1" x14ac:dyDescent="0.2">
      <c r="A241" s="40"/>
      <c r="B241" s="39"/>
      <c r="C241" s="41"/>
      <c r="D241" s="41"/>
      <c r="E241" s="42"/>
      <c r="F241" s="216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5.75" customHeight="1" x14ac:dyDescent="0.2">
      <c r="A242" s="40"/>
      <c r="B242" s="39"/>
      <c r="C242" s="41"/>
      <c r="D242" s="41"/>
      <c r="E242" s="42"/>
      <c r="F242" s="216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5.75" customHeight="1" x14ac:dyDescent="0.2">
      <c r="A243" s="40"/>
      <c r="B243" s="39"/>
      <c r="C243" s="41"/>
      <c r="D243" s="41"/>
      <c r="E243" s="42"/>
      <c r="F243" s="216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5.75" customHeight="1" x14ac:dyDescent="0.2">
      <c r="A244" s="40"/>
      <c r="B244" s="39"/>
      <c r="C244" s="41"/>
      <c r="D244" s="41"/>
      <c r="E244" s="42"/>
      <c r="F244" s="216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5.75" customHeight="1" x14ac:dyDescent="0.2">
      <c r="A245" s="40"/>
      <c r="B245" s="39"/>
      <c r="C245" s="41"/>
      <c r="D245" s="41"/>
      <c r="E245" s="42"/>
      <c r="F245" s="216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5.75" customHeight="1" x14ac:dyDescent="0.2">
      <c r="A246" s="40"/>
      <c r="B246" s="39"/>
      <c r="C246" s="41"/>
      <c r="D246" s="41"/>
      <c r="E246" s="42"/>
      <c r="F246" s="216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5.75" customHeight="1" x14ac:dyDescent="0.2">
      <c r="A247" s="40"/>
      <c r="B247" s="39"/>
      <c r="C247" s="41"/>
      <c r="D247" s="41"/>
      <c r="E247" s="42"/>
      <c r="F247" s="216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5.75" customHeight="1" x14ac:dyDescent="0.2">
      <c r="A248" s="40"/>
      <c r="B248" s="39"/>
      <c r="C248" s="41"/>
      <c r="D248" s="41"/>
      <c r="E248" s="42"/>
      <c r="F248" s="216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5.75" customHeight="1" x14ac:dyDescent="0.2">
      <c r="A249" s="40"/>
      <c r="B249" s="39"/>
      <c r="C249" s="41"/>
      <c r="D249" s="41"/>
      <c r="E249" s="42"/>
      <c r="F249" s="216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5.75" customHeight="1" x14ac:dyDescent="0.2">
      <c r="A250" s="40"/>
      <c r="B250" s="39"/>
      <c r="C250" s="41"/>
      <c r="D250" s="41"/>
      <c r="E250" s="42"/>
      <c r="F250" s="216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5.75" customHeight="1" x14ac:dyDescent="0.2">
      <c r="A251" s="40"/>
      <c r="B251" s="39"/>
      <c r="C251" s="41"/>
      <c r="D251" s="41"/>
      <c r="E251" s="42"/>
      <c r="F251" s="216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5.75" customHeight="1" x14ac:dyDescent="0.2">
      <c r="A252" s="40"/>
      <c r="B252" s="39"/>
      <c r="C252" s="41"/>
      <c r="D252" s="41"/>
      <c r="E252" s="42"/>
      <c r="F252" s="216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5.75" customHeight="1" x14ac:dyDescent="0.2">
      <c r="A253" s="40"/>
      <c r="B253" s="39"/>
      <c r="C253" s="41"/>
      <c r="D253" s="41"/>
      <c r="E253" s="42"/>
      <c r="F253" s="216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5.75" customHeight="1" x14ac:dyDescent="0.2">
      <c r="A254" s="40"/>
      <c r="B254" s="39"/>
      <c r="C254" s="41"/>
      <c r="D254" s="41"/>
      <c r="E254" s="42"/>
      <c r="F254" s="216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5.75" customHeight="1" x14ac:dyDescent="0.2">
      <c r="A255" s="40"/>
      <c r="B255" s="39"/>
      <c r="C255" s="41"/>
      <c r="D255" s="41"/>
      <c r="E255" s="42"/>
      <c r="F255" s="216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5.75" customHeight="1" x14ac:dyDescent="0.2">
      <c r="A256" s="40"/>
      <c r="B256" s="39"/>
      <c r="C256" s="41"/>
      <c r="D256" s="41"/>
      <c r="E256" s="42"/>
      <c r="F256" s="216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5.75" customHeight="1" x14ac:dyDescent="0.2">
      <c r="A257" s="40"/>
      <c r="B257" s="39"/>
      <c r="C257" s="41"/>
      <c r="D257" s="41"/>
      <c r="E257" s="42"/>
      <c r="F257" s="216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5.75" customHeight="1" x14ac:dyDescent="0.2">
      <c r="A258" s="40"/>
      <c r="B258" s="39"/>
      <c r="C258" s="41"/>
      <c r="D258" s="41"/>
      <c r="E258" s="42"/>
      <c r="F258" s="216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5.75" customHeight="1" x14ac:dyDescent="0.2">
      <c r="A259" s="40"/>
      <c r="B259" s="39"/>
      <c r="C259" s="41"/>
      <c r="D259" s="41"/>
      <c r="E259" s="42"/>
      <c r="F259" s="216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5.75" customHeight="1" x14ac:dyDescent="0.2">
      <c r="A260" s="40"/>
      <c r="B260" s="39"/>
      <c r="C260" s="41"/>
      <c r="D260" s="41"/>
      <c r="E260" s="42"/>
      <c r="F260" s="216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5.75" customHeight="1" x14ac:dyDescent="0.2">
      <c r="A261" s="40"/>
      <c r="B261" s="39"/>
      <c r="C261" s="41"/>
      <c r="D261" s="41"/>
      <c r="E261" s="42"/>
      <c r="F261" s="216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5.75" customHeight="1" x14ac:dyDescent="0.2">
      <c r="A262" s="40"/>
      <c r="B262" s="39"/>
      <c r="C262" s="41"/>
      <c r="D262" s="41"/>
      <c r="E262" s="42"/>
      <c r="F262" s="216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5.75" customHeight="1" x14ac:dyDescent="0.2">
      <c r="A263" s="40"/>
      <c r="B263" s="39"/>
      <c r="C263" s="41"/>
      <c r="D263" s="41"/>
      <c r="E263" s="42"/>
      <c r="F263" s="216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5.75" customHeight="1" x14ac:dyDescent="0.2">
      <c r="A264" s="40"/>
      <c r="B264" s="39"/>
      <c r="C264" s="41"/>
      <c r="D264" s="41"/>
      <c r="E264" s="42"/>
      <c r="F264" s="216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5.75" customHeight="1" x14ac:dyDescent="0.2">
      <c r="A265" s="40"/>
      <c r="B265" s="39"/>
      <c r="C265" s="41"/>
      <c r="D265" s="41"/>
      <c r="E265" s="42"/>
      <c r="F265" s="216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5.75" customHeight="1" x14ac:dyDescent="0.2">
      <c r="A266" s="40"/>
      <c r="B266" s="39"/>
      <c r="C266" s="41"/>
      <c r="D266" s="41"/>
      <c r="E266" s="42"/>
      <c r="F266" s="216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5.75" customHeight="1" x14ac:dyDescent="0.2">
      <c r="A267" s="40"/>
      <c r="B267" s="39"/>
      <c r="C267" s="41"/>
      <c r="D267" s="41"/>
      <c r="E267" s="42"/>
      <c r="F267" s="216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5.75" customHeight="1" x14ac:dyDescent="0.2">
      <c r="A268" s="40"/>
      <c r="B268" s="39"/>
      <c r="C268" s="41"/>
      <c r="D268" s="41"/>
      <c r="E268" s="42"/>
      <c r="F268" s="216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5.75" customHeight="1" x14ac:dyDescent="0.2">
      <c r="A269" s="40"/>
      <c r="B269" s="39"/>
      <c r="C269" s="41"/>
      <c r="D269" s="41"/>
      <c r="E269" s="42"/>
      <c r="F269" s="216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5.75" customHeight="1" x14ac:dyDescent="0.2">
      <c r="A270" s="40"/>
      <c r="B270" s="39"/>
      <c r="C270" s="41"/>
      <c r="D270" s="41"/>
      <c r="E270" s="42"/>
      <c r="F270" s="216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5.75" customHeight="1" x14ac:dyDescent="0.2">
      <c r="A271" s="40"/>
      <c r="B271" s="39"/>
      <c r="C271" s="41"/>
      <c r="D271" s="41"/>
      <c r="E271" s="42"/>
      <c r="F271" s="216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5.75" customHeight="1" x14ac:dyDescent="0.2">
      <c r="A272" s="40"/>
      <c r="B272" s="39"/>
      <c r="C272" s="41"/>
      <c r="D272" s="41"/>
      <c r="E272" s="42"/>
      <c r="F272" s="216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5.75" customHeight="1" x14ac:dyDescent="0.2">
      <c r="A273" s="40"/>
      <c r="B273" s="39"/>
      <c r="C273" s="41"/>
      <c r="D273" s="41"/>
      <c r="E273" s="42"/>
      <c r="F273" s="216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5.75" customHeight="1" x14ac:dyDescent="0.2">
      <c r="A274" s="40"/>
      <c r="B274" s="39"/>
      <c r="C274" s="41"/>
      <c r="D274" s="41"/>
      <c r="E274" s="42"/>
      <c r="F274" s="216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5.75" customHeight="1" x14ac:dyDescent="0.2">
      <c r="A275" s="40"/>
      <c r="B275" s="39"/>
      <c r="C275" s="41"/>
      <c r="D275" s="41"/>
      <c r="E275" s="42"/>
      <c r="F275" s="216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5.75" customHeight="1" x14ac:dyDescent="0.2">
      <c r="A276" s="40"/>
      <c r="B276" s="39"/>
      <c r="C276" s="41"/>
      <c r="D276" s="41"/>
      <c r="E276" s="42"/>
      <c r="F276" s="216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5.75" customHeight="1" x14ac:dyDescent="0.2">
      <c r="A277" s="40"/>
      <c r="B277" s="39"/>
      <c r="C277" s="41"/>
      <c r="D277" s="41"/>
      <c r="E277" s="42"/>
      <c r="F277" s="216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5.75" customHeight="1" x14ac:dyDescent="0.2">
      <c r="A278" s="40"/>
      <c r="B278" s="39"/>
      <c r="C278" s="41"/>
      <c r="D278" s="41"/>
      <c r="E278" s="42"/>
      <c r="F278" s="216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5.75" customHeight="1" x14ac:dyDescent="0.2">
      <c r="A279" s="40"/>
      <c r="B279" s="39"/>
      <c r="C279" s="41"/>
      <c r="D279" s="41"/>
      <c r="E279" s="42"/>
      <c r="F279" s="216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5.75" customHeight="1" x14ac:dyDescent="0.2">
      <c r="A280" s="40"/>
      <c r="B280" s="39"/>
      <c r="C280" s="41"/>
      <c r="D280" s="41"/>
      <c r="E280" s="42"/>
      <c r="F280" s="216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5.75" customHeight="1" x14ac:dyDescent="0.2">
      <c r="A281" s="40"/>
      <c r="B281" s="39"/>
      <c r="C281" s="41"/>
      <c r="D281" s="41"/>
      <c r="E281" s="42"/>
      <c r="F281" s="216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5.75" customHeight="1" x14ac:dyDescent="0.2">
      <c r="A282" s="40"/>
      <c r="B282" s="39"/>
      <c r="C282" s="41"/>
      <c r="D282" s="41"/>
      <c r="E282" s="42"/>
      <c r="F282" s="216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5.75" customHeight="1" x14ac:dyDescent="0.2">
      <c r="A283" s="40"/>
      <c r="B283" s="39"/>
      <c r="C283" s="41"/>
      <c r="D283" s="41"/>
      <c r="E283" s="42"/>
      <c r="F283" s="216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5.75" customHeight="1" x14ac:dyDescent="0.2">
      <c r="A284" s="40"/>
      <c r="B284" s="39"/>
      <c r="C284" s="41"/>
      <c r="D284" s="41"/>
      <c r="E284" s="42"/>
      <c r="F284" s="216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5.75" customHeight="1" x14ac:dyDescent="0.2">
      <c r="A285" s="40"/>
      <c r="B285" s="39"/>
      <c r="C285" s="41"/>
      <c r="D285" s="41"/>
      <c r="E285" s="42"/>
      <c r="F285" s="216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5.75" customHeight="1" x14ac:dyDescent="0.2">
      <c r="A286" s="40"/>
      <c r="B286" s="39"/>
      <c r="C286" s="41"/>
      <c r="D286" s="41"/>
      <c r="E286" s="42"/>
      <c r="F286" s="216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5.75" customHeight="1" x14ac:dyDescent="0.2">
      <c r="A287" s="40"/>
      <c r="B287" s="39"/>
      <c r="C287" s="41"/>
      <c r="D287" s="41"/>
      <c r="E287" s="42"/>
      <c r="F287" s="216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5.75" customHeight="1" x14ac:dyDescent="0.2">
      <c r="A288" s="40"/>
      <c r="B288" s="39"/>
      <c r="C288" s="41"/>
      <c r="D288" s="41"/>
      <c r="E288" s="42"/>
      <c r="F288" s="216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5.75" customHeight="1" x14ac:dyDescent="0.2">
      <c r="A289" s="40"/>
      <c r="B289" s="39"/>
      <c r="C289" s="41"/>
      <c r="D289" s="41"/>
      <c r="E289" s="42"/>
      <c r="F289" s="216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5.75" customHeight="1" x14ac:dyDescent="0.2">
      <c r="A290" s="40"/>
      <c r="B290" s="39"/>
      <c r="C290" s="41"/>
      <c r="D290" s="41"/>
      <c r="E290" s="42"/>
      <c r="F290" s="216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5.75" customHeight="1" x14ac:dyDescent="0.2">
      <c r="A291" s="40"/>
      <c r="B291" s="39"/>
      <c r="C291" s="41"/>
      <c r="D291" s="41"/>
      <c r="E291" s="42"/>
      <c r="F291" s="216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5.75" customHeight="1" x14ac:dyDescent="0.2">
      <c r="A292" s="40"/>
      <c r="B292" s="39"/>
      <c r="C292" s="41"/>
      <c r="D292" s="41"/>
      <c r="E292" s="42"/>
      <c r="F292" s="216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5.75" customHeight="1" x14ac:dyDescent="0.2">
      <c r="A293" s="40"/>
      <c r="B293" s="39"/>
      <c r="C293" s="41"/>
      <c r="D293" s="41"/>
      <c r="E293" s="42"/>
      <c r="F293" s="216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5.75" customHeight="1" x14ac:dyDescent="0.2">
      <c r="A294" s="40"/>
      <c r="B294" s="39"/>
      <c r="C294" s="41"/>
      <c r="D294" s="41"/>
      <c r="E294" s="42"/>
      <c r="F294" s="216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5.75" customHeight="1" x14ac:dyDescent="0.2">
      <c r="A295" s="40"/>
      <c r="B295" s="39"/>
      <c r="C295" s="41"/>
      <c r="D295" s="41"/>
      <c r="E295" s="42"/>
      <c r="F295" s="216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5.75" customHeight="1" x14ac:dyDescent="0.2">
      <c r="A296" s="40"/>
      <c r="B296" s="39"/>
      <c r="C296" s="41"/>
      <c r="D296" s="41"/>
      <c r="E296" s="42"/>
      <c r="F296" s="216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5.75" customHeight="1" x14ac:dyDescent="0.2">
      <c r="A297" s="40"/>
      <c r="B297" s="39"/>
      <c r="C297" s="41"/>
      <c r="D297" s="41"/>
      <c r="E297" s="42"/>
      <c r="F297" s="216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5.75" customHeight="1" x14ac:dyDescent="0.2">
      <c r="A298" s="40"/>
      <c r="B298" s="39"/>
      <c r="C298" s="41"/>
      <c r="D298" s="41"/>
      <c r="E298" s="42"/>
      <c r="F298" s="216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5.75" customHeight="1" x14ac:dyDescent="0.2">
      <c r="A299" s="40"/>
      <c r="B299" s="39"/>
      <c r="C299" s="41"/>
      <c r="D299" s="41"/>
      <c r="E299" s="42"/>
      <c r="F299" s="216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5.75" customHeight="1" x14ac:dyDescent="0.2">
      <c r="A300" s="40"/>
      <c r="B300" s="39"/>
      <c r="C300" s="41"/>
      <c r="D300" s="41"/>
      <c r="E300" s="42"/>
      <c r="F300" s="216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5.75" customHeight="1" x14ac:dyDescent="0.2">
      <c r="A301" s="40"/>
      <c r="B301" s="39"/>
      <c r="C301" s="41"/>
      <c r="D301" s="41"/>
      <c r="E301" s="42"/>
      <c r="F301" s="216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5.75" customHeight="1" x14ac:dyDescent="0.2">
      <c r="A302" s="40"/>
      <c r="B302" s="39"/>
      <c r="C302" s="41"/>
      <c r="D302" s="41"/>
      <c r="E302" s="42"/>
      <c r="F302" s="216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5.75" customHeight="1" x14ac:dyDescent="0.2">
      <c r="A303" s="40"/>
      <c r="B303" s="39"/>
      <c r="C303" s="41"/>
      <c r="D303" s="41"/>
      <c r="E303" s="42"/>
      <c r="F303" s="216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5.75" customHeight="1" x14ac:dyDescent="0.2">
      <c r="A304" s="40"/>
      <c r="B304" s="39"/>
      <c r="C304" s="41"/>
      <c r="D304" s="41"/>
      <c r="E304" s="42"/>
      <c r="F304" s="216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5.75" customHeight="1" x14ac:dyDescent="0.2">
      <c r="A305" s="40"/>
      <c r="B305" s="39"/>
      <c r="C305" s="41"/>
      <c r="D305" s="41"/>
      <c r="E305" s="42"/>
      <c r="F305" s="216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5.75" customHeight="1" x14ac:dyDescent="0.2">
      <c r="A306" s="40"/>
      <c r="B306" s="39"/>
      <c r="C306" s="41"/>
      <c r="D306" s="41"/>
      <c r="E306" s="42"/>
      <c r="F306" s="216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5.75" customHeight="1" x14ac:dyDescent="0.2">
      <c r="A307" s="40"/>
      <c r="B307" s="39"/>
      <c r="C307" s="41"/>
      <c r="D307" s="41"/>
      <c r="E307" s="42"/>
      <c r="F307" s="216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5.75" customHeight="1" x14ac:dyDescent="0.2">
      <c r="A308" s="40"/>
      <c r="B308" s="39"/>
      <c r="C308" s="41"/>
      <c r="D308" s="41"/>
      <c r="E308" s="42"/>
      <c r="F308" s="216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5.75" customHeight="1" x14ac:dyDescent="0.2">
      <c r="A309" s="40"/>
      <c r="B309" s="39"/>
      <c r="C309" s="41"/>
      <c r="D309" s="41"/>
      <c r="E309" s="42"/>
      <c r="F309" s="216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5.75" customHeight="1" x14ac:dyDescent="0.2">
      <c r="A310" s="40"/>
      <c r="B310" s="39"/>
      <c r="C310" s="41"/>
      <c r="D310" s="41"/>
      <c r="E310" s="42"/>
      <c r="F310" s="216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5.75" customHeight="1" x14ac:dyDescent="0.2">
      <c r="A311" s="40"/>
      <c r="B311" s="39"/>
      <c r="C311" s="41"/>
      <c r="D311" s="41"/>
      <c r="E311" s="42"/>
      <c r="F311" s="216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5.75" customHeight="1" x14ac:dyDescent="0.2">
      <c r="A312" s="40"/>
      <c r="B312" s="39"/>
      <c r="C312" s="41"/>
      <c r="D312" s="41"/>
      <c r="E312" s="42"/>
      <c r="F312" s="216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5.75" customHeight="1" x14ac:dyDescent="0.2">
      <c r="A313" s="40"/>
      <c r="B313" s="39"/>
      <c r="C313" s="41"/>
      <c r="D313" s="41"/>
      <c r="E313" s="42"/>
      <c r="F313" s="216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5.75" customHeight="1" x14ac:dyDescent="0.2">
      <c r="A314" s="40"/>
      <c r="B314" s="39"/>
      <c r="C314" s="41"/>
      <c r="D314" s="41"/>
      <c r="E314" s="42"/>
      <c r="F314" s="216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5.75" customHeight="1" x14ac:dyDescent="0.2">
      <c r="A315" s="40"/>
      <c r="B315" s="39"/>
      <c r="C315" s="41"/>
      <c r="D315" s="41"/>
      <c r="E315" s="42"/>
      <c r="F315" s="216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5.75" customHeight="1" x14ac:dyDescent="0.2">
      <c r="A316" s="40"/>
      <c r="B316" s="39"/>
      <c r="C316" s="41"/>
      <c r="D316" s="41"/>
      <c r="E316" s="42"/>
      <c r="F316" s="216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5.75" customHeight="1" x14ac:dyDescent="0.2">
      <c r="A317" s="40"/>
      <c r="B317" s="39"/>
      <c r="C317" s="41"/>
      <c r="D317" s="41"/>
      <c r="E317" s="42"/>
      <c r="F317" s="216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5.75" customHeight="1" x14ac:dyDescent="0.2">
      <c r="A318" s="40"/>
      <c r="B318" s="39"/>
      <c r="C318" s="41"/>
      <c r="D318" s="41"/>
      <c r="E318" s="42"/>
      <c r="F318" s="216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5.75" customHeight="1" x14ac:dyDescent="0.2">
      <c r="A319" s="40"/>
      <c r="B319" s="39"/>
      <c r="C319" s="41"/>
      <c r="D319" s="41"/>
      <c r="E319" s="42"/>
      <c r="F319" s="216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5.75" customHeight="1" x14ac:dyDescent="0.2">
      <c r="A320" s="40"/>
      <c r="B320" s="39"/>
      <c r="C320" s="41"/>
      <c r="D320" s="41"/>
      <c r="E320" s="42"/>
      <c r="F320" s="216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5.75" customHeight="1" x14ac:dyDescent="0.2">
      <c r="A321" s="40"/>
      <c r="B321" s="39"/>
      <c r="C321" s="41"/>
      <c r="D321" s="41"/>
      <c r="E321" s="42"/>
      <c r="F321" s="216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5.75" customHeight="1" x14ac:dyDescent="0.2">
      <c r="A322" s="40"/>
      <c r="B322" s="39"/>
      <c r="C322" s="41"/>
      <c r="D322" s="41"/>
      <c r="E322" s="42"/>
      <c r="F322" s="216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5.75" customHeight="1" x14ac:dyDescent="0.2">
      <c r="A323" s="40"/>
      <c r="B323" s="39"/>
      <c r="C323" s="41"/>
      <c r="D323" s="41"/>
      <c r="E323" s="42"/>
      <c r="F323" s="216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5.75" customHeight="1" x14ac:dyDescent="0.2">
      <c r="A324" s="40"/>
      <c r="B324" s="39"/>
      <c r="C324" s="41"/>
      <c r="D324" s="41"/>
      <c r="E324" s="42"/>
      <c r="F324" s="216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5.75" customHeight="1" x14ac:dyDescent="0.2">
      <c r="A325" s="40"/>
      <c r="B325" s="39"/>
      <c r="C325" s="41"/>
      <c r="D325" s="41"/>
      <c r="E325" s="42"/>
      <c r="F325" s="216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5.75" customHeight="1" x14ac:dyDescent="0.2">
      <c r="A326" s="40"/>
      <c r="B326" s="39"/>
      <c r="C326" s="41"/>
      <c r="D326" s="41"/>
      <c r="E326" s="42"/>
      <c r="F326" s="216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5.75" customHeight="1" x14ac:dyDescent="0.2">
      <c r="A327" s="40"/>
      <c r="B327" s="39"/>
      <c r="C327" s="41"/>
      <c r="D327" s="41"/>
      <c r="E327" s="42"/>
      <c r="F327" s="216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5.75" customHeight="1" x14ac:dyDescent="0.2">
      <c r="A328" s="40"/>
      <c r="B328" s="39"/>
      <c r="C328" s="41"/>
      <c r="D328" s="41"/>
      <c r="E328" s="42"/>
      <c r="F328" s="216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5.75" customHeight="1" x14ac:dyDescent="0.2">
      <c r="A329" s="40"/>
      <c r="B329" s="39"/>
      <c r="C329" s="41"/>
      <c r="D329" s="41"/>
      <c r="E329" s="42"/>
      <c r="F329" s="216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5.75" customHeight="1" x14ac:dyDescent="0.2">
      <c r="A330" s="40"/>
      <c r="B330" s="39"/>
      <c r="C330" s="41"/>
      <c r="D330" s="41"/>
      <c r="E330" s="42"/>
      <c r="F330" s="216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5.75" customHeight="1" x14ac:dyDescent="0.2">
      <c r="A331" s="40"/>
      <c r="B331" s="39"/>
      <c r="C331" s="41"/>
      <c r="D331" s="41"/>
      <c r="E331" s="42"/>
      <c r="F331" s="216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5.75" customHeight="1" x14ac:dyDescent="0.2">
      <c r="A332" s="40"/>
      <c r="B332" s="39"/>
      <c r="C332" s="41"/>
      <c r="D332" s="41"/>
      <c r="E332" s="42"/>
      <c r="F332" s="216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5.75" customHeight="1" x14ac:dyDescent="0.2">
      <c r="A333" s="40"/>
      <c r="B333" s="39"/>
      <c r="C333" s="41"/>
      <c r="D333" s="41"/>
      <c r="E333" s="42"/>
      <c r="F333" s="216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5.75" customHeight="1" x14ac:dyDescent="0.2">
      <c r="A334" s="40"/>
      <c r="B334" s="39"/>
      <c r="C334" s="41"/>
      <c r="D334" s="41"/>
      <c r="E334" s="42"/>
      <c r="F334" s="216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5.75" customHeight="1" x14ac:dyDescent="0.2">
      <c r="A335" s="40"/>
      <c r="B335" s="39"/>
      <c r="C335" s="41"/>
      <c r="D335" s="41"/>
      <c r="E335" s="42"/>
      <c r="F335" s="216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5.75" customHeight="1" x14ac:dyDescent="0.2">
      <c r="A336" s="40"/>
      <c r="B336" s="39"/>
      <c r="C336" s="41"/>
      <c r="D336" s="41"/>
      <c r="E336" s="42"/>
      <c r="F336" s="216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5.75" customHeight="1" x14ac:dyDescent="0.2">
      <c r="A337" s="40"/>
      <c r="B337" s="39"/>
      <c r="C337" s="41"/>
      <c r="D337" s="41"/>
      <c r="E337" s="42"/>
      <c r="F337" s="216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5.75" customHeight="1" x14ac:dyDescent="0.2">
      <c r="A338" s="40"/>
      <c r="B338" s="39"/>
      <c r="C338" s="41"/>
      <c r="D338" s="41"/>
      <c r="E338" s="42"/>
      <c r="F338" s="216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5.75" customHeight="1" x14ac:dyDescent="0.2">
      <c r="A339" s="40"/>
      <c r="B339" s="39"/>
      <c r="C339" s="41"/>
      <c r="D339" s="41"/>
      <c r="E339" s="42"/>
      <c r="F339" s="216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5.75" customHeight="1" x14ac:dyDescent="0.2">
      <c r="A340" s="40"/>
      <c r="B340" s="39"/>
      <c r="C340" s="41"/>
      <c r="D340" s="41"/>
      <c r="E340" s="42"/>
      <c r="F340" s="216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5.75" customHeight="1" x14ac:dyDescent="0.2">
      <c r="A341" s="40"/>
      <c r="B341" s="39"/>
      <c r="C341" s="41"/>
      <c r="D341" s="41"/>
      <c r="E341" s="42"/>
      <c r="F341" s="216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5.75" customHeight="1" x14ac:dyDescent="0.2">
      <c r="A342" s="40"/>
      <c r="B342" s="39"/>
      <c r="C342" s="41"/>
      <c r="D342" s="41"/>
      <c r="E342" s="42"/>
      <c r="F342" s="216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5.75" customHeight="1" x14ac:dyDescent="0.2">
      <c r="A343" s="40"/>
      <c r="B343" s="39"/>
      <c r="C343" s="41"/>
      <c r="D343" s="41"/>
      <c r="E343" s="42"/>
      <c r="F343" s="216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5.75" customHeight="1" x14ac:dyDescent="0.2">
      <c r="A344" s="40"/>
      <c r="B344" s="39"/>
      <c r="C344" s="41"/>
      <c r="D344" s="41"/>
      <c r="E344" s="42"/>
      <c r="F344" s="216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5.75" customHeight="1" x14ac:dyDescent="0.2">
      <c r="A345" s="40"/>
      <c r="B345" s="39"/>
      <c r="C345" s="41"/>
      <c r="D345" s="41"/>
      <c r="E345" s="42"/>
      <c r="F345" s="216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5.75" customHeight="1" x14ac:dyDescent="0.2">
      <c r="A346" s="40"/>
      <c r="B346" s="39"/>
      <c r="C346" s="41"/>
      <c r="D346" s="41"/>
      <c r="E346" s="42"/>
      <c r="F346" s="216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5.75" customHeight="1" x14ac:dyDescent="0.2">
      <c r="A347" s="40"/>
      <c r="B347" s="39"/>
      <c r="C347" s="41"/>
      <c r="D347" s="41"/>
      <c r="E347" s="42"/>
      <c r="F347" s="216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5.75" customHeight="1" x14ac:dyDescent="0.2">
      <c r="A348" s="40"/>
      <c r="B348" s="39"/>
      <c r="C348" s="41"/>
      <c r="D348" s="41"/>
      <c r="E348" s="42"/>
      <c r="F348" s="216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5.75" customHeight="1" x14ac:dyDescent="0.2">
      <c r="A349" s="40"/>
      <c r="B349" s="39"/>
      <c r="C349" s="41"/>
      <c r="D349" s="41"/>
      <c r="E349" s="42"/>
      <c r="F349" s="216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5.75" customHeight="1" x14ac:dyDescent="0.2">
      <c r="A350" s="40"/>
      <c r="B350" s="39"/>
      <c r="C350" s="41"/>
      <c r="D350" s="41"/>
      <c r="E350" s="42"/>
      <c r="F350" s="216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5.75" customHeight="1" x14ac:dyDescent="0.2">
      <c r="A351" s="40"/>
      <c r="B351" s="39"/>
      <c r="C351" s="41"/>
      <c r="D351" s="41"/>
      <c r="E351" s="42"/>
      <c r="F351" s="216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5.75" customHeight="1" x14ac:dyDescent="0.2">
      <c r="A352" s="40"/>
      <c r="B352" s="39"/>
      <c r="C352" s="41"/>
      <c r="D352" s="41"/>
      <c r="E352" s="42"/>
      <c r="F352" s="216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5.75" customHeight="1" x14ac:dyDescent="0.2">
      <c r="A353" s="40"/>
      <c r="B353" s="39"/>
      <c r="C353" s="41"/>
      <c r="D353" s="41"/>
      <c r="E353" s="42"/>
      <c r="F353" s="216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5.75" customHeight="1" x14ac:dyDescent="0.2">
      <c r="A354" s="40"/>
      <c r="B354" s="39"/>
      <c r="C354" s="41"/>
      <c r="D354" s="41"/>
      <c r="E354" s="42"/>
      <c r="F354" s="216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5.75" customHeight="1" x14ac:dyDescent="0.2">
      <c r="A355" s="40"/>
      <c r="B355" s="39"/>
      <c r="C355" s="41"/>
      <c r="D355" s="41"/>
      <c r="E355" s="42"/>
      <c r="F355" s="216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5.75" customHeight="1" x14ac:dyDescent="0.2">
      <c r="A356" s="40"/>
      <c r="B356" s="39"/>
      <c r="C356" s="41"/>
      <c r="D356" s="41"/>
      <c r="E356" s="42"/>
      <c r="F356" s="216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5.75" customHeight="1" x14ac:dyDescent="0.2">
      <c r="A357" s="40"/>
      <c r="B357" s="39"/>
      <c r="C357" s="41"/>
      <c r="D357" s="41"/>
      <c r="E357" s="42"/>
      <c r="F357" s="216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5.75" customHeight="1" x14ac:dyDescent="0.2">
      <c r="A358" s="40"/>
      <c r="B358" s="39"/>
      <c r="C358" s="41"/>
      <c r="D358" s="41"/>
      <c r="E358" s="42"/>
      <c r="F358" s="216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5.75" customHeight="1" x14ac:dyDescent="0.2">
      <c r="A359" s="40"/>
      <c r="B359" s="39"/>
      <c r="C359" s="41"/>
      <c r="D359" s="41"/>
      <c r="E359" s="42"/>
      <c r="F359" s="216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5.75" customHeight="1" x14ac:dyDescent="0.2">
      <c r="A360" s="40"/>
      <c r="B360" s="39"/>
      <c r="C360" s="41"/>
      <c r="D360" s="41"/>
      <c r="E360" s="42"/>
      <c r="F360" s="216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5.75" customHeight="1" x14ac:dyDescent="0.2">
      <c r="A361" s="40"/>
      <c r="B361" s="39"/>
      <c r="C361" s="41"/>
      <c r="D361" s="41"/>
      <c r="E361" s="42"/>
      <c r="F361" s="216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5.75" customHeight="1" x14ac:dyDescent="0.2">
      <c r="A362" s="40"/>
      <c r="B362" s="39"/>
      <c r="C362" s="41"/>
      <c r="D362" s="41"/>
      <c r="E362" s="42"/>
      <c r="F362" s="216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5.75" customHeight="1" x14ac:dyDescent="0.2">
      <c r="A363" s="40"/>
      <c r="B363" s="39"/>
      <c r="C363" s="41"/>
      <c r="D363" s="41"/>
      <c r="E363" s="42"/>
      <c r="F363" s="216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5.75" customHeight="1" x14ac:dyDescent="0.2">
      <c r="A364" s="40"/>
      <c r="B364" s="39"/>
      <c r="C364" s="41"/>
      <c r="D364" s="41"/>
      <c r="E364" s="42"/>
      <c r="F364" s="216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5.75" customHeight="1" x14ac:dyDescent="0.2">
      <c r="A365" s="40"/>
      <c r="B365" s="39"/>
      <c r="C365" s="41"/>
      <c r="D365" s="41"/>
      <c r="E365" s="42"/>
      <c r="F365" s="216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5.75" customHeight="1" x14ac:dyDescent="0.2">
      <c r="A366" s="40"/>
      <c r="B366" s="39"/>
      <c r="C366" s="41"/>
      <c r="D366" s="41"/>
      <c r="E366" s="42"/>
      <c r="F366" s="216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5.75" customHeight="1" x14ac:dyDescent="0.2">
      <c r="A367" s="40"/>
      <c r="B367" s="39"/>
      <c r="C367" s="41"/>
      <c r="D367" s="41"/>
      <c r="E367" s="42"/>
      <c r="F367" s="216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5.75" customHeight="1" x14ac:dyDescent="0.2">
      <c r="A368" s="40"/>
      <c r="B368" s="39"/>
      <c r="C368" s="41"/>
      <c r="D368" s="41"/>
      <c r="E368" s="42"/>
      <c r="F368" s="216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5.75" customHeight="1" x14ac:dyDescent="0.2">
      <c r="A369" s="40"/>
      <c r="B369" s="39"/>
      <c r="C369" s="41"/>
      <c r="D369" s="41"/>
      <c r="E369" s="42"/>
      <c r="F369" s="216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5.75" customHeight="1" x14ac:dyDescent="0.2">
      <c r="A370" s="40"/>
      <c r="B370" s="39"/>
      <c r="C370" s="41"/>
      <c r="D370" s="41"/>
      <c r="E370" s="42"/>
      <c r="F370" s="216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5.75" customHeight="1" x14ac:dyDescent="0.2">
      <c r="A371" s="40"/>
      <c r="B371" s="39"/>
      <c r="C371" s="41"/>
      <c r="D371" s="41"/>
      <c r="E371" s="42"/>
      <c r="F371" s="216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5.75" customHeight="1" x14ac:dyDescent="0.2">
      <c r="A372" s="40"/>
      <c r="B372" s="39"/>
      <c r="C372" s="41"/>
      <c r="D372" s="41"/>
      <c r="E372" s="42"/>
      <c r="F372" s="216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5.75" customHeight="1" x14ac:dyDescent="0.2">
      <c r="A373" s="40"/>
      <c r="B373" s="39"/>
      <c r="C373" s="41"/>
      <c r="D373" s="41"/>
      <c r="E373" s="42"/>
      <c r="F373" s="216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5.75" customHeight="1" x14ac:dyDescent="0.2">
      <c r="A374" s="40"/>
      <c r="B374" s="39"/>
      <c r="C374" s="41"/>
      <c r="D374" s="41"/>
      <c r="E374" s="42"/>
      <c r="F374" s="216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5.75" customHeight="1" x14ac:dyDescent="0.2">
      <c r="A375" s="40"/>
      <c r="B375" s="39"/>
      <c r="C375" s="41"/>
      <c r="D375" s="41"/>
      <c r="E375" s="42"/>
      <c r="F375" s="216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5.75" customHeight="1" x14ac:dyDescent="0.2">
      <c r="A376" s="40"/>
      <c r="B376" s="39"/>
      <c r="C376" s="41"/>
      <c r="D376" s="41"/>
      <c r="E376" s="42"/>
      <c r="F376" s="216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5.75" customHeight="1" x14ac:dyDescent="0.2">
      <c r="A377" s="40"/>
      <c r="B377" s="39"/>
      <c r="C377" s="41"/>
      <c r="D377" s="41"/>
      <c r="E377" s="42"/>
      <c r="F377" s="216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5.75" customHeight="1" x14ac:dyDescent="0.2">
      <c r="A378" s="40"/>
      <c r="B378" s="39"/>
      <c r="C378" s="41"/>
      <c r="D378" s="41"/>
      <c r="E378" s="42"/>
      <c r="F378" s="216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5.75" customHeight="1" x14ac:dyDescent="0.2">
      <c r="A379" s="40"/>
      <c r="B379" s="39"/>
      <c r="C379" s="41"/>
      <c r="D379" s="41"/>
      <c r="E379" s="42"/>
      <c r="F379" s="216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5.75" customHeight="1" x14ac:dyDescent="0.2">
      <c r="A380" s="40"/>
      <c r="B380" s="39"/>
      <c r="C380" s="41"/>
      <c r="D380" s="41"/>
      <c r="E380" s="42"/>
      <c r="F380" s="216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5.75" customHeight="1" x14ac:dyDescent="0.2">
      <c r="A381" s="40"/>
      <c r="B381" s="39"/>
      <c r="C381" s="41"/>
      <c r="D381" s="41"/>
      <c r="E381" s="42"/>
      <c r="F381" s="216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5.75" customHeight="1" x14ac:dyDescent="0.2">
      <c r="A382" s="40"/>
      <c r="B382" s="39"/>
      <c r="C382" s="41"/>
      <c r="D382" s="41"/>
      <c r="E382" s="42"/>
      <c r="F382" s="216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5.75" customHeight="1" x14ac:dyDescent="0.2">
      <c r="A383" s="40"/>
      <c r="B383" s="39"/>
      <c r="C383" s="41"/>
      <c r="D383" s="41"/>
      <c r="E383" s="42"/>
      <c r="F383" s="216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5.75" customHeight="1" x14ac:dyDescent="0.2">
      <c r="A384" s="40"/>
      <c r="B384" s="39"/>
      <c r="C384" s="41"/>
      <c r="D384" s="41"/>
      <c r="E384" s="42"/>
      <c r="F384" s="216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5.75" customHeight="1" x14ac:dyDescent="0.2">
      <c r="A385" s="40"/>
      <c r="B385" s="39"/>
      <c r="C385" s="41"/>
      <c r="D385" s="41"/>
      <c r="E385" s="42"/>
      <c r="F385" s="216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5.75" customHeight="1" x14ac:dyDescent="0.2">
      <c r="A386" s="40"/>
      <c r="B386" s="39"/>
      <c r="C386" s="41"/>
      <c r="D386" s="41"/>
      <c r="E386" s="42"/>
      <c r="F386" s="216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5.75" customHeight="1" x14ac:dyDescent="0.2">
      <c r="A387" s="40"/>
      <c r="B387" s="39"/>
      <c r="C387" s="41"/>
      <c r="D387" s="41"/>
      <c r="E387" s="42"/>
      <c r="F387" s="216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5.75" customHeight="1" x14ac:dyDescent="0.2">
      <c r="A388" s="40"/>
      <c r="B388" s="39"/>
      <c r="C388" s="41"/>
      <c r="D388" s="41"/>
      <c r="E388" s="42"/>
      <c r="F388" s="216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5.75" customHeight="1" x14ac:dyDescent="0.2">
      <c r="A389" s="40"/>
      <c r="B389" s="39"/>
      <c r="C389" s="41"/>
      <c r="D389" s="41"/>
      <c r="E389" s="42"/>
      <c r="F389" s="216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5.75" customHeight="1" x14ac:dyDescent="0.2">
      <c r="A390" s="40"/>
      <c r="B390" s="39"/>
      <c r="C390" s="41"/>
      <c r="D390" s="41"/>
      <c r="E390" s="42"/>
      <c r="F390" s="216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5.75" customHeight="1" x14ac:dyDescent="0.2">
      <c r="A391" s="40"/>
      <c r="B391" s="39"/>
      <c r="C391" s="41"/>
      <c r="D391" s="41"/>
      <c r="E391" s="42"/>
      <c r="F391" s="216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5.75" customHeight="1" x14ac:dyDescent="0.2">
      <c r="A392" s="40"/>
      <c r="B392" s="39"/>
      <c r="C392" s="41"/>
      <c r="D392" s="41"/>
      <c r="E392" s="42"/>
      <c r="F392" s="216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5.75" customHeight="1" x14ac:dyDescent="0.2">
      <c r="A393" s="40"/>
      <c r="B393" s="39"/>
      <c r="C393" s="41"/>
      <c r="D393" s="41"/>
      <c r="E393" s="42"/>
      <c r="F393" s="216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5.75" customHeight="1" x14ac:dyDescent="0.2">
      <c r="A394" s="40"/>
      <c r="B394" s="39"/>
      <c r="C394" s="41"/>
      <c r="D394" s="41"/>
      <c r="E394" s="42"/>
      <c r="F394" s="216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5.75" customHeight="1" x14ac:dyDescent="0.2">
      <c r="A395" s="40"/>
      <c r="B395" s="39"/>
      <c r="C395" s="41"/>
      <c r="D395" s="41"/>
      <c r="E395" s="42"/>
      <c r="F395" s="216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5.75" customHeight="1" x14ac:dyDescent="0.2">
      <c r="A396" s="40"/>
      <c r="B396" s="39"/>
      <c r="C396" s="41"/>
      <c r="D396" s="41"/>
      <c r="E396" s="42"/>
      <c r="F396" s="216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5.75" customHeight="1" x14ac:dyDescent="0.2">
      <c r="A397" s="40"/>
      <c r="B397" s="39"/>
      <c r="C397" s="41"/>
      <c r="D397" s="41"/>
      <c r="E397" s="42"/>
      <c r="F397" s="216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5.75" customHeight="1" x14ac:dyDescent="0.2">
      <c r="A398" s="40"/>
      <c r="B398" s="39"/>
      <c r="C398" s="41"/>
      <c r="D398" s="41"/>
      <c r="E398" s="42"/>
      <c r="F398" s="216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5.75" customHeight="1" x14ac:dyDescent="0.2">
      <c r="A399" s="40"/>
      <c r="B399" s="39"/>
      <c r="C399" s="41"/>
      <c r="D399" s="41"/>
      <c r="E399" s="42"/>
      <c r="F399" s="216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5.75" customHeight="1" x14ac:dyDescent="0.2">
      <c r="A400" s="40"/>
      <c r="B400" s="39"/>
      <c r="C400" s="41"/>
      <c r="D400" s="41"/>
      <c r="E400" s="42"/>
      <c r="F400" s="216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5.75" customHeight="1" x14ac:dyDescent="0.2">
      <c r="A401" s="40"/>
      <c r="B401" s="39"/>
      <c r="C401" s="41"/>
      <c r="D401" s="41"/>
      <c r="E401" s="42"/>
      <c r="F401" s="216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5.75" customHeight="1" x14ac:dyDescent="0.2">
      <c r="A402" s="40"/>
      <c r="B402" s="39"/>
      <c r="C402" s="41"/>
      <c r="D402" s="41"/>
      <c r="E402" s="42"/>
      <c r="F402" s="216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5.75" customHeight="1" x14ac:dyDescent="0.2">
      <c r="A403" s="40"/>
      <c r="B403" s="39"/>
      <c r="C403" s="41"/>
      <c r="D403" s="41"/>
      <c r="E403" s="42"/>
      <c r="F403" s="216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5.75" customHeight="1" x14ac:dyDescent="0.2">
      <c r="A404" s="40"/>
      <c r="B404" s="39"/>
      <c r="C404" s="41"/>
      <c r="D404" s="41"/>
      <c r="E404" s="42"/>
      <c r="F404" s="216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5.75" customHeight="1" x14ac:dyDescent="0.2">
      <c r="A405" s="40"/>
      <c r="B405" s="39"/>
      <c r="C405" s="41"/>
      <c r="D405" s="41"/>
      <c r="E405" s="42"/>
      <c r="F405" s="216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5.75" customHeight="1" x14ac:dyDescent="0.2">
      <c r="A406" s="40"/>
      <c r="B406" s="39"/>
      <c r="C406" s="41"/>
      <c r="D406" s="41"/>
      <c r="E406" s="42"/>
      <c r="F406" s="216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5.75" customHeight="1" x14ac:dyDescent="0.2">
      <c r="A407" s="40"/>
      <c r="B407" s="39"/>
      <c r="C407" s="41"/>
      <c r="D407" s="41"/>
      <c r="E407" s="42"/>
      <c r="F407" s="216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5.75" customHeight="1" x14ac:dyDescent="0.2">
      <c r="A408" s="40"/>
      <c r="B408" s="39"/>
      <c r="C408" s="41"/>
      <c r="D408" s="41"/>
      <c r="E408" s="42"/>
      <c r="F408" s="216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5.75" customHeight="1" x14ac:dyDescent="0.2">
      <c r="A409" s="40"/>
      <c r="B409" s="39"/>
      <c r="C409" s="41"/>
      <c r="D409" s="41"/>
      <c r="E409" s="42"/>
      <c r="F409" s="216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5.75" customHeight="1" x14ac:dyDescent="0.2">
      <c r="A410" s="40"/>
      <c r="B410" s="39"/>
      <c r="C410" s="41"/>
      <c r="D410" s="41"/>
      <c r="E410" s="42"/>
      <c r="F410" s="216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5.75" customHeight="1" x14ac:dyDescent="0.2">
      <c r="A411" s="40"/>
      <c r="B411" s="39"/>
      <c r="C411" s="41"/>
      <c r="D411" s="41"/>
      <c r="E411" s="42"/>
      <c r="F411" s="216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5.75" customHeight="1" x14ac:dyDescent="0.2">
      <c r="A412" s="40"/>
      <c r="B412" s="39"/>
      <c r="C412" s="41"/>
      <c r="D412" s="41"/>
      <c r="E412" s="42"/>
      <c r="F412" s="216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5.75" customHeight="1" x14ac:dyDescent="0.2">
      <c r="A413" s="40"/>
      <c r="B413" s="39"/>
      <c r="C413" s="41"/>
      <c r="D413" s="41"/>
      <c r="E413" s="42"/>
      <c r="F413" s="216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5.75" customHeight="1" x14ac:dyDescent="0.2">
      <c r="A414" s="40"/>
      <c r="B414" s="39"/>
      <c r="C414" s="41"/>
      <c r="D414" s="41"/>
      <c r="E414" s="42"/>
      <c r="F414" s="216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5.75" customHeight="1" x14ac:dyDescent="0.2">
      <c r="A415" s="40"/>
      <c r="B415" s="39"/>
      <c r="C415" s="41"/>
      <c r="D415" s="41"/>
      <c r="E415" s="42"/>
      <c r="F415" s="216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5.75" customHeight="1" x14ac:dyDescent="0.2">
      <c r="A416" s="40"/>
      <c r="B416" s="39"/>
      <c r="C416" s="41"/>
      <c r="D416" s="41"/>
      <c r="E416" s="42"/>
      <c r="F416" s="216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5.75" customHeight="1" x14ac:dyDescent="0.2">
      <c r="A417" s="40"/>
      <c r="B417" s="39"/>
      <c r="C417" s="41"/>
      <c r="D417" s="41"/>
      <c r="E417" s="42"/>
      <c r="F417" s="216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5.75" customHeight="1" x14ac:dyDescent="0.2">
      <c r="A418" s="40"/>
      <c r="B418" s="39"/>
      <c r="C418" s="41"/>
      <c r="D418" s="41"/>
      <c r="E418" s="42"/>
      <c r="F418" s="216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5.75" customHeight="1" x14ac:dyDescent="0.2">
      <c r="A419" s="40"/>
      <c r="B419" s="39"/>
      <c r="C419" s="41"/>
      <c r="D419" s="41"/>
      <c r="E419" s="42"/>
      <c r="F419" s="216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5.75" customHeight="1" x14ac:dyDescent="0.2">
      <c r="A420" s="40"/>
      <c r="B420" s="39"/>
      <c r="C420" s="41"/>
      <c r="D420" s="41"/>
      <c r="E420" s="42"/>
      <c r="F420" s="216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5.75" customHeight="1" x14ac:dyDescent="0.2">
      <c r="A421" s="40"/>
      <c r="B421" s="39"/>
      <c r="C421" s="41"/>
      <c r="D421" s="41"/>
      <c r="E421" s="42"/>
      <c r="F421" s="216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5.75" customHeight="1" x14ac:dyDescent="0.2">
      <c r="A422" s="40"/>
      <c r="B422" s="39"/>
      <c r="C422" s="41"/>
      <c r="D422" s="41"/>
      <c r="E422" s="42"/>
      <c r="F422" s="216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5.75" customHeight="1" x14ac:dyDescent="0.2">
      <c r="A423" s="40"/>
      <c r="B423" s="39"/>
      <c r="C423" s="41"/>
      <c r="D423" s="41"/>
      <c r="E423" s="42"/>
      <c r="F423" s="216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5.75" customHeight="1" x14ac:dyDescent="0.2">
      <c r="A424" s="40"/>
      <c r="B424" s="39"/>
      <c r="C424" s="41"/>
      <c r="D424" s="41"/>
      <c r="E424" s="42"/>
      <c r="F424" s="216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5.75" customHeight="1" x14ac:dyDescent="0.2">
      <c r="A425" s="40"/>
      <c r="B425" s="39"/>
      <c r="C425" s="41"/>
      <c r="D425" s="41"/>
      <c r="E425" s="42"/>
      <c r="F425" s="216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5.75" customHeight="1" x14ac:dyDescent="0.2">
      <c r="A426" s="40"/>
      <c r="B426" s="39"/>
      <c r="C426" s="41"/>
      <c r="D426" s="41"/>
      <c r="E426" s="42"/>
      <c r="F426" s="216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5.75" customHeight="1" x14ac:dyDescent="0.2">
      <c r="A427" s="40"/>
      <c r="B427" s="39"/>
      <c r="C427" s="41"/>
      <c r="D427" s="41"/>
      <c r="E427" s="42"/>
      <c r="F427" s="216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5.75" customHeight="1" x14ac:dyDescent="0.2">
      <c r="A428" s="40"/>
      <c r="B428" s="39"/>
      <c r="C428" s="41"/>
      <c r="D428" s="41"/>
      <c r="E428" s="42"/>
      <c r="F428" s="216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5.75" customHeight="1" x14ac:dyDescent="0.2">
      <c r="A429" s="40"/>
      <c r="B429" s="39"/>
      <c r="C429" s="41"/>
      <c r="D429" s="41"/>
      <c r="E429" s="42"/>
      <c r="F429" s="216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5.75" customHeight="1" x14ac:dyDescent="0.2">
      <c r="A430" s="40"/>
      <c r="B430" s="39"/>
      <c r="C430" s="41"/>
      <c r="D430" s="41"/>
      <c r="E430" s="42"/>
      <c r="F430" s="216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5.75" customHeight="1" x14ac:dyDescent="0.2">
      <c r="A431" s="40"/>
      <c r="B431" s="39"/>
      <c r="C431" s="41"/>
      <c r="D431" s="41"/>
      <c r="E431" s="42"/>
      <c r="F431" s="216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5.75" customHeight="1" x14ac:dyDescent="0.2">
      <c r="A432" s="40"/>
      <c r="B432" s="39"/>
      <c r="C432" s="41"/>
      <c r="D432" s="41"/>
      <c r="E432" s="42"/>
      <c r="F432" s="216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5.75" customHeight="1" x14ac:dyDescent="0.2">
      <c r="A433" s="40"/>
      <c r="B433" s="39"/>
      <c r="C433" s="41"/>
      <c r="D433" s="41"/>
      <c r="E433" s="42"/>
      <c r="F433" s="216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5.75" customHeight="1" x14ac:dyDescent="0.2">
      <c r="A434" s="40"/>
      <c r="B434" s="39"/>
      <c r="C434" s="41"/>
      <c r="D434" s="41"/>
      <c r="E434" s="42"/>
      <c r="F434" s="216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5.75" customHeight="1" x14ac:dyDescent="0.2">
      <c r="A435" s="40"/>
      <c r="B435" s="39"/>
      <c r="C435" s="41"/>
      <c r="D435" s="41"/>
      <c r="E435" s="42"/>
      <c r="F435" s="216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5.75" customHeight="1" x14ac:dyDescent="0.2">
      <c r="A436" s="40"/>
      <c r="B436" s="39"/>
      <c r="C436" s="41"/>
      <c r="D436" s="41"/>
      <c r="E436" s="42"/>
      <c r="F436" s="216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5.75" customHeight="1" x14ac:dyDescent="0.2">
      <c r="A437" s="40"/>
      <c r="B437" s="39"/>
      <c r="C437" s="41"/>
      <c r="D437" s="41"/>
      <c r="E437" s="42"/>
      <c r="F437" s="216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5.75" customHeight="1" x14ac:dyDescent="0.2">
      <c r="A438" s="40"/>
      <c r="B438" s="39"/>
      <c r="C438" s="41"/>
      <c r="D438" s="41"/>
      <c r="E438" s="42"/>
      <c r="F438" s="216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5.75" customHeight="1" x14ac:dyDescent="0.2">
      <c r="A439" s="40"/>
      <c r="B439" s="39"/>
      <c r="C439" s="41"/>
      <c r="D439" s="41"/>
      <c r="E439" s="42"/>
      <c r="F439" s="216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5.75" customHeight="1" x14ac:dyDescent="0.2">
      <c r="A440" s="40"/>
      <c r="B440" s="39"/>
      <c r="C440" s="41"/>
      <c r="D440" s="41"/>
      <c r="E440" s="42"/>
      <c r="F440" s="216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5.75" customHeight="1" x14ac:dyDescent="0.2">
      <c r="A441" s="40"/>
      <c r="B441" s="39"/>
      <c r="C441" s="41"/>
      <c r="D441" s="41"/>
      <c r="E441" s="42"/>
      <c r="F441" s="216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5.75" customHeight="1" x14ac:dyDescent="0.2">
      <c r="A442" s="40"/>
      <c r="B442" s="39"/>
      <c r="C442" s="41"/>
      <c r="D442" s="41"/>
      <c r="E442" s="42"/>
      <c r="F442" s="216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5.75" customHeight="1" x14ac:dyDescent="0.2">
      <c r="A443" s="40"/>
      <c r="B443" s="39"/>
      <c r="C443" s="41"/>
      <c r="D443" s="41"/>
      <c r="E443" s="42"/>
      <c r="F443" s="216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5.75" customHeight="1" x14ac:dyDescent="0.2">
      <c r="A444" s="40"/>
      <c r="B444" s="39"/>
      <c r="C444" s="41"/>
      <c r="D444" s="41"/>
      <c r="E444" s="42"/>
      <c r="F444" s="216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5.75" customHeight="1" x14ac:dyDescent="0.2">
      <c r="A445" s="40"/>
      <c r="B445" s="39"/>
      <c r="C445" s="41"/>
      <c r="D445" s="41"/>
      <c r="E445" s="42"/>
      <c r="F445" s="216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5.75" customHeight="1" x14ac:dyDescent="0.2">
      <c r="A446" s="40"/>
      <c r="B446" s="39"/>
      <c r="C446" s="41"/>
      <c r="D446" s="41"/>
      <c r="E446" s="42"/>
      <c r="F446" s="216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5.75" customHeight="1" x14ac:dyDescent="0.2">
      <c r="A447" s="40"/>
      <c r="B447" s="39"/>
      <c r="C447" s="41"/>
      <c r="D447" s="41"/>
      <c r="E447" s="42"/>
      <c r="F447" s="216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5.75" customHeight="1" x14ac:dyDescent="0.2">
      <c r="A448" s="40"/>
      <c r="B448" s="39"/>
      <c r="C448" s="41"/>
      <c r="D448" s="41"/>
      <c r="E448" s="42"/>
      <c r="F448" s="216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5.75" customHeight="1" x14ac:dyDescent="0.2">
      <c r="A449" s="40"/>
      <c r="B449" s="39"/>
      <c r="C449" s="41"/>
      <c r="D449" s="41"/>
      <c r="E449" s="42"/>
      <c r="F449" s="216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5.75" customHeight="1" x14ac:dyDescent="0.2">
      <c r="A450" s="40"/>
      <c r="B450" s="39"/>
      <c r="C450" s="41"/>
      <c r="D450" s="41"/>
      <c r="E450" s="42"/>
      <c r="F450" s="216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5.75" customHeight="1" x14ac:dyDescent="0.2">
      <c r="A451" s="40"/>
      <c r="B451" s="39"/>
      <c r="C451" s="41"/>
      <c r="D451" s="41"/>
      <c r="E451" s="42"/>
      <c r="F451" s="216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5.75" customHeight="1" x14ac:dyDescent="0.2">
      <c r="A452" s="40"/>
      <c r="B452" s="39"/>
      <c r="C452" s="41"/>
      <c r="D452" s="41"/>
      <c r="E452" s="42"/>
      <c r="F452" s="216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5.75" customHeight="1" x14ac:dyDescent="0.2">
      <c r="A453" s="40"/>
      <c r="B453" s="39"/>
      <c r="C453" s="41"/>
      <c r="D453" s="41"/>
      <c r="E453" s="42"/>
      <c r="F453" s="216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5.75" customHeight="1" x14ac:dyDescent="0.2">
      <c r="A454" s="40"/>
      <c r="B454" s="39"/>
      <c r="C454" s="41"/>
      <c r="D454" s="41"/>
      <c r="E454" s="42"/>
      <c r="F454" s="216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5.75" customHeight="1" x14ac:dyDescent="0.2">
      <c r="A455" s="40"/>
      <c r="B455" s="39"/>
      <c r="C455" s="41"/>
      <c r="D455" s="41"/>
      <c r="E455" s="42"/>
      <c r="F455" s="216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5.75" customHeight="1" x14ac:dyDescent="0.2">
      <c r="A456" s="40"/>
      <c r="B456" s="39"/>
      <c r="C456" s="41"/>
      <c r="D456" s="41"/>
      <c r="E456" s="42"/>
      <c r="F456" s="216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5.75" customHeight="1" x14ac:dyDescent="0.2">
      <c r="A457" s="40"/>
      <c r="B457" s="39"/>
      <c r="C457" s="41"/>
      <c r="D457" s="41"/>
      <c r="E457" s="42"/>
      <c r="F457" s="216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5.75" customHeight="1" x14ac:dyDescent="0.2">
      <c r="A458" s="40"/>
      <c r="B458" s="39"/>
      <c r="C458" s="41"/>
      <c r="D458" s="41"/>
      <c r="E458" s="42"/>
      <c r="F458" s="216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5.75" customHeight="1" x14ac:dyDescent="0.2">
      <c r="A459" s="40"/>
      <c r="B459" s="39"/>
      <c r="C459" s="41"/>
      <c r="D459" s="41"/>
      <c r="E459" s="42"/>
      <c r="F459" s="216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5.75" customHeight="1" x14ac:dyDescent="0.2">
      <c r="A460" s="40"/>
      <c r="B460" s="39"/>
      <c r="C460" s="41"/>
      <c r="D460" s="41"/>
      <c r="E460" s="42"/>
      <c r="F460" s="216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5.75" customHeight="1" x14ac:dyDescent="0.2">
      <c r="A461" s="40"/>
      <c r="B461" s="39"/>
      <c r="C461" s="41"/>
      <c r="D461" s="41"/>
      <c r="E461" s="42"/>
      <c r="F461" s="216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5.75" customHeight="1" x14ac:dyDescent="0.2">
      <c r="A462" s="40"/>
      <c r="B462" s="39"/>
      <c r="C462" s="41"/>
      <c r="D462" s="41"/>
      <c r="E462" s="42"/>
      <c r="F462" s="216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5.75" customHeight="1" x14ac:dyDescent="0.2">
      <c r="A463" s="40"/>
      <c r="B463" s="39"/>
      <c r="C463" s="41"/>
      <c r="D463" s="41"/>
      <c r="E463" s="42"/>
      <c r="F463" s="216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5.75" customHeight="1" x14ac:dyDescent="0.2">
      <c r="A464" s="40"/>
      <c r="B464" s="39"/>
      <c r="C464" s="41"/>
      <c r="D464" s="41"/>
      <c r="E464" s="42"/>
      <c r="F464" s="216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5.75" customHeight="1" x14ac:dyDescent="0.2">
      <c r="A465" s="40"/>
      <c r="B465" s="39"/>
      <c r="C465" s="41"/>
      <c r="D465" s="41"/>
      <c r="E465" s="42"/>
      <c r="F465" s="216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5.75" customHeight="1" x14ac:dyDescent="0.2">
      <c r="A466" s="40"/>
      <c r="B466" s="39"/>
      <c r="C466" s="41"/>
      <c r="D466" s="41"/>
      <c r="E466" s="42"/>
      <c r="F466" s="216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5.75" customHeight="1" x14ac:dyDescent="0.2">
      <c r="A467" s="40"/>
      <c r="B467" s="39"/>
      <c r="C467" s="41"/>
      <c r="D467" s="41"/>
      <c r="E467" s="42"/>
      <c r="F467" s="216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5.75" customHeight="1" x14ac:dyDescent="0.2">
      <c r="A468" s="40"/>
      <c r="B468" s="39"/>
      <c r="C468" s="41"/>
      <c r="D468" s="41"/>
      <c r="E468" s="42"/>
      <c r="F468" s="216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5.75" customHeight="1" x14ac:dyDescent="0.2">
      <c r="A469" s="40"/>
      <c r="B469" s="39"/>
      <c r="C469" s="41"/>
      <c r="D469" s="41"/>
      <c r="E469" s="42"/>
      <c r="F469" s="216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5.75" customHeight="1" x14ac:dyDescent="0.2">
      <c r="A470" s="40"/>
      <c r="B470" s="39"/>
      <c r="C470" s="41"/>
      <c r="D470" s="41"/>
      <c r="E470" s="42"/>
      <c r="F470" s="216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5.75" customHeight="1" x14ac:dyDescent="0.2">
      <c r="A471" s="40"/>
      <c r="B471" s="39"/>
      <c r="C471" s="41"/>
      <c r="D471" s="41"/>
      <c r="E471" s="42"/>
      <c r="F471" s="216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5.75" customHeight="1" x14ac:dyDescent="0.2">
      <c r="A472" s="40"/>
      <c r="B472" s="39"/>
      <c r="C472" s="41"/>
      <c r="D472" s="41"/>
      <c r="E472" s="42"/>
      <c r="F472" s="216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5.75" customHeight="1" x14ac:dyDescent="0.2">
      <c r="A473" s="40"/>
      <c r="B473" s="39"/>
      <c r="C473" s="41"/>
      <c r="D473" s="41"/>
      <c r="E473" s="42"/>
      <c r="F473" s="216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5.75" customHeight="1" x14ac:dyDescent="0.2">
      <c r="A474" s="40"/>
      <c r="B474" s="39"/>
      <c r="C474" s="41"/>
      <c r="D474" s="41"/>
      <c r="E474" s="42"/>
      <c r="F474" s="216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5.75" customHeight="1" x14ac:dyDescent="0.2">
      <c r="A475" s="40"/>
      <c r="B475" s="39"/>
      <c r="C475" s="41"/>
      <c r="D475" s="41"/>
      <c r="E475" s="42"/>
      <c r="F475" s="216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5.75" customHeight="1" x14ac:dyDescent="0.2">
      <c r="A476" s="40"/>
      <c r="B476" s="39"/>
      <c r="C476" s="41"/>
      <c r="D476" s="41"/>
      <c r="E476" s="42"/>
      <c r="F476" s="216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5.75" customHeight="1" x14ac:dyDescent="0.2">
      <c r="A477" s="40"/>
      <c r="B477" s="39"/>
      <c r="C477" s="41"/>
      <c r="D477" s="41"/>
      <c r="E477" s="42"/>
      <c r="F477" s="216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5.75" customHeight="1" x14ac:dyDescent="0.2">
      <c r="A478" s="40"/>
      <c r="B478" s="39"/>
      <c r="C478" s="41"/>
      <c r="D478" s="41"/>
      <c r="E478" s="42"/>
      <c r="F478" s="216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5.75" customHeight="1" x14ac:dyDescent="0.2">
      <c r="A479" s="40"/>
      <c r="B479" s="39"/>
      <c r="C479" s="41"/>
      <c r="D479" s="41"/>
      <c r="E479" s="42"/>
      <c r="F479" s="216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5.75" customHeight="1" x14ac:dyDescent="0.2">
      <c r="A480" s="40"/>
      <c r="B480" s="39"/>
      <c r="C480" s="41"/>
      <c r="D480" s="41"/>
      <c r="E480" s="42"/>
      <c r="F480" s="216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5.75" customHeight="1" x14ac:dyDescent="0.2">
      <c r="A481" s="40"/>
      <c r="B481" s="39"/>
      <c r="C481" s="41"/>
      <c r="D481" s="41"/>
      <c r="E481" s="42"/>
      <c r="F481" s="216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5.75" customHeight="1" x14ac:dyDescent="0.2">
      <c r="A482" s="40"/>
      <c r="B482" s="39"/>
      <c r="C482" s="41"/>
      <c r="D482" s="41"/>
      <c r="E482" s="42"/>
      <c r="F482" s="216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5.75" customHeight="1" x14ac:dyDescent="0.2">
      <c r="A483" s="40"/>
      <c r="B483" s="39"/>
      <c r="C483" s="41"/>
      <c r="D483" s="41"/>
      <c r="E483" s="42"/>
      <c r="F483" s="216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5.75" customHeight="1" x14ac:dyDescent="0.2">
      <c r="A484" s="40"/>
      <c r="B484" s="39"/>
      <c r="C484" s="41"/>
      <c r="D484" s="41"/>
      <c r="E484" s="42"/>
      <c r="F484" s="216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5.75" customHeight="1" x14ac:dyDescent="0.2">
      <c r="A485" s="40"/>
      <c r="B485" s="39"/>
      <c r="C485" s="41"/>
      <c r="D485" s="41"/>
      <c r="E485" s="42"/>
      <c r="F485" s="216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5.75" customHeight="1" x14ac:dyDescent="0.2">
      <c r="A486" s="40"/>
      <c r="B486" s="39"/>
      <c r="C486" s="41"/>
      <c r="D486" s="41"/>
      <c r="E486" s="42"/>
      <c r="F486" s="216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5.75" customHeight="1" x14ac:dyDescent="0.2">
      <c r="A487" s="40"/>
      <c r="B487" s="39"/>
      <c r="C487" s="41"/>
      <c r="D487" s="41"/>
      <c r="E487" s="42"/>
      <c r="F487" s="216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5.75" customHeight="1" x14ac:dyDescent="0.2">
      <c r="A488" s="40"/>
      <c r="B488" s="39"/>
      <c r="C488" s="41"/>
      <c r="D488" s="41"/>
      <c r="E488" s="42"/>
      <c r="F488" s="216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5.75" customHeight="1" x14ac:dyDescent="0.2">
      <c r="A489" s="40"/>
      <c r="B489" s="39"/>
      <c r="C489" s="41"/>
      <c r="D489" s="41"/>
      <c r="E489" s="42"/>
      <c r="F489" s="216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5.75" customHeight="1" x14ac:dyDescent="0.2">
      <c r="A490" s="40"/>
      <c r="B490" s="39"/>
      <c r="C490" s="41"/>
      <c r="D490" s="41"/>
      <c r="E490" s="42"/>
      <c r="F490" s="216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5.75" customHeight="1" x14ac:dyDescent="0.2">
      <c r="A491" s="40"/>
      <c r="B491" s="39"/>
      <c r="C491" s="41"/>
      <c r="D491" s="41"/>
      <c r="E491" s="42"/>
      <c r="F491" s="216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5.75" customHeight="1" x14ac:dyDescent="0.2">
      <c r="A492" s="40"/>
      <c r="B492" s="39"/>
      <c r="C492" s="41"/>
      <c r="D492" s="41"/>
      <c r="E492" s="42"/>
      <c r="F492" s="216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5.75" customHeight="1" x14ac:dyDescent="0.2">
      <c r="A493" s="40"/>
      <c r="B493" s="39"/>
      <c r="C493" s="41"/>
      <c r="D493" s="41"/>
      <c r="E493" s="42"/>
      <c r="F493" s="216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5.75" customHeight="1" x14ac:dyDescent="0.2">
      <c r="A494" s="40"/>
      <c r="B494" s="39"/>
      <c r="C494" s="41"/>
      <c r="D494" s="41"/>
      <c r="E494" s="42"/>
      <c r="F494" s="216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5.75" customHeight="1" x14ac:dyDescent="0.2">
      <c r="A495" s="40"/>
      <c r="B495" s="39"/>
      <c r="C495" s="41"/>
      <c r="D495" s="41"/>
      <c r="E495" s="42"/>
      <c r="F495" s="216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5.75" customHeight="1" x14ac:dyDescent="0.2">
      <c r="A496" s="40"/>
      <c r="B496" s="39"/>
      <c r="C496" s="41"/>
      <c r="D496" s="41"/>
      <c r="E496" s="42"/>
      <c r="F496" s="216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5.75" customHeight="1" x14ac:dyDescent="0.2">
      <c r="A497" s="40"/>
      <c r="B497" s="39"/>
      <c r="C497" s="41"/>
      <c r="D497" s="41"/>
      <c r="E497" s="42"/>
      <c r="F497" s="216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5.75" customHeight="1" x14ac:dyDescent="0.2">
      <c r="A498" s="40"/>
      <c r="B498" s="39"/>
      <c r="C498" s="41"/>
      <c r="D498" s="41"/>
      <c r="E498" s="42"/>
      <c r="F498" s="216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5.75" customHeight="1" x14ac:dyDescent="0.2">
      <c r="A499" s="40"/>
      <c r="B499" s="39"/>
      <c r="C499" s="41"/>
      <c r="D499" s="41"/>
      <c r="E499" s="42"/>
      <c r="F499" s="216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5.75" customHeight="1" x14ac:dyDescent="0.2">
      <c r="A500" s="40"/>
      <c r="B500" s="39"/>
      <c r="C500" s="41"/>
      <c r="D500" s="41"/>
      <c r="E500" s="42"/>
      <c r="F500" s="216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5.75" customHeight="1" x14ac:dyDescent="0.2">
      <c r="A501" s="40"/>
      <c r="B501" s="39"/>
      <c r="C501" s="41"/>
      <c r="D501" s="41"/>
      <c r="E501" s="42"/>
      <c r="F501" s="216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5.75" customHeight="1" x14ac:dyDescent="0.2">
      <c r="A502" s="40"/>
      <c r="B502" s="39"/>
      <c r="C502" s="41"/>
      <c r="D502" s="41"/>
      <c r="E502" s="42"/>
      <c r="F502" s="216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5.75" customHeight="1" x14ac:dyDescent="0.2">
      <c r="A503" s="40"/>
      <c r="B503" s="39"/>
      <c r="C503" s="41"/>
      <c r="D503" s="41"/>
      <c r="E503" s="42"/>
      <c r="F503" s="216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5.75" customHeight="1" x14ac:dyDescent="0.2">
      <c r="A504" s="40"/>
      <c r="B504" s="39"/>
      <c r="C504" s="41"/>
      <c r="D504" s="41"/>
      <c r="E504" s="42"/>
      <c r="F504" s="216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5.75" customHeight="1" x14ac:dyDescent="0.2">
      <c r="A505" s="40"/>
      <c r="B505" s="39"/>
      <c r="C505" s="41"/>
      <c r="D505" s="41"/>
      <c r="E505" s="42"/>
      <c r="F505" s="216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5.75" customHeight="1" x14ac:dyDescent="0.2">
      <c r="A506" s="40"/>
      <c r="B506" s="39"/>
      <c r="C506" s="41"/>
      <c r="D506" s="41"/>
      <c r="E506" s="42"/>
      <c r="F506" s="216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5.75" customHeight="1" x14ac:dyDescent="0.2">
      <c r="A507" s="40"/>
      <c r="B507" s="39"/>
      <c r="C507" s="41"/>
      <c r="D507" s="41"/>
      <c r="E507" s="42"/>
      <c r="F507" s="216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5.75" customHeight="1" x14ac:dyDescent="0.2">
      <c r="A508" s="40"/>
      <c r="B508" s="39"/>
      <c r="C508" s="41"/>
      <c r="D508" s="41"/>
      <c r="E508" s="42"/>
      <c r="F508" s="216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5.75" customHeight="1" x14ac:dyDescent="0.2">
      <c r="A509" s="40"/>
      <c r="B509" s="39"/>
      <c r="C509" s="41"/>
      <c r="D509" s="41"/>
      <c r="E509" s="42"/>
      <c r="F509" s="216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5.75" customHeight="1" x14ac:dyDescent="0.2">
      <c r="A510" s="40"/>
      <c r="B510" s="39"/>
      <c r="C510" s="41"/>
      <c r="D510" s="41"/>
      <c r="E510" s="42"/>
      <c r="F510" s="216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5.75" customHeight="1" x14ac:dyDescent="0.2">
      <c r="A511" s="40"/>
      <c r="B511" s="39"/>
      <c r="C511" s="41"/>
      <c r="D511" s="41"/>
      <c r="E511" s="42"/>
      <c r="F511" s="216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5.75" customHeight="1" x14ac:dyDescent="0.2">
      <c r="A512" s="40"/>
      <c r="B512" s="39"/>
      <c r="C512" s="41"/>
      <c r="D512" s="41"/>
      <c r="E512" s="42"/>
      <c r="F512" s="216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5.75" customHeight="1" x14ac:dyDescent="0.2">
      <c r="A513" s="40"/>
      <c r="B513" s="39"/>
      <c r="C513" s="41"/>
      <c r="D513" s="41"/>
      <c r="E513" s="42"/>
      <c r="F513" s="216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5.75" customHeight="1" x14ac:dyDescent="0.2">
      <c r="A514" s="40"/>
      <c r="B514" s="39"/>
      <c r="C514" s="41"/>
      <c r="D514" s="41"/>
      <c r="E514" s="42"/>
      <c r="F514" s="216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5.75" customHeight="1" x14ac:dyDescent="0.2">
      <c r="A515" s="40"/>
      <c r="B515" s="39"/>
      <c r="C515" s="41"/>
      <c r="D515" s="41"/>
      <c r="E515" s="42"/>
      <c r="F515" s="216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5.75" customHeight="1" x14ac:dyDescent="0.2">
      <c r="A516" s="40"/>
      <c r="B516" s="39"/>
      <c r="C516" s="41"/>
      <c r="D516" s="41"/>
      <c r="E516" s="42"/>
      <c r="F516" s="216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5.75" customHeight="1" x14ac:dyDescent="0.2">
      <c r="A517" s="40"/>
      <c r="B517" s="39"/>
      <c r="C517" s="41"/>
      <c r="D517" s="41"/>
      <c r="E517" s="42"/>
      <c r="F517" s="216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5.75" customHeight="1" x14ac:dyDescent="0.2">
      <c r="A518" s="40"/>
      <c r="B518" s="39"/>
      <c r="C518" s="41"/>
      <c r="D518" s="41"/>
      <c r="E518" s="42"/>
      <c r="F518" s="216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5.75" customHeight="1" x14ac:dyDescent="0.2">
      <c r="A519" s="40"/>
      <c r="B519" s="39"/>
      <c r="C519" s="41"/>
      <c r="D519" s="41"/>
      <c r="E519" s="42"/>
      <c r="F519" s="216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5.75" customHeight="1" x14ac:dyDescent="0.2">
      <c r="A520" s="40"/>
      <c r="B520" s="39"/>
      <c r="C520" s="41"/>
      <c r="D520" s="41"/>
      <c r="E520" s="42"/>
      <c r="F520" s="216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5.75" customHeight="1" x14ac:dyDescent="0.2">
      <c r="A521" s="40"/>
      <c r="B521" s="39"/>
      <c r="C521" s="41"/>
      <c r="D521" s="41"/>
      <c r="E521" s="42"/>
      <c r="F521" s="216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5.75" customHeight="1" x14ac:dyDescent="0.2">
      <c r="A522" s="40"/>
      <c r="B522" s="39"/>
      <c r="C522" s="41"/>
      <c r="D522" s="41"/>
      <c r="E522" s="42"/>
      <c r="F522" s="216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5.75" customHeight="1" x14ac:dyDescent="0.2">
      <c r="A523" s="40"/>
      <c r="B523" s="39"/>
      <c r="C523" s="41"/>
      <c r="D523" s="41"/>
      <c r="E523" s="42"/>
      <c r="F523" s="216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5.75" customHeight="1" x14ac:dyDescent="0.2">
      <c r="A524" s="40"/>
      <c r="B524" s="39"/>
      <c r="C524" s="41"/>
      <c r="D524" s="41"/>
      <c r="E524" s="42"/>
      <c r="F524" s="216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5.75" customHeight="1" x14ac:dyDescent="0.2">
      <c r="A525" s="40"/>
      <c r="B525" s="39"/>
      <c r="C525" s="41"/>
      <c r="D525" s="41"/>
      <c r="E525" s="42"/>
      <c r="F525" s="216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5.75" customHeight="1" x14ac:dyDescent="0.2">
      <c r="A526" s="40"/>
      <c r="B526" s="39"/>
      <c r="C526" s="41"/>
      <c r="D526" s="41"/>
      <c r="E526" s="42"/>
      <c r="F526" s="216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5.75" customHeight="1" x14ac:dyDescent="0.2">
      <c r="A527" s="40"/>
      <c r="B527" s="39"/>
      <c r="C527" s="41"/>
      <c r="D527" s="41"/>
      <c r="E527" s="42"/>
      <c r="F527" s="216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5.75" customHeight="1" x14ac:dyDescent="0.2">
      <c r="A528" s="40"/>
      <c r="B528" s="39"/>
      <c r="C528" s="41"/>
      <c r="D528" s="41"/>
      <c r="E528" s="42"/>
      <c r="F528" s="216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5.75" customHeight="1" x14ac:dyDescent="0.2">
      <c r="A529" s="40"/>
      <c r="B529" s="39"/>
      <c r="C529" s="41"/>
      <c r="D529" s="41"/>
      <c r="E529" s="42"/>
      <c r="F529" s="216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5.75" customHeight="1" x14ac:dyDescent="0.2">
      <c r="A530" s="40"/>
      <c r="B530" s="39"/>
      <c r="C530" s="41"/>
      <c r="D530" s="41"/>
      <c r="E530" s="42"/>
      <c r="F530" s="216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5.75" customHeight="1" x14ac:dyDescent="0.2">
      <c r="A531" s="40"/>
      <c r="B531" s="39"/>
      <c r="C531" s="41"/>
      <c r="D531" s="41"/>
      <c r="E531" s="42"/>
      <c r="F531" s="216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5.75" customHeight="1" x14ac:dyDescent="0.2">
      <c r="A532" s="40"/>
      <c r="B532" s="39"/>
      <c r="C532" s="41"/>
      <c r="D532" s="41"/>
      <c r="E532" s="42"/>
      <c r="F532" s="216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5.75" customHeight="1" x14ac:dyDescent="0.2">
      <c r="A533" s="40"/>
      <c r="B533" s="39"/>
      <c r="C533" s="41"/>
      <c r="D533" s="41"/>
      <c r="E533" s="42"/>
      <c r="F533" s="216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5.75" customHeight="1" x14ac:dyDescent="0.2">
      <c r="A534" s="40"/>
      <c r="B534" s="39"/>
      <c r="C534" s="41"/>
      <c r="D534" s="41"/>
      <c r="E534" s="42"/>
      <c r="F534" s="216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5.75" customHeight="1" x14ac:dyDescent="0.2">
      <c r="A535" s="40"/>
      <c r="B535" s="39"/>
      <c r="C535" s="41"/>
      <c r="D535" s="41"/>
      <c r="E535" s="42"/>
      <c r="F535" s="216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5.75" customHeight="1" x14ac:dyDescent="0.2">
      <c r="A536" s="40"/>
      <c r="B536" s="39"/>
      <c r="C536" s="41"/>
      <c r="D536" s="41"/>
      <c r="E536" s="42"/>
      <c r="F536" s="216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5.75" customHeight="1" x14ac:dyDescent="0.2">
      <c r="A537" s="40"/>
      <c r="B537" s="39"/>
      <c r="C537" s="41"/>
      <c r="D537" s="41"/>
      <c r="E537" s="42"/>
      <c r="F537" s="216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5.75" customHeight="1" x14ac:dyDescent="0.2">
      <c r="A538" s="40"/>
      <c r="B538" s="39"/>
      <c r="C538" s="41"/>
      <c r="D538" s="41"/>
      <c r="E538" s="42"/>
      <c r="F538" s="216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5.75" customHeight="1" x14ac:dyDescent="0.2">
      <c r="A539" s="40"/>
      <c r="B539" s="39"/>
      <c r="C539" s="41"/>
      <c r="D539" s="41"/>
      <c r="E539" s="42"/>
      <c r="F539" s="216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5.75" customHeight="1" x14ac:dyDescent="0.2">
      <c r="A540" s="40"/>
      <c r="B540" s="39"/>
      <c r="C540" s="41"/>
      <c r="D540" s="41"/>
      <c r="E540" s="42"/>
      <c r="F540" s="216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5.75" customHeight="1" x14ac:dyDescent="0.2">
      <c r="A541" s="40"/>
      <c r="B541" s="39"/>
      <c r="C541" s="41"/>
      <c r="D541" s="41"/>
      <c r="E541" s="42"/>
      <c r="F541" s="216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5.75" customHeight="1" x14ac:dyDescent="0.2">
      <c r="A542" s="40"/>
      <c r="B542" s="39"/>
      <c r="C542" s="41"/>
      <c r="D542" s="41"/>
      <c r="E542" s="42"/>
      <c r="F542" s="216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5.75" customHeight="1" x14ac:dyDescent="0.2">
      <c r="A543" s="40"/>
      <c r="B543" s="39"/>
      <c r="C543" s="41"/>
      <c r="D543" s="41"/>
      <c r="E543" s="42"/>
      <c r="F543" s="216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5.75" customHeight="1" x14ac:dyDescent="0.2">
      <c r="A544" s="40"/>
      <c r="B544" s="39"/>
      <c r="C544" s="41"/>
      <c r="D544" s="41"/>
      <c r="E544" s="42"/>
      <c r="F544" s="216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5.75" customHeight="1" x14ac:dyDescent="0.2">
      <c r="A545" s="40"/>
      <c r="B545" s="39"/>
      <c r="C545" s="41"/>
      <c r="D545" s="41"/>
      <c r="E545" s="42"/>
      <c r="F545" s="216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5.75" customHeight="1" x14ac:dyDescent="0.2">
      <c r="A546" s="40"/>
      <c r="B546" s="39"/>
      <c r="C546" s="41"/>
      <c r="D546" s="41"/>
      <c r="E546" s="42"/>
      <c r="F546" s="216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5.75" customHeight="1" x14ac:dyDescent="0.2">
      <c r="A547" s="40"/>
      <c r="B547" s="39"/>
      <c r="C547" s="41"/>
      <c r="D547" s="41"/>
      <c r="E547" s="42"/>
      <c r="F547" s="216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5.75" customHeight="1" x14ac:dyDescent="0.2">
      <c r="A548" s="40"/>
      <c r="B548" s="39"/>
      <c r="C548" s="41"/>
      <c r="D548" s="41"/>
      <c r="E548" s="42"/>
      <c r="F548" s="216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5.75" customHeight="1" x14ac:dyDescent="0.2">
      <c r="A549" s="40"/>
      <c r="B549" s="39"/>
      <c r="C549" s="41"/>
      <c r="D549" s="41"/>
      <c r="E549" s="42"/>
      <c r="F549" s="216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5.75" customHeight="1" x14ac:dyDescent="0.2">
      <c r="A550" s="40"/>
      <c r="B550" s="39"/>
      <c r="C550" s="41"/>
      <c r="D550" s="41"/>
      <c r="E550" s="42"/>
      <c r="F550" s="216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5.75" customHeight="1" x14ac:dyDescent="0.2">
      <c r="A551" s="40"/>
      <c r="B551" s="39"/>
      <c r="C551" s="41"/>
      <c r="D551" s="41"/>
      <c r="E551" s="42"/>
      <c r="F551" s="216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5.75" customHeight="1" x14ac:dyDescent="0.2">
      <c r="A552" s="40"/>
      <c r="B552" s="39"/>
      <c r="C552" s="41"/>
      <c r="D552" s="41"/>
      <c r="E552" s="42"/>
      <c r="F552" s="216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5.75" customHeight="1" x14ac:dyDescent="0.2">
      <c r="A553" s="40"/>
      <c r="B553" s="39"/>
      <c r="C553" s="41"/>
      <c r="D553" s="41"/>
      <c r="E553" s="42"/>
      <c r="F553" s="216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5.75" customHeight="1" x14ac:dyDescent="0.2">
      <c r="A554" s="40"/>
      <c r="B554" s="39"/>
      <c r="C554" s="41"/>
      <c r="D554" s="41"/>
      <c r="E554" s="42"/>
      <c r="F554" s="216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5.75" customHeight="1" x14ac:dyDescent="0.2">
      <c r="A555" s="40"/>
      <c r="B555" s="39"/>
      <c r="C555" s="41"/>
      <c r="D555" s="41"/>
      <c r="E555" s="42"/>
      <c r="F555" s="216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5.75" customHeight="1" x14ac:dyDescent="0.2">
      <c r="A556" s="40"/>
      <c r="B556" s="39"/>
      <c r="C556" s="41"/>
      <c r="D556" s="41"/>
      <c r="E556" s="42"/>
      <c r="F556" s="216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5.75" customHeight="1" x14ac:dyDescent="0.2">
      <c r="A557" s="40"/>
      <c r="B557" s="39"/>
      <c r="C557" s="41"/>
      <c r="D557" s="41"/>
      <c r="E557" s="42"/>
      <c r="F557" s="216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5.75" customHeight="1" x14ac:dyDescent="0.2">
      <c r="A558" s="40"/>
      <c r="B558" s="39"/>
      <c r="C558" s="41"/>
      <c r="D558" s="41"/>
      <c r="E558" s="42"/>
      <c r="F558" s="216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5.75" customHeight="1" x14ac:dyDescent="0.2">
      <c r="A559" s="40"/>
      <c r="B559" s="39"/>
      <c r="C559" s="41"/>
      <c r="D559" s="41"/>
      <c r="E559" s="42"/>
      <c r="F559" s="216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5.75" customHeight="1" x14ac:dyDescent="0.2">
      <c r="A560" s="40"/>
      <c r="B560" s="39"/>
      <c r="C560" s="41"/>
      <c r="D560" s="41"/>
      <c r="E560" s="42"/>
      <c r="F560" s="216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5.75" customHeight="1" x14ac:dyDescent="0.2">
      <c r="A561" s="40"/>
      <c r="B561" s="39"/>
      <c r="C561" s="41"/>
      <c r="D561" s="41"/>
      <c r="E561" s="42"/>
      <c r="F561" s="216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5.75" customHeight="1" x14ac:dyDescent="0.2">
      <c r="A562" s="40"/>
      <c r="B562" s="39"/>
      <c r="C562" s="41"/>
      <c r="D562" s="41"/>
      <c r="E562" s="42"/>
      <c r="F562" s="216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5.75" customHeight="1" x14ac:dyDescent="0.2">
      <c r="A563" s="40"/>
      <c r="B563" s="39"/>
      <c r="C563" s="41"/>
      <c r="D563" s="41"/>
      <c r="E563" s="42"/>
      <c r="F563" s="216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5.75" customHeight="1" x14ac:dyDescent="0.2">
      <c r="A564" s="40"/>
      <c r="B564" s="39"/>
      <c r="C564" s="41"/>
      <c r="D564" s="41"/>
      <c r="E564" s="42"/>
      <c r="F564" s="216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5.75" customHeight="1" x14ac:dyDescent="0.2">
      <c r="A565" s="40"/>
      <c r="B565" s="39"/>
      <c r="C565" s="41"/>
      <c r="D565" s="41"/>
      <c r="E565" s="42"/>
      <c r="F565" s="216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5.75" customHeight="1" x14ac:dyDescent="0.2">
      <c r="A566" s="40"/>
      <c r="B566" s="39"/>
      <c r="C566" s="41"/>
      <c r="D566" s="41"/>
      <c r="E566" s="42"/>
      <c r="F566" s="216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5.75" customHeight="1" x14ac:dyDescent="0.2">
      <c r="A567" s="40"/>
      <c r="B567" s="39"/>
      <c r="C567" s="41"/>
      <c r="D567" s="41"/>
      <c r="E567" s="42"/>
      <c r="F567" s="216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5.75" customHeight="1" x14ac:dyDescent="0.2">
      <c r="A568" s="40"/>
      <c r="B568" s="39"/>
      <c r="C568" s="41"/>
      <c r="D568" s="41"/>
      <c r="E568" s="42"/>
      <c r="F568" s="216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5.75" customHeight="1" x14ac:dyDescent="0.2">
      <c r="A569" s="40"/>
      <c r="B569" s="39"/>
      <c r="C569" s="41"/>
      <c r="D569" s="41"/>
      <c r="E569" s="42"/>
      <c r="F569" s="216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5.75" customHeight="1" x14ac:dyDescent="0.2">
      <c r="A570" s="40"/>
      <c r="B570" s="39"/>
      <c r="C570" s="41"/>
      <c r="D570" s="41"/>
      <c r="E570" s="42"/>
      <c r="F570" s="216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5.75" customHeight="1" x14ac:dyDescent="0.2">
      <c r="A571" s="40"/>
      <c r="B571" s="39"/>
      <c r="C571" s="41"/>
      <c r="D571" s="41"/>
      <c r="E571" s="42"/>
      <c r="F571" s="216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5.75" customHeight="1" x14ac:dyDescent="0.2">
      <c r="A572" s="40"/>
      <c r="B572" s="39"/>
      <c r="C572" s="41"/>
      <c r="D572" s="41"/>
      <c r="E572" s="42"/>
      <c r="F572" s="216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5.75" customHeight="1" x14ac:dyDescent="0.2">
      <c r="A573" s="40"/>
      <c r="B573" s="39"/>
      <c r="C573" s="41"/>
      <c r="D573" s="41"/>
      <c r="E573" s="42"/>
      <c r="F573" s="216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5.75" customHeight="1" x14ac:dyDescent="0.2">
      <c r="A574" s="40"/>
      <c r="B574" s="39"/>
      <c r="C574" s="41"/>
      <c r="D574" s="41"/>
      <c r="E574" s="42"/>
      <c r="F574" s="216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5.75" customHeight="1" x14ac:dyDescent="0.2">
      <c r="A575" s="40"/>
      <c r="B575" s="39"/>
      <c r="C575" s="41"/>
      <c r="D575" s="41"/>
      <c r="E575" s="42"/>
      <c r="F575" s="216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5.75" customHeight="1" x14ac:dyDescent="0.2">
      <c r="A576" s="40"/>
      <c r="B576" s="39"/>
      <c r="C576" s="41"/>
      <c r="D576" s="41"/>
      <c r="E576" s="42"/>
      <c r="F576" s="216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5.75" customHeight="1" x14ac:dyDescent="0.2">
      <c r="A577" s="40"/>
      <c r="B577" s="39"/>
      <c r="C577" s="41"/>
      <c r="D577" s="41"/>
      <c r="E577" s="42"/>
      <c r="F577" s="216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5.75" customHeight="1" x14ac:dyDescent="0.2">
      <c r="A578" s="40"/>
      <c r="B578" s="39"/>
      <c r="C578" s="41"/>
      <c r="D578" s="41"/>
      <c r="E578" s="42"/>
      <c r="F578" s="216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5.75" customHeight="1" x14ac:dyDescent="0.2">
      <c r="A579" s="40"/>
      <c r="B579" s="39"/>
      <c r="C579" s="41"/>
      <c r="D579" s="41"/>
      <c r="E579" s="42"/>
      <c r="F579" s="216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5.75" customHeight="1" x14ac:dyDescent="0.2">
      <c r="A580" s="40"/>
      <c r="B580" s="39"/>
      <c r="C580" s="41"/>
      <c r="D580" s="41"/>
      <c r="E580" s="42"/>
      <c r="F580" s="216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5.75" customHeight="1" x14ac:dyDescent="0.2">
      <c r="A581" s="40"/>
      <c r="B581" s="39"/>
      <c r="C581" s="41"/>
      <c r="D581" s="41"/>
      <c r="E581" s="42"/>
      <c r="F581" s="216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5.75" customHeight="1" x14ac:dyDescent="0.2">
      <c r="A582" s="40"/>
      <c r="B582" s="39"/>
      <c r="C582" s="41"/>
      <c r="D582" s="41"/>
      <c r="E582" s="42"/>
      <c r="F582" s="216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5.75" customHeight="1" x14ac:dyDescent="0.2">
      <c r="A583" s="40"/>
      <c r="B583" s="39"/>
      <c r="C583" s="41"/>
      <c r="D583" s="41"/>
      <c r="E583" s="42"/>
      <c r="F583" s="216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5.75" customHeight="1" x14ac:dyDescent="0.2">
      <c r="A584" s="40"/>
      <c r="B584" s="39"/>
      <c r="C584" s="41"/>
      <c r="D584" s="41"/>
      <c r="E584" s="42"/>
      <c r="F584" s="216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5.75" customHeight="1" x14ac:dyDescent="0.2">
      <c r="A585" s="40"/>
      <c r="B585" s="39"/>
      <c r="C585" s="41"/>
      <c r="D585" s="41"/>
      <c r="E585" s="42"/>
      <c r="F585" s="216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5.75" customHeight="1" x14ac:dyDescent="0.2">
      <c r="A586" s="40"/>
      <c r="B586" s="39"/>
      <c r="C586" s="41"/>
      <c r="D586" s="41"/>
      <c r="E586" s="42"/>
      <c r="F586" s="216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5.75" customHeight="1" x14ac:dyDescent="0.2">
      <c r="A587" s="40"/>
      <c r="B587" s="39"/>
      <c r="C587" s="41"/>
      <c r="D587" s="41"/>
      <c r="E587" s="42"/>
      <c r="F587" s="216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5.75" customHeight="1" x14ac:dyDescent="0.2">
      <c r="A588" s="40"/>
      <c r="B588" s="39"/>
      <c r="C588" s="41"/>
      <c r="D588" s="41"/>
      <c r="E588" s="42"/>
      <c r="F588" s="216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5.75" customHeight="1" x14ac:dyDescent="0.2">
      <c r="A589" s="40"/>
      <c r="B589" s="39"/>
      <c r="C589" s="41"/>
      <c r="D589" s="41"/>
      <c r="E589" s="42"/>
      <c r="F589" s="216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5.75" customHeight="1" x14ac:dyDescent="0.2">
      <c r="A590" s="40"/>
      <c r="B590" s="39"/>
      <c r="C590" s="41"/>
      <c r="D590" s="41"/>
      <c r="E590" s="42"/>
      <c r="F590" s="216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5.75" customHeight="1" x14ac:dyDescent="0.2">
      <c r="A591" s="40"/>
      <c r="B591" s="39"/>
      <c r="C591" s="41"/>
      <c r="D591" s="41"/>
      <c r="E591" s="42"/>
      <c r="F591" s="216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5.75" customHeight="1" x14ac:dyDescent="0.2">
      <c r="A592" s="40"/>
      <c r="B592" s="39"/>
      <c r="C592" s="41"/>
      <c r="D592" s="41"/>
      <c r="E592" s="42"/>
      <c r="F592" s="216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5.75" customHeight="1" x14ac:dyDescent="0.2">
      <c r="A593" s="40"/>
      <c r="B593" s="39"/>
      <c r="C593" s="41"/>
      <c r="D593" s="41"/>
      <c r="E593" s="42"/>
      <c r="F593" s="216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5.75" customHeight="1" x14ac:dyDescent="0.2">
      <c r="A594" s="40"/>
      <c r="B594" s="39"/>
      <c r="C594" s="41"/>
      <c r="D594" s="41"/>
      <c r="E594" s="42"/>
      <c r="F594" s="216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5.75" customHeight="1" x14ac:dyDescent="0.2">
      <c r="A595" s="40"/>
      <c r="B595" s="39"/>
      <c r="C595" s="41"/>
      <c r="D595" s="41"/>
      <c r="E595" s="42"/>
      <c r="F595" s="216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5.75" customHeight="1" x14ac:dyDescent="0.2">
      <c r="A596" s="40"/>
      <c r="B596" s="39"/>
      <c r="C596" s="41"/>
      <c r="D596" s="41"/>
      <c r="E596" s="42"/>
      <c r="F596" s="216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5.75" customHeight="1" x14ac:dyDescent="0.2">
      <c r="A597" s="40"/>
      <c r="B597" s="39"/>
      <c r="C597" s="41"/>
      <c r="D597" s="41"/>
      <c r="E597" s="42"/>
      <c r="F597" s="216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5.75" customHeight="1" x14ac:dyDescent="0.2">
      <c r="A598" s="40"/>
      <c r="B598" s="39"/>
      <c r="C598" s="41"/>
      <c r="D598" s="41"/>
      <c r="E598" s="42"/>
      <c r="F598" s="216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5.75" customHeight="1" x14ac:dyDescent="0.2">
      <c r="A599" s="40"/>
      <c r="B599" s="39"/>
      <c r="C599" s="41"/>
      <c r="D599" s="41"/>
      <c r="E599" s="42"/>
      <c r="F599" s="216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5.75" customHeight="1" x14ac:dyDescent="0.2">
      <c r="A600" s="40"/>
      <c r="B600" s="39"/>
      <c r="C600" s="41"/>
      <c r="D600" s="41"/>
      <c r="E600" s="42"/>
      <c r="F600" s="216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5.75" customHeight="1" x14ac:dyDescent="0.2">
      <c r="A601" s="40"/>
      <c r="B601" s="39"/>
      <c r="C601" s="41"/>
      <c r="D601" s="41"/>
      <c r="E601" s="42"/>
      <c r="F601" s="216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5.75" customHeight="1" x14ac:dyDescent="0.2">
      <c r="A602" s="40"/>
      <c r="B602" s="39"/>
      <c r="C602" s="41"/>
      <c r="D602" s="41"/>
      <c r="E602" s="42"/>
      <c r="F602" s="216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5.75" customHeight="1" x14ac:dyDescent="0.2">
      <c r="A603" s="40"/>
      <c r="B603" s="39"/>
      <c r="C603" s="41"/>
      <c r="D603" s="41"/>
      <c r="E603" s="42"/>
      <c r="F603" s="216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5.75" customHeight="1" x14ac:dyDescent="0.2">
      <c r="A604" s="40"/>
      <c r="B604" s="39"/>
      <c r="C604" s="41"/>
      <c r="D604" s="41"/>
      <c r="E604" s="42"/>
      <c r="F604" s="216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5.75" customHeight="1" x14ac:dyDescent="0.2">
      <c r="A605" s="40"/>
      <c r="B605" s="39"/>
      <c r="C605" s="41"/>
      <c r="D605" s="41"/>
      <c r="E605" s="42"/>
      <c r="F605" s="216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5.75" customHeight="1" x14ac:dyDescent="0.2">
      <c r="A606" s="40"/>
      <c r="B606" s="39"/>
      <c r="C606" s="41"/>
      <c r="D606" s="41"/>
      <c r="E606" s="42"/>
      <c r="F606" s="216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5.75" customHeight="1" x14ac:dyDescent="0.2">
      <c r="A607" s="40"/>
      <c r="B607" s="39"/>
      <c r="C607" s="41"/>
      <c r="D607" s="41"/>
      <c r="E607" s="42"/>
      <c r="F607" s="216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5.75" customHeight="1" x14ac:dyDescent="0.2">
      <c r="A608" s="40"/>
      <c r="B608" s="39"/>
      <c r="C608" s="41"/>
      <c r="D608" s="41"/>
      <c r="E608" s="42"/>
      <c r="F608" s="216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5.75" customHeight="1" x14ac:dyDescent="0.2">
      <c r="A609" s="40"/>
      <c r="B609" s="39"/>
      <c r="C609" s="41"/>
      <c r="D609" s="41"/>
      <c r="E609" s="42"/>
      <c r="F609" s="216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5.75" customHeight="1" x14ac:dyDescent="0.2">
      <c r="A610" s="40"/>
      <c r="B610" s="39"/>
      <c r="C610" s="41"/>
      <c r="D610" s="41"/>
      <c r="E610" s="42"/>
      <c r="F610" s="216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5.75" customHeight="1" x14ac:dyDescent="0.2">
      <c r="A611" s="40"/>
      <c r="B611" s="39"/>
      <c r="C611" s="41"/>
      <c r="D611" s="41"/>
      <c r="E611" s="42"/>
      <c r="F611" s="216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5.75" customHeight="1" x14ac:dyDescent="0.2">
      <c r="A612" s="40"/>
      <c r="B612" s="39"/>
      <c r="C612" s="41"/>
      <c r="D612" s="41"/>
      <c r="E612" s="42"/>
      <c r="F612" s="216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5.75" customHeight="1" x14ac:dyDescent="0.2">
      <c r="A613" s="40"/>
      <c r="B613" s="39"/>
      <c r="C613" s="41"/>
      <c r="D613" s="41"/>
      <c r="E613" s="42"/>
      <c r="F613" s="216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5.75" customHeight="1" x14ac:dyDescent="0.2">
      <c r="A614" s="40"/>
      <c r="B614" s="39"/>
      <c r="C614" s="41"/>
      <c r="D614" s="41"/>
      <c r="E614" s="42"/>
      <c r="F614" s="216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5.75" customHeight="1" x14ac:dyDescent="0.2">
      <c r="A615" s="40"/>
      <c r="B615" s="39"/>
      <c r="C615" s="41"/>
      <c r="D615" s="41"/>
      <c r="E615" s="42"/>
      <c r="F615" s="216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5.75" customHeight="1" x14ac:dyDescent="0.2">
      <c r="A616" s="40"/>
      <c r="B616" s="39"/>
      <c r="C616" s="41"/>
      <c r="D616" s="41"/>
      <c r="E616" s="42"/>
      <c r="F616" s="216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5.75" customHeight="1" x14ac:dyDescent="0.2">
      <c r="A617" s="40"/>
      <c r="B617" s="39"/>
      <c r="C617" s="41"/>
      <c r="D617" s="41"/>
      <c r="E617" s="42"/>
      <c r="F617" s="216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5.75" customHeight="1" x14ac:dyDescent="0.2">
      <c r="A618" s="40"/>
      <c r="B618" s="39"/>
      <c r="C618" s="41"/>
      <c r="D618" s="41"/>
      <c r="E618" s="42"/>
      <c r="F618" s="216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5.75" customHeight="1" x14ac:dyDescent="0.2">
      <c r="A619" s="40"/>
      <c r="B619" s="39"/>
      <c r="C619" s="41"/>
      <c r="D619" s="41"/>
      <c r="E619" s="42"/>
      <c r="F619" s="216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5.75" customHeight="1" x14ac:dyDescent="0.2">
      <c r="A620" s="40"/>
      <c r="B620" s="39"/>
      <c r="C620" s="41"/>
      <c r="D620" s="41"/>
      <c r="E620" s="42"/>
      <c r="F620" s="216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5.75" customHeight="1" x14ac:dyDescent="0.2">
      <c r="A621" s="40"/>
      <c r="B621" s="39"/>
      <c r="C621" s="41"/>
      <c r="D621" s="41"/>
      <c r="E621" s="42"/>
      <c r="F621" s="216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5.75" customHeight="1" x14ac:dyDescent="0.2">
      <c r="A622" s="40"/>
      <c r="B622" s="39"/>
      <c r="C622" s="41"/>
      <c r="D622" s="41"/>
      <c r="E622" s="42"/>
      <c r="F622" s="216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5.75" customHeight="1" x14ac:dyDescent="0.2">
      <c r="A623" s="40"/>
      <c r="B623" s="39"/>
      <c r="C623" s="41"/>
      <c r="D623" s="41"/>
      <c r="E623" s="42"/>
      <c r="F623" s="216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5.75" customHeight="1" x14ac:dyDescent="0.2">
      <c r="A624" s="40"/>
      <c r="B624" s="39"/>
      <c r="C624" s="41"/>
      <c r="D624" s="41"/>
      <c r="E624" s="42"/>
      <c r="F624" s="216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5.75" customHeight="1" x14ac:dyDescent="0.2">
      <c r="A625" s="40"/>
      <c r="B625" s="39"/>
      <c r="C625" s="41"/>
      <c r="D625" s="41"/>
      <c r="E625" s="42"/>
      <c r="F625" s="216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5.75" customHeight="1" x14ac:dyDescent="0.2">
      <c r="A626" s="40"/>
      <c r="B626" s="39"/>
      <c r="C626" s="41"/>
      <c r="D626" s="41"/>
      <c r="E626" s="42"/>
      <c r="F626" s="216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5.75" customHeight="1" x14ac:dyDescent="0.2">
      <c r="A627" s="40"/>
      <c r="B627" s="39"/>
      <c r="C627" s="41"/>
      <c r="D627" s="41"/>
      <c r="E627" s="42"/>
      <c r="F627" s="216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5.75" customHeight="1" x14ac:dyDescent="0.2">
      <c r="A628" s="40"/>
      <c r="B628" s="39"/>
      <c r="C628" s="41"/>
      <c r="D628" s="41"/>
      <c r="E628" s="42"/>
      <c r="F628" s="216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5.75" customHeight="1" x14ac:dyDescent="0.2">
      <c r="A629" s="40"/>
      <c r="B629" s="39"/>
      <c r="C629" s="41"/>
      <c r="D629" s="41"/>
      <c r="E629" s="42"/>
      <c r="F629" s="216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5.75" customHeight="1" x14ac:dyDescent="0.2">
      <c r="A630" s="40"/>
      <c r="B630" s="39"/>
      <c r="C630" s="41"/>
      <c r="D630" s="41"/>
      <c r="E630" s="42"/>
      <c r="F630" s="216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5.75" customHeight="1" x14ac:dyDescent="0.2">
      <c r="A631" s="40"/>
      <c r="B631" s="39"/>
      <c r="C631" s="41"/>
      <c r="D631" s="41"/>
      <c r="E631" s="42"/>
      <c r="F631" s="216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5.75" customHeight="1" x14ac:dyDescent="0.2">
      <c r="A632" s="40"/>
      <c r="B632" s="39"/>
      <c r="C632" s="41"/>
      <c r="D632" s="41"/>
      <c r="E632" s="42"/>
      <c r="F632" s="216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5.75" customHeight="1" x14ac:dyDescent="0.2">
      <c r="A633" s="40"/>
      <c r="B633" s="39"/>
      <c r="C633" s="41"/>
      <c r="D633" s="41"/>
      <c r="E633" s="42"/>
      <c r="F633" s="216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5.75" customHeight="1" x14ac:dyDescent="0.2">
      <c r="A634" s="40"/>
      <c r="B634" s="39"/>
      <c r="C634" s="41"/>
      <c r="D634" s="41"/>
      <c r="E634" s="42"/>
      <c r="F634" s="216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5.75" customHeight="1" x14ac:dyDescent="0.2">
      <c r="A635" s="40"/>
      <c r="B635" s="39"/>
      <c r="C635" s="41"/>
      <c r="D635" s="41"/>
      <c r="E635" s="42"/>
      <c r="F635" s="216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5.75" customHeight="1" x14ac:dyDescent="0.2">
      <c r="A636" s="40"/>
      <c r="B636" s="39"/>
      <c r="C636" s="41"/>
      <c r="D636" s="41"/>
      <c r="E636" s="42"/>
      <c r="F636" s="216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5.75" customHeight="1" x14ac:dyDescent="0.2">
      <c r="A637" s="40"/>
      <c r="B637" s="39"/>
      <c r="C637" s="41"/>
      <c r="D637" s="41"/>
      <c r="E637" s="42"/>
      <c r="F637" s="216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5.75" customHeight="1" x14ac:dyDescent="0.2">
      <c r="A638" s="40"/>
      <c r="B638" s="39"/>
      <c r="C638" s="41"/>
      <c r="D638" s="41"/>
      <c r="E638" s="42"/>
      <c r="F638" s="216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5.75" customHeight="1" x14ac:dyDescent="0.2">
      <c r="A639" s="40"/>
      <c r="B639" s="39"/>
      <c r="C639" s="41"/>
      <c r="D639" s="41"/>
      <c r="E639" s="42"/>
      <c r="F639" s="216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5.75" customHeight="1" x14ac:dyDescent="0.2">
      <c r="A640" s="40"/>
      <c r="B640" s="39"/>
      <c r="C640" s="41"/>
      <c r="D640" s="41"/>
      <c r="E640" s="42"/>
      <c r="F640" s="216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5.75" customHeight="1" x14ac:dyDescent="0.2">
      <c r="A641" s="40"/>
      <c r="B641" s="39"/>
      <c r="C641" s="41"/>
      <c r="D641" s="41"/>
      <c r="E641" s="42"/>
      <c r="F641" s="216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5.75" customHeight="1" x14ac:dyDescent="0.2">
      <c r="A642" s="40"/>
      <c r="B642" s="39"/>
      <c r="C642" s="41"/>
      <c r="D642" s="41"/>
      <c r="E642" s="42"/>
      <c r="F642" s="216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5.75" customHeight="1" x14ac:dyDescent="0.2">
      <c r="A643" s="40"/>
      <c r="B643" s="39"/>
      <c r="C643" s="41"/>
      <c r="D643" s="41"/>
      <c r="E643" s="42"/>
      <c r="F643" s="216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5.75" customHeight="1" x14ac:dyDescent="0.2">
      <c r="A644" s="40"/>
      <c r="B644" s="39"/>
      <c r="C644" s="41"/>
      <c r="D644" s="41"/>
      <c r="E644" s="42"/>
      <c r="F644" s="216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5.75" customHeight="1" x14ac:dyDescent="0.2">
      <c r="A645" s="40"/>
      <c r="B645" s="39"/>
      <c r="C645" s="41"/>
      <c r="D645" s="41"/>
      <c r="E645" s="42"/>
      <c r="F645" s="216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5.75" customHeight="1" x14ac:dyDescent="0.2">
      <c r="A646" s="40"/>
      <c r="B646" s="39"/>
      <c r="C646" s="41"/>
      <c r="D646" s="41"/>
      <c r="E646" s="42"/>
      <c r="F646" s="216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5.75" customHeight="1" x14ac:dyDescent="0.2">
      <c r="A647" s="40"/>
      <c r="B647" s="39"/>
      <c r="C647" s="41"/>
      <c r="D647" s="41"/>
      <c r="E647" s="42"/>
      <c r="F647" s="216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5.75" customHeight="1" x14ac:dyDescent="0.2">
      <c r="A648" s="40"/>
      <c r="B648" s="39"/>
      <c r="C648" s="41"/>
      <c r="D648" s="41"/>
      <c r="E648" s="42"/>
      <c r="F648" s="216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5.75" customHeight="1" x14ac:dyDescent="0.2">
      <c r="A649" s="40"/>
      <c r="B649" s="39"/>
      <c r="C649" s="41"/>
      <c r="D649" s="41"/>
      <c r="E649" s="42"/>
      <c r="F649" s="216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5.75" customHeight="1" x14ac:dyDescent="0.2">
      <c r="A650" s="40"/>
      <c r="B650" s="39"/>
      <c r="C650" s="41"/>
      <c r="D650" s="41"/>
      <c r="E650" s="42"/>
      <c r="F650" s="216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5.75" customHeight="1" x14ac:dyDescent="0.2">
      <c r="A651" s="40"/>
      <c r="B651" s="39"/>
      <c r="C651" s="41"/>
      <c r="D651" s="41"/>
      <c r="E651" s="42"/>
      <c r="F651" s="216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5.75" customHeight="1" x14ac:dyDescent="0.2">
      <c r="A652" s="40"/>
      <c r="B652" s="39"/>
      <c r="C652" s="41"/>
      <c r="D652" s="41"/>
      <c r="E652" s="42"/>
      <c r="F652" s="216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5.75" customHeight="1" x14ac:dyDescent="0.2">
      <c r="A653" s="40"/>
      <c r="B653" s="39"/>
      <c r="C653" s="41"/>
      <c r="D653" s="41"/>
      <c r="E653" s="42"/>
      <c r="F653" s="216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5.75" customHeight="1" x14ac:dyDescent="0.2">
      <c r="A654" s="40"/>
      <c r="B654" s="39"/>
      <c r="C654" s="41"/>
      <c r="D654" s="41"/>
      <c r="E654" s="42"/>
      <c r="F654" s="216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5.75" customHeight="1" x14ac:dyDescent="0.2">
      <c r="A655" s="40"/>
      <c r="B655" s="39"/>
      <c r="C655" s="41"/>
      <c r="D655" s="41"/>
      <c r="E655" s="42"/>
      <c r="F655" s="216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5.75" customHeight="1" x14ac:dyDescent="0.2">
      <c r="A656" s="40"/>
      <c r="B656" s="39"/>
      <c r="C656" s="41"/>
      <c r="D656" s="41"/>
      <c r="E656" s="42"/>
      <c r="F656" s="216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5.75" customHeight="1" x14ac:dyDescent="0.2">
      <c r="A657" s="40"/>
      <c r="B657" s="39"/>
      <c r="C657" s="41"/>
      <c r="D657" s="41"/>
      <c r="E657" s="42"/>
      <c r="F657" s="216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5.75" customHeight="1" x14ac:dyDescent="0.2">
      <c r="A658" s="40"/>
      <c r="B658" s="39"/>
      <c r="C658" s="41"/>
      <c r="D658" s="41"/>
      <c r="E658" s="42"/>
      <c r="F658" s="216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5.75" customHeight="1" x14ac:dyDescent="0.2">
      <c r="A659" s="40"/>
      <c r="B659" s="39"/>
      <c r="C659" s="41"/>
      <c r="D659" s="41"/>
      <c r="E659" s="42"/>
      <c r="F659" s="216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5.75" customHeight="1" x14ac:dyDescent="0.2">
      <c r="A660" s="40"/>
      <c r="B660" s="39"/>
      <c r="C660" s="41"/>
      <c r="D660" s="41"/>
      <c r="E660" s="42"/>
      <c r="F660" s="216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5.75" customHeight="1" x14ac:dyDescent="0.2">
      <c r="A661" s="40"/>
      <c r="B661" s="39"/>
      <c r="C661" s="41"/>
      <c r="D661" s="41"/>
      <c r="E661" s="42"/>
      <c r="F661" s="216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5.75" customHeight="1" x14ac:dyDescent="0.2">
      <c r="A662" s="40"/>
      <c r="B662" s="39"/>
      <c r="C662" s="41"/>
      <c r="D662" s="41"/>
      <c r="E662" s="42"/>
      <c r="F662" s="216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5.75" customHeight="1" x14ac:dyDescent="0.2">
      <c r="A663" s="40"/>
      <c r="B663" s="39"/>
      <c r="C663" s="41"/>
      <c r="D663" s="41"/>
      <c r="E663" s="42"/>
      <c r="F663" s="216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5.75" customHeight="1" x14ac:dyDescent="0.2">
      <c r="A664" s="40"/>
      <c r="B664" s="39"/>
      <c r="C664" s="41"/>
      <c r="D664" s="41"/>
      <c r="E664" s="42"/>
      <c r="F664" s="216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5.75" customHeight="1" x14ac:dyDescent="0.2">
      <c r="A665" s="40"/>
      <c r="B665" s="39"/>
      <c r="C665" s="41"/>
      <c r="D665" s="41"/>
      <c r="E665" s="42"/>
      <c r="F665" s="216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5.75" customHeight="1" x14ac:dyDescent="0.2">
      <c r="A666" s="40"/>
      <c r="B666" s="39"/>
      <c r="C666" s="41"/>
      <c r="D666" s="41"/>
      <c r="E666" s="42"/>
      <c r="F666" s="216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5.75" customHeight="1" x14ac:dyDescent="0.2">
      <c r="A667" s="40"/>
      <c r="B667" s="39"/>
      <c r="C667" s="41"/>
      <c r="D667" s="41"/>
      <c r="E667" s="42"/>
      <c r="F667" s="216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5.75" customHeight="1" x14ac:dyDescent="0.2">
      <c r="A668" s="40"/>
      <c r="B668" s="39"/>
      <c r="C668" s="41"/>
      <c r="D668" s="41"/>
      <c r="E668" s="42"/>
      <c r="F668" s="216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5.75" customHeight="1" x14ac:dyDescent="0.2">
      <c r="A669" s="40"/>
      <c r="B669" s="39"/>
      <c r="C669" s="41"/>
      <c r="D669" s="41"/>
      <c r="E669" s="42"/>
      <c r="F669" s="216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5.75" customHeight="1" x14ac:dyDescent="0.2">
      <c r="A670" s="40"/>
      <c r="B670" s="39"/>
      <c r="C670" s="41"/>
      <c r="D670" s="41"/>
      <c r="E670" s="42"/>
      <c r="F670" s="216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5.75" customHeight="1" x14ac:dyDescent="0.2">
      <c r="A671" s="40"/>
      <c r="B671" s="39"/>
      <c r="C671" s="41"/>
      <c r="D671" s="41"/>
      <c r="E671" s="42"/>
      <c r="F671" s="216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5.75" customHeight="1" x14ac:dyDescent="0.2">
      <c r="A672" s="40"/>
      <c r="B672" s="39"/>
      <c r="C672" s="41"/>
      <c r="D672" s="41"/>
      <c r="E672" s="42"/>
      <c r="F672" s="216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5.75" customHeight="1" x14ac:dyDescent="0.2">
      <c r="A673" s="40"/>
      <c r="B673" s="39"/>
      <c r="C673" s="41"/>
      <c r="D673" s="41"/>
      <c r="E673" s="42"/>
      <c r="F673" s="216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5.75" customHeight="1" x14ac:dyDescent="0.2">
      <c r="A674" s="40"/>
      <c r="B674" s="39"/>
      <c r="C674" s="41"/>
      <c r="D674" s="41"/>
      <c r="E674" s="42"/>
      <c r="F674" s="216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5.75" customHeight="1" x14ac:dyDescent="0.2">
      <c r="A675" s="40"/>
      <c r="B675" s="39"/>
      <c r="C675" s="41"/>
      <c r="D675" s="41"/>
      <c r="E675" s="42"/>
      <c r="F675" s="216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5.75" customHeight="1" x14ac:dyDescent="0.2">
      <c r="A676" s="40"/>
      <c r="B676" s="39"/>
      <c r="C676" s="41"/>
      <c r="D676" s="41"/>
      <c r="E676" s="42"/>
      <c r="F676" s="216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5.75" customHeight="1" x14ac:dyDescent="0.2">
      <c r="A677" s="40"/>
      <c r="B677" s="39"/>
      <c r="C677" s="41"/>
      <c r="D677" s="41"/>
      <c r="E677" s="42"/>
      <c r="F677" s="216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5.75" customHeight="1" x14ac:dyDescent="0.2">
      <c r="A678" s="40"/>
      <c r="B678" s="39"/>
      <c r="C678" s="41"/>
      <c r="D678" s="41"/>
      <c r="E678" s="42"/>
      <c r="F678" s="216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5.75" customHeight="1" x14ac:dyDescent="0.2">
      <c r="A679" s="40"/>
      <c r="B679" s="39"/>
      <c r="C679" s="41"/>
      <c r="D679" s="41"/>
      <c r="E679" s="42"/>
      <c r="F679" s="216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5.75" customHeight="1" x14ac:dyDescent="0.2">
      <c r="A680" s="40"/>
      <c r="B680" s="39"/>
      <c r="C680" s="41"/>
      <c r="D680" s="41"/>
      <c r="E680" s="42"/>
      <c r="F680" s="216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5.75" customHeight="1" x14ac:dyDescent="0.2">
      <c r="A681" s="40"/>
      <c r="B681" s="39"/>
      <c r="C681" s="41"/>
      <c r="D681" s="41"/>
      <c r="E681" s="42"/>
      <c r="F681" s="216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5.75" customHeight="1" x14ac:dyDescent="0.2">
      <c r="A682" s="40"/>
      <c r="B682" s="39"/>
      <c r="C682" s="41"/>
      <c r="D682" s="41"/>
      <c r="E682" s="42"/>
      <c r="F682" s="216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5.75" customHeight="1" x14ac:dyDescent="0.2">
      <c r="A683" s="40"/>
      <c r="B683" s="39"/>
      <c r="C683" s="41"/>
      <c r="D683" s="41"/>
      <c r="E683" s="42"/>
      <c r="F683" s="216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5.75" customHeight="1" x14ac:dyDescent="0.2">
      <c r="A684" s="40"/>
      <c r="B684" s="39"/>
      <c r="C684" s="41"/>
      <c r="D684" s="41"/>
      <c r="E684" s="42"/>
      <c r="F684" s="216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5.75" customHeight="1" x14ac:dyDescent="0.2">
      <c r="A685" s="40"/>
      <c r="B685" s="39"/>
      <c r="C685" s="41"/>
      <c r="D685" s="41"/>
      <c r="E685" s="42"/>
      <c r="F685" s="216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5.75" customHeight="1" x14ac:dyDescent="0.2">
      <c r="A686" s="40"/>
      <c r="B686" s="39"/>
      <c r="C686" s="41"/>
      <c r="D686" s="41"/>
      <c r="E686" s="42"/>
      <c r="F686" s="216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5.75" customHeight="1" x14ac:dyDescent="0.2">
      <c r="A687" s="40"/>
      <c r="B687" s="39"/>
      <c r="C687" s="41"/>
      <c r="D687" s="41"/>
      <c r="E687" s="42"/>
      <c r="F687" s="216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5.75" customHeight="1" x14ac:dyDescent="0.2">
      <c r="A688" s="40"/>
      <c r="B688" s="39"/>
      <c r="C688" s="41"/>
      <c r="D688" s="41"/>
      <c r="E688" s="42"/>
      <c r="F688" s="216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5.75" customHeight="1" x14ac:dyDescent="0.2">
      <c r="A689" s="40"/>
      <c r="B689" s="39"/>
      <c r="C689" s="41"/>
      <c r="D689" s="41"/>
      <c r="E689" s="42"/>
      <c r="F689" s="216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5.75" customHeight="1" x14ac:dyDescent="0.2">
      <c r="A690" s="40"/>
      <c r="B690" s="39"/>
      <c r="C690" s="41"/>
      <c r="D690" s="41"/>
      <c r="E690" s="42"/>
      <c r="F690" s="216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5.75" customHeight="1" x14ac:dyDescent="0.2">
      <c r="A691" s="40"/>
      <c r="B691" s="39"/>
      <c r="C691" s="41"/>
      <c r="D691" s="41"/>
      <c r="E691" s="42"/>
      <c r="F691" s="216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5.75" customHeight="1" x14ac:dyDescent="0.2">
      <c r="A692" s="40"/>
      <c r="B692" s="39"/>
      <c r="C692" s="41"/>
      <c r="D692" s="41"/>
      <c r="E692" s="42"/>
      <c r="F692" s="216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5.75" customHeight="1" x14ac:dyDescent="0.2">
      <c r="A693" s="40"/>
      <c r="B693" s="39"/>
      <c r="C693" s="41"/>
      <c r="D693" s="41"/>
      <c r="E693" s="42"/>
      <c r="F693" s="216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5.75" customHeight="1" x14ac:dyDescent="0.2">
      <c r="A694" s="40"/>
      <c r="B694" s="39"/>
      <c r="C694" s="41"/>
      <c r="D694" s="41"/>
      <c r="E694" s="42"/>
      <c r="F694" s="216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5.75" customHeight="1" x14ac:dyDescent="0.2">
      <c r="A695" s="40"/>
      <c r="B695" s="39"/>
      <c r="C695" s="41"/>
      <c r="D695" s="41"/>
      <c r="E695" s="42"/>
      <c r="F695" s="216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5.75" customHeight="1" x14ac:dyDescent="0.2">
      <c r="A696" s="40"/>
      <c r="B696" s="39"/>
      <c r="C696" s="41"/>
      <c r="D696" s="41"/>
      <c r="E696" s="42"/>
      <c r="F696" s="216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5.75" customHeight="1" x14ac:dyDescent="0.2">
      <c r="A697" s="40"/>
      <c r="B697" s="39"/>
      <c r="C697" s="41"/>
      <c r="D697" s="41"/>
      <c r="E697" s="42"/>
      <c r="F697" s="216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5.75" customHeight="1" x14ac:dyDescent="0.2">
      <c r="A698" s="40"/>
      <c r="B698" s="39"/>
      <c r="C698" s="41"/>
      <c r="D698" s="41"/>
      <c r="E698" s="42"/>
      <c r="F698" s="216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5.75" customHeight="1" x14ac:dyDescent="0.2">
      <c r="A699" s="40"/>
      <c r="B699" s="39"/>
      <c r="C699" s="41"/>
      <c r="D699" s="41"/>
      <c r="E699" s="42"/>
      <c r="F699" s="216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5.75" customHeight="1" x14ac:dyDescent="0.2">
      <c r="A700" s="40"/>
      <c r="B700" s="39"/>
      <c r="C700" s="41"/>
      <c r="D700" s="41"/>
      <c r="E700" s="42"/>
      <c r="F700" s="216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5.75" customHeight="1" x14ac:dyDescent="0.2">
      <c r="A701" s="40"/>
      <c r="B701" s="39"/>
      <c r="C701" s="41"/>
      <c r="D701" s="41"/>
      <c r="E701" s="42"/>
      <c r="F701" s="216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5.75" customHeight="1" x14ac:dyDescent="0.2">
      <c r="A702" s="40"/>
      <c r="B702" s="39"/>
      <c r="C702" s="41"/>
      <c r="D702" s="41"/>
      <c r="E702" s="42"/>
      <c r="F702" s="216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5.75" customHeight="1" x14ac:dyDescent="0.2">
      <c r="A703" s="40"/>
      <c r="B703" s="39"/>
      <c r="C703" s="41"/>
      <c r="D703" s="41"/>
      <c r="E703" s="42"/>
      <c r="F703" s="216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5.75" customHeight="1" x14ac:dyDescent="0.2">
      <c r="A704" s="40"/>
      <c r="B704" s="39"/>
      <c r="C704" s="41"/>
      <c r="D704" s="41"/>
      <c r="E704" s="42"/>
      <c r="F704" s="216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5.75" customHeight="1" x14ac:dyDescent="0.2">
      <c r="A705" s="40"/>
      <c r="B705" s="39"/>
      <c r="C705" s="41"/>
      <c r="D705" s="41"/>
      <c r="E705" s="42"/>
      <c r="F705" s="216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5.75" customHeight="1" x14ac:dyDescent="0.2">
      <c r="A706" s="40"/>
      <c r="B706" s="39"/>
      <c r="C706" s="41"/>
      <c r="D706" s="41"/>
      <c r="E706" s="42"/>
      <c r="F706" s="216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5.75" customHeight="1" x14ac:dyDescent="0.2">
      <c r="A707" s="40"/>
      <c r="B707" s="39"/>
      <c r="C707" s="41"/>
      <c r="D707" s="41"/>
      <c r="E707" s="42"/>
      <c r="F707" s="216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5.75" customHeight="1" x14ac:dyDescent="0.2">
      <c r="A708" s="40"/>
      <c r="B708" s="39"/>
      <c r="C708" s="41"/>
      <c r="D708" s="41"/>
      <c r="E708" s="42"/>
      <c r="F708" s="216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5.75" customHeight="1" x14ac:dyDescent="0.2">
      <c r="A709" s="40"/>
      <c r="B709" s="39"/>
      <c r="C709" s="41"/>
      <c r="D709" s="41"/>
      <c r="E709" s="42"/>
      <c r="F709" s="216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5.75" customHeight="1" x14ac:dyDescent="0.2">
      <c r="A710" s="40"/>
      <c r="B710" s="39"/>
      <c r="C710" s="41"/>
      <c r="D710" s="41"/>
      <c r="E710" s="42"/>
      <c r="F710" s="216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5.75" customHeight="1" x14ac:dyDescent="0.2">
      <c r="A711" s="40"/>
      <c r="B711" s="39"/>
      <c r="C711" s="41"/>
      <c r="D711" s="41"/>
      <c r="E711" s="42"/>
      <c r="F711" s="216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5.75" customHeight="1" x14ac:dyDescent="0.2">
      <c r="A712" s="40"/>
      <c r="B712" s="39"/>
      <c r="C712" s="41"/>
      <c r="D712" s="41"/>
      <c r="E712" s="42"/>
      <c r="F712" s="216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5.75" customHeight="1" x14ac:dyDescent="0.2">
      <c r="A713" s="40"/>
      <c r="B713" s="39"/>
      <c r="C713" s="41"/>
      <c r="D713" s="41"/>
      <c r="E713" s="42"/>
      <c r="F713" s="216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5.75" customHeight="1" x14ac:dyDescent="0.2">
      <c r="A714" s="40"/>
      <c r="B714" s="39"/>
      <c r="C714" s="41"/>
      <c r="D714" s="41"/>
      <c r="E714" s="42"/>
      <c r="F714" s="216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5.75" customHeight="1" x14ac:dyDescent="0.2">
      <c r="A715" s="40"/>
      <c r="B715" s="39"/>
      <c r="C715" s="41"/>
      <c r="D715" s="41"/>
      <c r="E715" s="42"/>
      <c r="F715" s="216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5.75" customHeight="1" x14ac:dyDescent="0.2">
      <c r="A716" s="40"/>
      <c r="B716" s="39"/>
      <c r="C716" s="41"/>
      <c r="D716" s="41"/>
      <c r="E716" s="42"/>
      <c r="F716" s="216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5.75" customHeight="1" x14ac:dyDescent="0.2">
      <c r="A717" s="40"/>
      <c r="B717" s="39"/>
      <c r="C717" s="41"/>
      <c r="D717" s="41"/>
      <c r="E717" s="42"/>
      <c r="F717" s="216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5.75" customHeight="1" x14ac:dyDescent="0.2">
      <c r="A718" s="40"/>
      <c r="B718" s="39"/>
      <c r="C718" s="41"/>
      <c r="D718" s="41"/>
      <c r="E718" s="42"/>
      <c r="F718" s="216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5.75" customHeight="1" x14ac:dyDescent="0.2">
      <c r="A719" s="40"/>
      <c r="B719" s="39"/>
      <c r="C719" s="41"/>
      <c r="D719" s="41"/>
      <c r="E719" s="42"/>
      <c r="F719" s="216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5.75" customHeight="1" x14ac:dyDescent="0.2">
      <c r="A720" s="40"/>
      <c r="B720" s="39"/>
      <c r="C720" s="41"/>
      <c r="D720" s="41"/>
      <c r="E720" s="42"/>
      <c r="F720" s="216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5.75" customHeight="1" x14ac:dyDescent="0.2">
      <c r="A721" s="40"/>
      <c r="B721" s="39"/>
      <c r="C721" s="41"/>
      <c r="D721" s="41"/>
      <c r="E721" s="42"/>
      <c r="F721" s="216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5.75" customHeight="1" x14ac:dyDescent="0.2">
      <c r="A722" s="40"/>
      <c r="B722" s="39"/>
      <c r="C722" s="41"/>
      <c r="D722" s="41"/>
      <c r="E722" s="42"/>
      <c r="F722" s="216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5.75" customHeight="1" x14ac:dyDescent="0.2">
      <c r="A723" s="40"/>
      <c r="B723" s="39"/>
      <c r="C723" s="41"/>
      <c r="D723" s="41"/>
      <c r="E723" s="42"/>
      <c r="F723" s="216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5.75" customHeight="1" x14ac:dyDescent="0.2">
      <c r="A724" s="40"/>
      <c r="B724" s="39"/>
      <c r="C724" s="41"/>
      <c r="D724" s="41"/>
      <c r="E724" s="42"/>
      <c r="F724" s="216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5.75" customHeight="1" x14ac:dyDescent="0.2">
      <c r="A725" s="40"/>
      <c r="B725" s="39"/>
      <c r="C725" s="41"/>
      <c r="D725" s="41"/>
      <c r="E725" s="42"/>
      <c r="F725" s="216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5.75" customHeight="1" x14ac:dyDescent="0.2">
      <c r="A726" s="40"/>
      <c r="B726" s="39"/>
      <c r="C726" s="41"/>
      <c r="D726" s="41"/>
      <c r="E726" s="42"/>
      <c r="F726" s="216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5.75" customHeight="1" x14ac:dyDescent="0.2">
      <c r="A727" s="40"/>
      <c r="B727" s="39"/>
      <c r="C727" s="41"/>
      <c r="D727" s="41"/>
      <c r="E727" s="42"/>
      <c r="F727" s="216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5.75" customHeight="1" x14ac:dyDescent="0.2">
      <c r="A728" s="40"/>
      <c r="B728" s="39"/>
      <c r="C728" s="41"/>
      <c r="D728" s="41"/>
      <c r="E728" s="42"/>
      <c r="F728" s="216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5.75" customHeight="1" x14ac:dyDescent="0.2">
      <c r="A729" s="40"/>
      <c r="B729" s="39"/>
      <c r="C729" s="41"/>
      <c r="D729" s="41"/>
      <c r="E729" s="42"/>
      <c r="F729" s="216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5.75" customHeight="1" x14ac:dyDescent="0.2">
      <c r="A730" s="40"/>
      <c r="B730" s="39"/>
      <c r="C730" s="41"/>
      <c r="D730" s="41"/>
      <c r="E730" s="42"/>
      <c r="F730" s="216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5.75" customHeight="1" x14ac:dyDescent="0.2">
      <c r="A731" s="40"/>
      <c r="B731" s="39"/>
      <c r="C731" s="41"/>
      <c r="D731" s="41"/>
      <c r="E731" s="42"/>
      <c r="F731" s="216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5.75" customHeight="1" x14ac:dyDescent="0.2">
      <c r="A732" s="40"/>
      <c r="B732" s="39"/>
      <c r="C732" s="41"/>
      <c r="D732" s="41"/>
      <c r="E732" s="42"/>
      <c r="F732" s="216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5.75" customHeight="1" x14ac:dyDescent="0.2">
      <c r="A733" s="40"/>
      <c r="B733" s="39"/>
      <c r="C733" s="41"/>
      <c r="D733" s="41"/>
      <c r="E733" s="42"/>
      <c r="F733" s="216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5.75" customHeight="1" x14ac:dyDescent="0.2">
      <c r="A734" s="40"/>
      <c r="B734" s="39"/>
      <c r="C734" s="41"/>
      <c r="D734" s="41"/>
      <c r="E734" s="42"/>
      <c r="F734" s="216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5.75" customHeight="1" x14ac:dyDescent="0.2">
      <c r="A735" s="40"/>
      <c r="B735" s="39"/>
      <c r="C735" s="41"/>
      <c r="D735" s="41"/>
      <c r="E735" s="42"/>
      <c r="F735" s="216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5.75" customHeight="1" x14ac:dyDescent="0.2">
      <c r="A736" s="40"/>
      <c r="B736" s="39"/>
      <c r="C736" s="41"/>
      <c r="D736" s="41"/>
      <c r="E736" s="42"/>
      <c r="F736" s="216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5.75" customHeight="1" x14ac:dyDescent="0.2">
      <c r="A737" s="40"/>
      <c r="B737" s="39"/>
      <c r="C737" s="41"/>
      <c r="D737" s="41"/>
      <c r="E737" s="42"/>
      <c r="F737" s="216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5.75" customHeight="1" x14ac:dyDescent="0.2">
      <c r="A738" s="40"/>
      <c r="B738" s="39"/>
      <c r="C738" s="41"/>
      <c r="D738" s="41"/>
      <c r="E738" s="42"/>
      <c r="F738" s="216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5.75" customHeight="1" x14ac:dyDescent="0.2">
      <c r="A739" s="40"/>
      <c r="B739" s="39"/>
      <c r="C739" s="41"/>
      <c r="D739" s="41"/>
      <c r="E739" s="42"/>
      <c r="F739" s="216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5.75" customHeight="1" x14ac:dyDescent="0.2">
      <c r="A740" s="40"/>
      <c r="B740" s="39"/>
      <c r="C740" s="41"/>
      <c r="D740" s="41"/>
      <c r="E740" s="42"/>
      <c r="F740" s="216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5.75" customHeight="1" x14ac:dyDescent="0.2">
      <c r="A741" s="40"/>
      <c r="B741" s="39"/>
      <c r="C741" s="41"/>
      <c r="D741" s="41"/>
      <c r="E741" s="42"/>
      <c r="F741" s="216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5.75" customHeight="1" x14ac:dyDescent="0.2">
      <c r="A742" s="40"/>
      <c r="B742" s="39"/>
      <c r="C742" s="41"/>
      <c r="D742" s="41"/>
      <c r="E742" s="42"/>
      <c r="F742" s="216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5.75" customHeight="1" x14ac:dyDescent="0.2">
      <c r="A743" s="40"/>
      <c r="B743" s="39"/>
      <c r="C743" s="41"/>
      <c r="D743" s="41"/>
      <c r="E743" s="42"/>
      <c r="F743" s="216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5.75" customHeight="1" x14ac:dyDescent="0.2">
      <c r="A744" s="40"/>
      <c r="B744" s="39"/>
      <c r="C744" s="41"/>
      <c r="D744" s="41"/>
      <c r="E744" s="42"/>
      <c r="F744" s="216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5.75" customHeight="1" x14ac:dyDescent="0.2">
      <c r="A745" s="40"/>
      <c r="B745" s="39"/>
      <c r="C745" s="41"/>
      <c r="D745" s="41"/>
      <c r="E745" s="42"/>
      <c r="F745" s="216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5.75" customHeight="1" x14ac:dyDescent="0.2">
      <c r="A746" s="40"/>
      <c r="B746" s="39"/>
      <c r="C746" s="41"/>
      <c r="D746" s="41"/>
      <c r="E746" s="42"/>
      <c r="F746" s="216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5.75" customHeight="1" x14ac:dyDescent="0.2">
      <c r="A747" s="40"/>
      <c r="B747" s="39"/>
      <c r="C747" s="41"/>
      <c r="D747" s="41"/>
      <c r="E747" s="42"/>
      <c r="F747" s="216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5.75" customHeight="1" x14ac:dyDescent="0.2">
      <c r="A748" s="40"/>
      <c r="B748" s="39"/>
      <c r="C748" s="41"/>
      <c r="D748" s="41"/>
      <c r="E748" s="42"/>
      <c r="F748" s="216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5.75" customHeight="1" x14ac:dyDescent="0.2">
      <c r="A749" s="40"/>
      <c r="B749" s="39"/>
      <c r="C749" s="41"/>
      <c r="D749" s="41"/>
      <c r="E749" s="42"/>
      <c r="F749" s="216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5.75" customHeight="1" x14ac:dyDescent="0.2">
      <c r="A750" s="40"/>
      <c r="B750" s="39"/>
      <c r="C750" s="41"/>
      <c r="D750" s="41"/>
      <c r="E750" s="42"/>
      <c r="F750" s="216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5.75" customHeight="1" x14ac:dyDescent="0.2">
      <c r="A751" s="40"/>
      <c r="B751" s="39"/>
      <c r="C751" s="41"/>
      <c r="D751" s="41"/>
      <c r="E751" s="42"/>
      <c r="F751" s="216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5.75" customHeight="1" x14ac:dyDescent="0.2">
      <c r="A752" s="40"/>
      <c r="B752" s="39"/>
      <c r="C752" s="41"/>
      <c r="D752" s="41"/>
      <c r="E752" s="42"/>
      <c r="F752" s="216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5.75" customHeight="1" x14ac:dyDescent="0.2">
      <c r="A753" s="40"/>
      <c r="B753" s="39"/>
      <c r="C753" s="41"/>
      <c r="D753" s="41"/>
      <c r="E753" s="42"/>
      <c r="F753" s="216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5.75" customHeight="1" x14ac:dyDescent="0.2">
      <c r="A754" s="40"/>
      <c r="B754" s="39"/>
      <c r="C754" s="41"/>
      <c r="D754" s="41"/>
      <c r="E754" s="42"/>
      <c r="F754" s="216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5.75" customHeight="1" x14ac:dyDescent="0.2">
      <c r="A755" s="40"/>
      <c r="B755" s="39"/>
      <c r="C755" s="41"/>
      <c r="D755" s="41"/>
      <c r="E755" s="42"/>
      <c r="F755" s="216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5.75" customHeight="1" x14ac:dyDescent="0.2">
      <c r="A756" s="40"/>
      <c r="B756" s="39"/>
      <c r="C756" s="41"/>
      <c r="D756" s="41"/>
      <c r="E756" s="42"/>
      <c r="F756" s="216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5.75" customHeight="1" x14ac:dyDescent="0.2">
      <c r="A757" s="40"/>
      <c r="B757" s="39"/>
      <c r="C757" s="41"/>
      <c r="D757" s="41"/>
      <c r="E757" s="42"/>
      <c r="F757" s="216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5.75" customHeight="1" x14ac:dyDescent="0.2">
      <c r="A758" s="40"/>
      <c r="B758" s="39"/>
      <c r="C758" s="41"/>
      <c r="D758" s="41"/>
      <c r="E758" s="42"/>
      <c r="F758" s="216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5.75" customHeight="1" x14ac:dyDescent="0.2">
      <c r="A759" s="40"/>
      <c r="B759" s="39"/>
      <c r="C759" s="41"/>
      <c r="D759" s="41"/>
      <c r="E759" s="42"/>
      <c r="F759" s="216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5.75" customHeight="1" x14ac:dyDescent="0.2">
      <c r="A760" s="40"/>
      <c r="B760" s="39"/>
      <c r="C760" s="41"/>
      <c r="D760" s="41"/>
      <c r="E760" s="42"/>
      <c r="F760" s="216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5.75" customHeight="1" x14ac:dyDescent="0.2">
      <c r="A761" s="40"/>
      <c r="B761" s="39"/>
      <c r="C761" s="41"/>
      <c r="D761" s="41"/>
      <c r="E761" s="42"/>
      <c r="F761" s="216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5.75" customHeight="1" x14ac:dyDescent="0.2">
      <c r="A762" s="40"/>
      <c r="B762" s="39"/>
      <c r="C762" s="41"/>
      <c r="D762" s="41"/>
      <c r="E762" s="42"/>
      <c r="F762" s="216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5.75" customHeight="1" x14ac:dyDescent="0.2">
      <c r="A763" s="40"/>
      <c r="B763" s="39"/>
      <c r="C763" s="41"/>
      <c r="D763" s="41"/>
      <c r="E763" s="42"/>
      <c r="F763" s="216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5.75" customHeight="1" x14ac:dyDescent="0.2">
      <c r="A764" s="40"/>
      <c r="B764" s="39"/>
      <c r="C764" s="41"/>
      <c r="D764" s="41"/>
      <c r="E764" s="42"/>
      <c r="F764" s="216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5.75" customHeight="1" x14ac:dyDescent="0.2">
      <c r="A765" s="40"/>
      <c r="B765" s="39"/>
      <c r="C765" s="41"/>
      <c r="D765" s="41"/>
      <c r="E765" s="42"/>
      <c r="F765" s="216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5.75" customHeight="1" x14ac:dyDescent="0.2">
      <c r="A766" s="40"/>
      <c r="B766" s="39"/>
      <c r="C766" s="41"/>
      <c r="D766" s="41"/>
      <c r="E766" s="42"/>
      <c r="F766" s="216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5.75" customHeight="1" x14ac:dyDescent="0.2">
      <c r="A767" s="40"/>
      <c r="B767" s="39"/>
      <c r="C767" s="41"/>
      <c r="D767" s="41"/>
      <c r="E767" s="42"/>
      <c r="F767" s="216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5.75" customHeight="1" x14ac:dyDescent="0.2">
      <c r="A768" s="40"/>
      <c r="B768" s="39"/>
      <c r="C768" s="41"/>
      <c r="D768" s="41"/>
      <c r="E768" s="42"/>
      <c r="F768" s="216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5.75" customHeight="1" x14ac:dyDescent="0.2">
      <c r="A769" s="40"/>
      <c r="B769" s="39"/>
      <c r="C769" s="41"/>
      <c r="D769" s="41"/>
      <c r="E769" s="42"/>
      <c r="F769" s="216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5.75" customHeight="1" x14ac:dyDescent="0.2">
      <c r="A770" s="40"/>
      <c r="B770" s="39"/>
      <c r="C770" s="41"/>
      <c r="D770" s="41"/>
      <c r="E770" s="42"/>
      <c r="F770" s="216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5.75" customHeight="1" x14ac:dyDescent="0.2">
      <c r="A771" s="40"/>
      <c r="B771" s="39"/>
      <c r="C771" s="41"/>
      <c r="D771" s="41"/>
      <c r="E771" s="42"/>
      <c r="F771" s="216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5.75" customHeight="1" x14ac:dyDescent="0.2">
      <c r="A772" s="40"/>
      <c r="B772" s="39"/>
      <c r="C772" s="41"/>
      <c r="D772" s="41"/>
      <c r="E772" s="42"/>
      <c r="F772" s="216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5.75" customHeight="1" x14ac:dyDescent="0.2">
      <c r="A773" s="40"/>
      <c r="B773" s="39"/>
      <c r="C773" s="41"/>
      <c r="D773" s="41"/>
      <c r="E773" s="42"/>
      <c r="F773" s="216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5.75" customHeight="1" x14ac:dyDescent="0.2">
      <c r="A774" s="40"/>
      <c r="B774" s="39"/>
      <c r="C774" s="41"/>
      <c r="D774" s="41"/>
      <c r="E774" s="42"/>
      <c r="F774" s="216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5.75" customHeight="1" x14ac:dyDescent="0.2">
      <c r="A775" s="40"/>
      <c r="B775" s="39"/>
      <c r="C775" s="41"/>
      <c r="D775" s="41"/>
      <c r="E775" s="42"/>
      <c r="F775" s="216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5.75" customHeight="1" x14ac:dyDescent="0.2">
      <c r="A776" s="40"/>
      <c r="B776" s="39"/>
      <c r="C776" s="41"/>
      <c r="D776" s="41"/>
      <c r="E776" s="42"/>
      <c r="F776" s="216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5.75" customHeight="1" x14ac:dyDescent="0.2">
      <c r="A777" s="40"/>
      <c r="B777" s="39"/>
      <c r="C777" s="41"/>
      <c r="D777" s="41"/>
      <c r="E777" s="42"/>
      <c r="F777" s="216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5.75" customHeight="1" x14ac:dyDescent="0.2">
      <c r="A778" s="40"/>
      <c r="B778" s="39"/>
      <c r="C778" s="41"/>
      <c r="D778" s="41"/>
      <c r="E778" s="42"/>
      <c r="F778" s="216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5.75" customHeight="1" x14ac:dyDescent="0.2">
      <c r="A779" s="40"/>
      <c r="B779" s="39"/>
      <c r="C779" s="41"/>
      <c r="D779" s="41"/>
      <c r="E779" s="42"/>
      <c r="F779" s="216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5.75" customHeight="1" x14ac:dyDescent="0.2">
      <c r="A780" s="40"/>
      <c r="B780" s="39"/>
      <c r="C780" s="41"/>
      <c r="D780" s="41"/>
      <c r="E780" s="42"/>
      <c r="F780" s="216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5.75" customHeight="1" x14ac:dyDescent="0.2">
      <c r="A781" s="40"/>
      <c r="B781" s="39"/>
      <c r="C781" s="41"/>
      <c r="D781" s="41"/>
      <c r="E781" s="42"/>
      <c r="F781" s="216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5.75" customHeight="1" x14ac:dyDescent="0.2">
      <c r="A782" s="40"/>
      <c r="B782" s="39"/>
      <c r="C782" s="41"/>
      <c r="D782" s="41"/>
      <c r="E782" s="42"/>
      <c r="F782" s="216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5.75" customHeight="1" x14ac:dyDescent="0.2">
      <c r="A783" s="40"/>
      <c r="B783" s="39"/>
      <c r="C783" s="41"/>
      <c r="D783" s="41"/>
      <c r="E783" s="42"/>
      <c r="F783" s="216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5.75" customHeight="1" x14ac:dyDescent="0.2">
      <c r="A784" s="40"/>
      <c r="B784" s="39"/>
      <c r="C784" s="41"/>
      <c r="D784" s="41"/>
      <c r="E784" s="42"/>
      <c r="F784" s="216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5.75" customHeight="1" x14ac:dyDescent="0.2">
      <c r="A785" s="40"/>
      <c r="B785" s="39"/>
      <c r="C785" s="41"/>
      <c r="D785" s="41"/>
      <c r="E785" s="42"/>
      <c r="F785" s="216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5.75" customHeight="1" x14ac:dyDescent="0.2">
      <c r="A786" s="40"/>
      <c r="B786" s="39"/>
      <c r="C786" s="41"/>
      <c r="D786" s="41"/>
      <c r="E786" s="42"/>
      <c r="F786" s="216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5.75" customHeight="1" x14ac:dyDescent="0.2">
      <c r="A787" s="40"/>
      <c r="B787" s="39"/>
      <c r="C787" s="41"/>
      <c r="D787" s="41"/>
      <c r="E787" s="42"/>
      <c r="F787" s="216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5.75" customHeight="1" x14ac:dyDescent="0.2">
      <c r="A788" s="40"/>
      <c r="B788" s="39"/>
      <c r="C788" s="41"/>
      <c r="D788" s="41"/>
      <c r="E788" s="42"/>
      <c r="F788" s="216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5.75" customHeight="1" x14ac:dyDescent="0.2">
      <c r="A789" s="40"/>
      <c r="B789" s="39"/>
      <c r="C789" s="41"/>
      <c r="D789" s="41"/>
      <c r="E789" s="42"/>
      <c r="F789" s="216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5.75" customHeight="1" x14ac:dyDescent="0.2">
      <c r="A790" s="40"/>
      <c r="B790" s="39"/>
      <c r="C790" s="41"/>
      <c r="D790" s="41"/>
      <c r="E790" s="42"/>
      <c r="F790" s="216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5.75" customHeight="1" x14ac:dyDescent="0.2">
      <c r="A791" s="40"/>
      <c r="B791" s="39"/>
      <c r="C791" s="41"/>
      <c r="D791" s="41"/>
      <c r="E791" s="42"/>
      <c r="F791" s="216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5.75" customHeight="1" x14ac:dyDescent="0.2">
      <c r="A792" s="40"/>
      <c r="B792" s="39"/>
      <c r="C792" s="41"/>
      <c r="D792" s="41"/>
      <c r="E792" s="42"/>
      <c r="F792" s="216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5.75" customHeight="1" x14ac:dyDescent="0.2">
      <c r="A793" s="40"/>
      <c r="B793" s="39"/>
      <c r="C793" s="41"/>
      <c r="D793" s="41"/>
      <c r="E793" s="42"/>
      <c r="F793" s="216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5.75" customHeight="1" x14ac:dyDescent="0.2">
      <c r="A794" s="40"/>
      <c r="B794" s="39"/>
      <c r="C794" s="41"/>
      <c r="D794" s="41"/>
      <c r="E794" s="42"/>
      <c r="F794" s="216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5.75" customHeight="1" x14ac:dyDescent="0.2">
      <c r="A795" s="40"/>
      <c r="B795" s="39"/>
      <c r="C795" s="41"/>
      <c r="D795" s="41"/>
      <c r="E795" s="42"/>
      <c r="F795" s="216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5.75" customHeight="1" x14ac:dyDescent="0.2">
      <c r="A796" s="40"/>
      <c r="B796" s="39"/>
      <c r="C796" s="41"/>
      <c r="D796" s="41"/>
      <c r="E796" s="42"/>
      <c r="F796" s="216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5.75" customHeight="1" x14ac:dyDescent="0.2">
      <c r="A797" s="40"/>
      <c r="B797" s="39"/>
      <c r="C797" s="41"/>
      <c r="D797" s="41"/>
      <c r="E797" s="42"/>
      <c r="F797" s="216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5.75" customHeight="1" x14ac:dyDescent="0.2">
      <c r="A798" s="40"/>
      <c r="B798" s="39"/>
      <c r="C798" s="41"/>
      <c r="D798" s="41"/>
      <c r="E798" s="42"/>
      <c r="F798" s="216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5.75" customHeight="1" x14ac:dyDescent="0.2">
      <c r="A799" s="40"/>
      <c r="B799" s="39"/>
      <c r="C799" s="41"/>
      <c r="D799" s="41"/>
      <c r="E799" s="42"/>
      <c r="F799" s="216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5.75" customHeight="1" x14ac:dyDescent="0.2">
      <c r="A800" s="40"/>
      <c r="B800" s="39"/>
      <c r="C800" s="41"/>
      <c r="D800" s="41"/>
      <c r="E800" s="42"/>
      <c r="F800" s="216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5.75" customHeight="1" x14ac:dyDescent="0.2">
      <c r="A801" s="40"/>
      <c r="B801" s="39"/>
      <c r="C801" s="41"/>
      <c r="D801" s="41"/>
      <c r="E801" s="42"/>
      <c r="F801" s="216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5.75" customHeight="1" x14ac:dyDescent="0.2">
      <c r="A802" s="40"/>
      <c r="B802" s="39"/>
      <c r="C802" s="41"/>
      <c r="D802" s="41"/>
      <c r="E802" s="42"/>
      <c r="F802" s="216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5.75" customHeight="1" x14ac:dyDescent="0.2">
      <c r="A803" s="40"/>
      <c r="B803" s="39"/>
      <c r="C803" s="41"/>
      <c r="D803" s="41"/>
      <c r="E803" s="42"/>
      <c r="F803" s="216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5.75" customHeight="1" x14ac:dyDescent="0.2">
      <c r="A804" s="40"/>
      <c r="B804" s="39"/>
      <c r="C804" s="41"/>
      <c r="D804" s="41"/>
      <c r="E804" s="42"/>
      <c r="F804" s="216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5.75" customHeight="1" x14ac:dyDescent="0.2">
      <c r="A805" s="40"/>
      <c r="B805" s="39"/>
      <c r="C805" s="41"/>
      <c r="D805" s="41"/>
      <c r="E805" s="42"/>
      <c r="F805" s="216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5.75" customHeight="1" x14ac:dyDescent="0.2">
      <c r="A806" s="40"/>
      <c r="B806" s="39"/>
      <c r="C806" s="41"/>
      <c r="D806" s="41"/>
      <c r="E806" s="42"/>
      <c r="F806" s="216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5.75" customHeight="1" x14ac:dyDescent="0.2">
      <c r="A807" s="40"/>
      <c r="B807" s="39"/>
      <c r="C807" s="41"/>
      <c r="D807" s="41"/>
      <c r="E807" s="42"/>
      <c r="F807" s="216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5.75" customHeight="1" x14ac:dyDescent="0.2">
      <c r="A808" s="40"/>
      <c r="B808" s="39"/>
      <c r="C808" s="41"/>
      <c r="D808" s="41"/>
      <c r="E808" s="42"/>
      <c r="F808" s="216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5.75" customHeight="1" x14ac:dyDescent="0.2">
      <c r="A809" s="40"/>
      <c r="B809" s="39"/>
      <c r="C809" s="41"/>
      <c r="D809" s="41"/>
      <c r="E809" s="42"/>
      <c r="F809" s="216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5.75" customHeight="1" x14ac:dyDescent="0.2">
      <c r="A810" s="40"/>
      <c r="B810" s="39"/>
      <c r="C810" s="41"/>
      <c r="D810" s="41"/>
      <c r="E810" s="42"/>
      <c r="F810" s="216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5.75" customHeight="1" x14ac:dyDescent="0.2">
      <c r="A811" s="40"/>
      <c r="B811" s="39"/>
      <c r="C811" s="41"/>
      <c r="D811" s="41"/>
      <c r="E811" s="42"/>
      <c r="F811" s="216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5.75" customHeight="1" x14ac:dyDescent="0.2">
      <c r="A812" s="40"/>
      <c r="B812" s="39"/>
      <c r="C812" s="41"/>
      <c r="D812" s="41"/>
      <c r="E812" s="42"/>
      <c r="F812" s="216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5.75" customHeight="1" x14ac:dyDescent="0.2">
      <c r="A813" s="40"/>
      <c r="B813" s="39"/>
      <c r="C813" s="41"/>
      <c r="D813" s="41"/>
      <c r="E813" s="42"/>
      <c r="F813" s="216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5.75" customHeight="1" x14ac:dyDescent="0.2">
      <c r="A814" s="40"/>
      <c r="B814" s="39"/>
      <c r="C814" s="41"/>
      <c r="D814" s="41"/>
      <c r="E814" s="42"/>
      <c r="F814" s="216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5.75" customHeight="1" x14ac:dyDescent="0.2">
      <c r="A815" s="40"/>
      <c r="B815" s="39"/>
      <c r="C815" s="41"/>
      <c r="D815" s="41"/>
      <c r="E815" s="42"/>
      <c r="F815" s="216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5.75" customHeight="1" x14ac:dyDescent="0.2">
      <c r="A816" s="40"/>
      <c r="B816" s="39"/>
      <c r="C816" s="41"/>
      <c r="D816" s="41"/>
      <c r="E816" s="42"/>
      <c r="F816" s="216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5.75" customHeight="1" x14ac:dyDescent="0.2">
      <c r="A817" s="40"/>
      <c r="B817" s="39"/>
      <c r="C817" s="41"/>
      <c r="D817" s="41"/>
      <c r="E817" s="42"/>
      <c r="F817" s="216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5.75" customHeight="1" x14ac:dyDescent="0.2">
      <c r="A818" s="40"/>
      <c r="B818" s="39"/>
      <c r="C818" s="41"/>
      <c r="D818" s="41"/>
      <c r="E818" s="42"/>
      <c r="F818" s="216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5.75" customHeight="1" x14ac:dyDescent="0.2">
      <c r="A819" s="40"/>
      <c r="B819" s="39"/>
      <c r="C819" s="41"/>
      <c r="D819" s="41"/>
      <c r="E819" s="42"/>
      <c r="F819" s="216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5.75" customHeight="1" x14ac:dyDescent="0.2">
      <c r="A820" s="40"/>
      <c r="B820" s="39"/>
      <c r="C820" s="41"/>
      <c r="D820" s="41"/>
      <c r="E820" s="42"/>
      <c r="F820" s="216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5.75" customHeight="1" x14ac:dyDescent="0.2">
      <c r="A821" s="40"/>
      <c r="B821" s="39"/>
      <c r="C821" s="41"/>
      <c r="D821" s="41"/>
      <c r="E821" s="42"/>
      <c r="F821" s="216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5.75" customHeight="1" x14ac:dyDescent="0.2">
      <c r="A822" s="40"/>
      <c r="B822" s="39"/>
      <c r="C822" s="41"/>
      <c r="D822" s="41"/>
      <c r="E822" s="42"/>
      <c r="F822" s="216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5.75" customHeight="1" x14ac:dyDescent="0.2">
      <c r="A823" s="40"/>
      <c r="B823" s="39"/>
      <c r="C823" s="41"/>
      <c r="D823" s="41"/>
      <c r="E823" s="42"/>
      <c r="F823" s="216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5.75" customHeight="1" x14ac:dyDescent="0.2">
      <c r="A824" s="40"/>
      <c r="B824" s="39"/>
      <c r="C824" s="41"/>
      <c r="D824" s="41"/>
      <c r="E824" s="42"/>
      <c r="F824" s="216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5.75" customHeight="1" x14ac:dyDescent="0.2">
      <c r="A825" s="40"/>
      <c r="B825" s="39"/>
      <c r="C825" s="41"/>
      <c r="D825" s="41"/>
      <c r="E825" s="42"/>
      <c r="F825" s="216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5.75" customHeight="1" x14ac:dyDescent="0.2">
      <c r="A826" s="40"/>
      <c r="B826" s="39"/>
      <c r="C826" s="41"/>
      <c r="D826" s="41"/>
      <c r="E826" s="42"/>
      <c r="F826" s="216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5.75" customHeight="1" x14ac:dyDescent="0.2">
      <c r="A827" s="40"/>
      <c r="B827" s="39"/>
      <c r="C827" s="41"/>
      <c r="D827" s="41"/>
      <c r="E827" s="42"/>
      <c r="F827" s="216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5.75" customHeight="1" x14ac:dyDescent="0.2">
      <c r="A828" s="40"/>
      <c r="B828" s="39"/>
      <c r="C828" s="41"/>
      <c r="D828" s="41"/>
      <c r="E828" s="42"/>
      <c r="F828" s="216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5.75" customHeight="1" x14ac:dyDescent="0.2">
      <c r="A829" s="40"/>
      <c r="B829" s="39"/>
      <c r="C829" s="41"/>
      <c r="D829" s="41"/>
      <c r="E829" s="42"/>
      <c r="F829" s="216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5.75" customHeight="1" x14ac:dyDescent="0.2">
      <c r="A830" s="40"/>
      <c r="B830" s="39"/>
      <c r="C830" s="41"/>
      <c r="D830" s="41"/>
      <c r="E830" s="42"/>
      <c r="F830" s="216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5.75" customHeight="1" x14ac:dyDescent="0.2">
      <c r="A831" s="40"/>
      <c r="B831" s="39"/>
      <c r="C831" s="41"/>
      <c r="D831" s="41"/>
      <c r="E831" s="42"/>
      <c r="F831" s="216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5.75" customHeight="1" x14ac:dyDescent="0.2">
      <c r="A832" s="40"/>
      <c r="B832" s="39"/>
      <c r="C832" s="41"/>
      <c r="D832" s="41"/>
      <c r="E832" s="42"/>
      <c r="F832" s="216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5.75" customHeight="1" x14ac:dyDescent="0.2">
      <c r="A833" s="40"/>
      <c r="B833" s="39"/>
      <c r="C833" s="41"/>
      <c r="D833" s="41"/>
      <c r="E833" s="42"/>
      <c r="F833" s="216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5.75" customHeight="1" x14ac:dyDescent="0.2">
      <c r="A834" s="40"/>
      <c r="B834" s="39"/>
      <c r="C834" s="41"/>
      <c r="D834" s="41"/>
      <c r="E834" s="42"/>
      <c r="F834" s="216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5.75" customHeight="1" x14ac:dyDescent="0.2">
      <c r="A835" s="40"/>
      <c r="B835" s="39"/>
      <c r="C835" s="41"/>
      <c r="D835" s="41"/>
      <c r="E835" s="42"/>
      <c r="F835" s="216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5.75" customHeight="1" x14ac:dyDescent="0.2">
      <c r="A836" s="40"/>
      <c r="B836" s="39"/>
      <c r="C836" s="41"/>
      <c r="D836" s="41"/>
      <c r="E836" s="42"/>
      <c r="F836" s="216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5.75" customHeight="1" x14ac:dyDescent="0.2">
      <c r="A837" s="40"/>
      <c r="B837" s="39"/>
      <c r="C837" s="41"/>
      <c r="D837" s="41"/>
      <c r="E837" s="42"/>
      <c r="F837" s="216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5.75" customHeight="1" x14ac:dyDescent="0.2">
      <c r="A838" s="40"/>
      <c r="B838" s="39"/>
      <c r="C838" s="41"/>
      <c r="D838" s="41"/>
      <c r="E838" s="42"/>
      <c r="F838" s="216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5.75" customHeight="1" x14ac:dyDescent="0.2">
      <c r="A839" s="40"/>
      <c r="B839" s="39"/>
      <c r="C839" s="41"/>
      <c r="D839" s="41"/>
      <c r="E839" s="42"/>
      <c r="F839" s="216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5.75" customHeight="1" x14ac:dyDescent="0.2">
      <c r="A840" s="40"/>
      <c r="B840" s="39"/>
      <c r="C840" s="41"/>
      <c r="D840" s="41"/>
      <c r="E840" s="42"/>
      <c r="F840" s="216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5.75" customHeight="1" x14ac:dyDescent="0.2">
      <c r="A841" s="40"/>
      <c r="B841" s="39"/>
      <c r="C841" s="41"/>
      <c r="D841" s="41"/>
      <c r="E841" s="42"/>
      <c r="F841" s="216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5.75" customHeight="1" x14ac:dyDescent="0.2">
      <c r="A842" s="40"/>
      <c r="B842" s="39"/>
      <c r="C842" s="41"/>
      <c r="D842" s="41"/>
      <c r="E842" s="42"/>
      <c r="F842" s="216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5.75" customHeight="1" x14ac:dyDescent="0.2">
      <c r="A843" s="40"/>
      <c r="B843" s="39"/>
      <c r="C843" s="41"/>
      <c r="D843" s="41"/>
      <c r="E843" s="42"/>
      <c r="F843" s="216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5.75" customHeight="1" x14ac:dyDescent="0.2">
      <c r="A844" s="40"/>
      <c r="B844" s="39"/>
      <c r="C844" s="41"/>
      <c r="D844" s="41"/>
      <c r="E844" s="42"/>
      <c r="F844" s="216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5.75" customHeight="1" x14ac:dyDescent="0.2">
      <c r="A845" s="40"/>
      <c r="B845" s="39"/>
      <c r="C845" s="41"/>
      <c r="D845" s="41"/>
      <c r="E845" s="42"/>
      <c r="F845" s="216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5.75" customHeight="1" x14ac:dyDescent="0.2">
      <c r="A846" s="40"/>
      <c r="B846" s="39"/>
      <c r="C846" s="41"/>
      <c r="D846" s="41"/>
      <c r="E846" s="42"/>
      <c r="F846" s="216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5.75" customHeight="1" x14ac:dyDescent="0.2">
      <c r="A847" s="40"/>
      <c r="B847" s="39"/>
      <c r="C847" s="41"/>
      <c r="D847" s="41"/>
      <c r="E847" s="42"/>
      <c r="F847" s="216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5.75" customHeight="1" x14ac:dyDescent="0.2">
      <c r="A848" s="40"/>
      <c r="B848" s="39"/>
      <c r="C848" s="41"/>
      <c r="D848" s="41"/>
      <c r="E848" s="42"/>
      <c r="F848" s="216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5.75" customHeight="1" x14ac:dyDescent="0.2">
      <c r="A849" s="40"/>
      <c r="B849" s="39"/>
      <c r="C849" s="41"/>
      <c r="D849" s="41"/>
      <c r="E849" s="42"/>
      <c r="F849" s="216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5.75" customHeight="1" x14ac:dyDescent="0.2">
      <c r="A850" s="40"/>
      <c r="B850" s="39"/>
      <c r="C850" s="41"/>
      <c r="D850" s="41"/>
      <c r="E850" s="42"/>
      <c r="F850" s="216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5.75" customHeight="1" x14ac:dyDescent="0.2">
      <c r="A851" s="40"/>
      <c r="B851" s="39"/>
      <c r="C851" s="41"/>
      <c r="D851" s="41"/>
      <c r="E851" s="42"/>
      <c r="F851" s="216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5.75" customHeight="1" x14ac:dyDescent="0.2">
      <c r="A852" s="40"/>
      <c r="B852" s="39"/>
      <c r="C852" s="41"/>
      <c r="D852" s="41"/>
      <c r="E852" s="42"/>
      <c r="F852" s="216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5.75" customHeight="1" x14ac:dyDescent="0.2">
      <c r="A853" s="40"/>
      <c r="B853" s="39"/>
      <c r="C853" s="41"/>
      <c r="D853" s="41"/>
      <c r="E853" s="42"/>
      <c r="F853" s="216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5.75" customHeight="1" x14ac:dyDescent="0.2">
      <c r="A854" s="40"/>
      <c r="B854" s="39"/>
      <c r="C854" s="41"/>
      <c r="D854" s="41"/>
      <c r="E854" s="42"/>
      <c r="F854" s="216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5.75" customHeight="1" x14ac:dyDescent="0.2">
      <c r="A855" s="40"/>
      <c r="B855" s="39"/>
      <c r="C855" s="41"/>
      <c r="D855" s="41"/>
      <c r="E855" s="42"/>
      <c r="F855" s="216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5.75" customHeight="1" x14ac:dyDescent="0.2">
      <c r="A856" s="40"/>
      <c r="B856" s="39"/>
      <c r="C856" s="41"/>
      <c r="D856" s="41"/>
      <c r="E856" s="42"/>
      <c r="F856" s="216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5.75" customHeight="1" x14ac:dyDescent="0.2">
      <c r="A857" s="40"/>
      <c r="B857" s="39"/>
      <c r="C857" s="41"/>
      <c r="D857" s="41"/>
      <c r="E857" s="42"/>
      <c r="F857" s="216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5.75" customHeight="1" x14ac:dyDescent="0.2">
      <c r="A858" s="40"/>
      <c r="B858" s="39"/>
      <c r="C858" s="41"/>
      <c r="D858" s="41"/>
      <c r="E858" s="42"/>
      <c r="F858" s="216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5.75" customHeight="1" x14ac:dyDescent="0.2">
      <c r="A859" s="40"/>
      <c r="B859" s="39"/>
      <c r="C859" s="41"/>
      <c r="D859" s="41"/>
      <c r="E859" s="42"/>
      <c r="F859" s="216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5.75" customHeight="1" x14ac:dyDescent="0.2">
      <c r="A860" s="40"/>
      <c r="B860" s="39"/>
      <c r="C860" s="41"/>
      <c r="D860" s="41"/>
      <c r="E860" s="42"/>
      <c r="F860" s="216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5.75" customHeight="1" x14ac:dyDescent="0.2">
      <c r="A861" s="40"/>
      <c r="B861" s="39"/>
      <c r="C861" s="41"/>
      <c r="D861" s="41"/>
      <c r="E861" s="42"/>
      <c r="F861" s="216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5.75" customHeight="1" x14ac:dyDescent="0.2">
      <c r="A862" s="40"/>
      <c r="B862" s="39"/>
      <c r="C862" s="41"/>
      <c r="D862" s="41"/>
      <c r="E862" s="42"/>
      <c r="F862" s="216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5.75" customHeight="1" x14ac:dyDescent="0.2">
      <c r="A863" s="40"/>
      <c r="B863" s="39"/>
      <c r="C863" s="41"/>
      <c r="D863" s="41"/>
      <c r="E863" s="42"/>
      <c r="F863" s="216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5.75" customHeight="1" x14ac:dyDescent="0.2">
      <c r="A864" s="40"/>
      <c r="B864" s="39"/>
      <c r="C864" s="41"/>
      <c r="D864" s="41"/>
      <c r="E864" s="42"/>
      <c r="F864" s="216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5.75" customHeight="1" x14ac:dyDescent="0.2">
      <c r="A865" s="40"/>
      <c r="B865" s="39"/>
      <c r="C865" s="41"/>
      <c r="D865" s="41"/>
      <c r="E865" s="42"/>
      <c r="F865" s="216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5.75" customHeight="1" x14ac:dyDescent="0.2">
      <c r="A866" s="40"/>
      <c r="B866" s="39"/>
      <c r="C866" s="41"/>
      <c r="D866" s="41"/>
      <c r="E866" s="42"/>
      <c r="F866" s="216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5.75" customHeight="1" x14ac:dyDescent="0.2">
      <c r="A867" s="40"/>
      <c r="B867" s="39"/>
      <c r="C867" s="41"/>
      <c r="D867" s="41"/>
      <c r="E867" s="42"/>
      <c r="F867" s="216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5.75" customHeight="1" x14ac:dyDescent="0.2">
      <c r="A868" s="40"/>
      <c r="B868" s="39"/>
      <c r="C868" s="41"/>
      <c r="D868" s="41"/>
      <c r="E868" s="42"/>
      <c r="F868" s="216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5.75" customHeight="1" x14ac:dyDescent="0.2">
      <c r="A869" s="40"/>
      <c r="B869" s="39"/>
      <c r="C869" s="41"/>
      <c r="D869" s="41"/>
      <c r="E869" s="42"/>
      <c r="F869" s="216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5.75" customHeight="1" x14ac:dyDescent="0.2">
      <c r="A870" s="40"/>
      <c r="B870" s="39"/>
      <c r="C870" s="41"/>
      <c r="D870" s="41"/>
      <c r="E870" s="42"/>
      <c r="F870" s="216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5.75" customHeight="1" x14ac:dyDescent="0.2">
      <c r="A871" s="40"/>
      <c r="B871" s="39"/>
      <c r="C871" s="41"/>
      <c r="D871" s="41"/>
      <c r="E871" s="42"/>
      <c r="F871" s="216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5.75" customHeight="1" x14ac:dyDescent="0.2">
      <c r="A872" s="40"/>
      <c r="B872" s="39"/>
      <c r="C872" s="41"/>
      <c r="D872" s="41"/>
      <c r="E872" s="42"/>
      <c r="F872" s="216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5.75" customHeight="1" x14ac:dyDescent="0.2">
      <c r="A873" s="40"/>
      <c r="B873" s="39"/>
      <c r="C873" s="41"/>
      <c r="D873" s="41"/>
      <c r="E873" s="42"/>
      <c r="F873" s="216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5.75" customHeight="1" x14ac:dyDescent="0.2">
      <c r="A874" s="40"/>
      <c r="B874" s="39"/>
      <c r="C874" s="41"/>
      <c r="D874" s="41"/>
      <c r="E874" s="42"/>
      <c r="F874" s="216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5.75" customHeight="1" x14ac:dyDescent="0.2">
      <c r="A875" s="40"/>
      <c r="B875" s="39"/>
      <c r="C875" s="41"/>
      <c r="D875" s="41"/>
      <c r="E875" s="42"/>
      <c r="F875" s="216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5.75" customHeight="1" x14ac:dyDescent="0.2">
      <c r="A876" s="40"/>
      <c r="B876" s="39"/>
      <c r="C876" s="41"/>
      <c r="D876" s="41"/>
      <c r="E876" s="42"/>
      <c r="F876" s="216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5.75" customHeight="1" x14ac:dyDescent="0.2">
      <c r="A877" s="40"/>
      <c r="B877" s="39"/>
      <c r="C877" s="41"/>
      <c r="D877" s="41"/>
      <c r="E877" s="42"/>
      <c r="F877" s="216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5.75" customHeight="1" x14ac:dyDescent="0.2">
      <c r="A878" s="40"/>
      <c r="B878" s="39"/>
      <c r="C878" s="41"/>
      <c r="D878" s="41"/>
      <c r="E878" s="42"/>
      <c r="F878" s="216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5.75" customHeight="1" x14ac:dyDescent="0.2">
      <c r="A879" s="40"/>
      <c r="B879" s="39"/>
      <c r="C879" s="41"/>
      <c r="D879" s="41"/>
      <c r="E879" s="42"/>
      <c r="F879" s="216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5.75" customHeight="1" x14ac:dyDescent="0.2">
      <c r="A880" s="40"/>
      <c r="B880" s="39"/>
      <c r="C880" s="41"/>
      <c r="D880" s="41"/>
      <c r="E880" s="42"/>
      <c r="F880" s="216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5.75" customHeight="1" x14ac:dyDescent="0.2">
      <c r="A881" s="40"/>
      <c r="B881" s="39"/>
      <c r="C881" s="41"/>
      <c r="D881" s="41"/>
      <c r="E881" s="42"/>
      <c r="F881" s="216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5.75" customHeight="1" x14ac:dyDescent="0.2">
      <c r="A882" s="40"/>
      <c r="B882" s="39"/>
      <c r="C882" s="41"/>
      <c r="D882" s="41"/>
      <c r="E882" s="42"/>
      <c r="F882" s="216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5.75" customHeight="1" x14ac:dyDescent="0.2">
      <c r="A883" s="40"/>
      <c r="B883" s="39"/>
      <c r="C883" s="41"/>
      <c r="D883" s="41"/>
      <c r="E883" s="42"/>
      <c r="F883" s="216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5.75" customHeight="1" x14ac:dyDescent="0.2">
      <c r="A884" s="40"/>
      <c r="B884" s="39"/>
      <c r="C884" s="41"/>
      <c r="D884" s="41"/>
      <c r="E884" s="42"/>
      <c r="F884" s="216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5.75" customHeight="1" x14ac:dyDescent="0.2">
      <c r="A885" s="40"/>
      <c r="B885" s="39"/>
      <c r="C885" s="41"/>
      <c r="D885" s="41"/>
      <c r="E885" s="42"/>
      <c r="F885" s="216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5.75" customHeight="1" x14ac:dyDescent="0.2">
      <c r="A886" s="40"/>
      <c r="B886" s="39"/>
      <c r="C886" s="41"/>
      <c r="D886" s="41"/>
      <c r="E886" s="42"/>
      <c r="F886" s="216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5.75" customHeight="1" x14ac:dyDescent="0.2">
      <c r="A887" s="40"/>
      <c r="B887" s="39"/>
      <c r="C887" s="41"/>
      <c r="D887" s="41"/>
      <c r="E887" s="42"/>
      <c r="F887" s="216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5.75" customHeight="1" x14ac:dyDescent="0.2">
      <c r="A888" s="40"/>
      <c r="B888" s="39"/>
      <c r="C888" s="41"/>
      <c r="D888" s="41"/>
      <c r="E888" s="42"/>
      <c r="F888" s="216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5.75" customHeight="1" x14ac:dyDescent="0.2">
      <c r="A889" s="40"/>
      <c r="B889" s="39"/>
      <c r="C889" s="41"/>
      <c r="D889" s="41"/>
      <c r="E889" s="42"/>
      <c r="F889" s="216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5.75" customHeight="1" x14ac:dyDescent="0.2">
      <c r="A890" s="40"/>
      <c r="B890" s="39"/>
      <c r="C890" s="41"/>
      <c r="D890" s="41"/>
      <c r="E890" s="42"/>
      <c r="F890" s="216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5.75" customHeight="1" x14ac:dyDescent="0.2">
      <c r="A891" s="40"/>
      <c r="B891" s="39"/>
      <c r="C891" s="41"/>
      <c r="D891" s="41"/>
      <c r="E891" s="42"/>
      <c r="F891" s="216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5.75" customHeight="1" x14ac:dyDescent="0.2">
      <c r="A892" s="40"/>
      <c r="B892" s="39"/>
      <c r="C892" s="41"/>
      <c r="D892" s="41"/>
      <c r="E892" s="42"/>
      <c r="F892" s="216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5.75" customHeight="1" x14ac:dyDescent="0.2">
      <c r="A893" s="40"/>
      <c r="B893" s="39"/>
      <c r="C893" s="41"/>
      <c r="D893" s="41"/>
      <c r="E893" s="42"/>
      <c r="F893" s="216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5.75" customHeight="1" x14ac:dyDescent="0.2">
      <c r="A894" s="40"/>
      <c r="B894" s="39"/>
      <c r="C894" s="41"/>
      <c r="D894" s="41"/>
      <c r="E894" s="42"/>
      <c r="F894" s="216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5.75" customHeight="1" x14ac:dyDescent="0.2">
      <c r="A895" s="40"/>
      <c r="B895" s="39"/>
      <c r="C895" s="41"/>
      <c r="D895" s="41"/>
      <c r="E895" s="42"/>
      <c r="F895" s="216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5.75" customHeight="1" x14ac:dyDescent="0.2">
      <c r="A896" s="40"/>
      <c r="B896" s="39"/>
      <c r="C896" s="41"/>
      <c r="D896" s="41"/>
      <c r="E896" s="42"/>
      <c r="F896" s="216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5.75" customHeight="1" x14ac:dyDescent="0.2">
      <c r="A897" s="40"/>
      <c r="B897" s="39"/>
      <c r="C897" s="41"/>
      <c r="D897" s="41"/>
      <c r="E897" s="42"/>
      <c r="F897" s="216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5.75" customHeight="1" x14ac:dyDescent="0.2">
      <c r="A898" s="40"/>
      <c r="B898" s="39"/>
      <c r="C898" s="41"/>
      <c r="D898" s="41"/>
      <c r="E898" s="42"/>
      <c r="F898" s="216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5.75" customHeight="1" x14ac:dyDescent="0.2">
      <c r="A899" s="40"/>
      <c r="B899" s="39"/>
      <c r="C899" s="41"/>
      <c r="D899" s="41"/>
      <c r="E899" s="42"/>
      <c r="F899" s="216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5.75" customHeight="1" x14ac:dyDescent="0.2">
      <c r="A900" s="40"/>
      <c r="B900" s="39"/>
      <c r="C900" s="41"/>
      <c r="D900" s="41"/>
      <c r="E900" s="42"/>
      <c r="F900" s="216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5.75" customHeight="1" x14ac:dyDescent="0.2">
      <c r="A901" s="40"/>
      <c r="B901" s="39"/>
      <c r="C901" s="41"/>
      <c r="D901" s="41"/>
      <c r="E901" s="42"/>
      <c r="F901" s="216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5.75" customHeight="1" x14ac:dyDescent="0.2">
      <c r="A902" s="40"/>
      <c r="B902" s="39"/>
      <c r="C902" s="41"/>
      <c r="D902" s="41"/>
      <c r="E902" s="42"/>
      <c r="F902" s="216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5.75" customHeight="1" x14ac:dyDescent="0.2">
      <c r="A903" s="40"/>
      <c r="B903" s="39"/>
      <c r="C903" s="41"/>
      <c r="D903" s="41"/>
      <c r="E903" s="42"/>
      <c r="F903" s="216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5.75" customHeight="1" x14ac:dyDescent="0.2">
      <c r="A904" s="40"/>
      <c r="B904" s="39"/>
      <c r="C904" s="41"/>
      <c r="D904" s="41"/>
      <c r="E904" s="42"/>
      <c r="F904" s="216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5.75" customHeight="1" x14ac:dyDescent="0.2">
      <c r="A905" s="40"/>
      <c r="B905" s="39"/>
      <c r="C905" s="41"/>
      <c r="D905" s="41"/>
      <c r="E905" s="42"/>
      <c r="F905" s="216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5.75" customHeight="1" x14ac:dyDescent="0.2">
      <c r="A906" s="40"/>
      <c r="B906" s="39"/>
      <c r="C906" s="41"/>
      <c r="D906" s="41"/>
      <c r="E906" s="42"/>
      <c r="F906" s="216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5.75" customHeight="1" x14ac:dyDescent="0.2">
      <c r="A907" s="40"/>
      <c r="B907" s="39"/>
      <c r="C907" s="41"/>
      <c r="D907" s="41"/>
      <c r="E907" s="42"/>
      <c r="F907" s="216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5.75" customHeight="1" x14ac:dyDescent="0.2">
      <c r="A908" s="40"/>
      <c r="B908" s="39"/>
      <c r="C908" s="41"/>
      <c r="D908" s="41"/>
      <c r="E908" s="42"/>
      <c r="F908" s="216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5.75" customHeight="1" x14ac:dyDescent="0.2">
      <c r="A909" s="40"/>
      <c r="B909" s="39"/>
      <c r="C909" s="41"/>
      <c r="D909" s="41"/>
      <c r="E909" s="42"/>
      <c r="F909" s="216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5.75" customHeight="1" x14ac:dyDescent="0.2">
      <c r="A910" s="40"/>
      <c r="B910" s="39"/>
      <c r="C910" s="41"/>
      <c r="D910" s="41"/>
      <c r="E910" s="42"/>
      <c r="F910" s="216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5.75" customHeight="1" x14ac:dyDescent="0.2">
      <c r="A911" s="40"/>
      <c r="B911" s="39"/>
      <c r="C911" s="41"/>
      <c r="D911" s="41"/>
      <c r="E911" s="42"/>
      <c r="F911" s="216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5.75" customHeight="1" x14ac:dyDescent="0.2">
      <c r="A912" s="40"/>
      <c r="B912" s="39"/>
      <c r="C912" s="41"/>
      <c r="D912" s="41"/>
      <c r="E912" s="42"/>
      <c r="F912" s="216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5.75" customHeight="1" x14ac:dyDescent="0.2">
      <c r="A913" s="40"/>
      <c r="B913" s="39"/>
      <c r="C913" s="41"/>
      <c r="D913" s="41"/>
      <c r="E913" s="42"/>
      <c r="F913" s="216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5.75" customHeight="1" x14ac:dyDescent="0.2">
      <c r="A914" s="40"/>
      <c r="B914" s="39"/>
      <c r="C914" s="41"/>
      <c r="D914" s="41"/>
      <c r="E914" s="42"/>
      <c r="F914" s="216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5.75" customHeight="1" x14ac:dyDescent="0.2">
      <c r="A915" s="40"/>
      <c r="B915" s="39"/>
      <c r="C915" s="41"/>
      <c r="D915" s="41"/>
      <c r="E915" s="42"/>
      <c r="F915" s="216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5.75" customHeight="1" x14ac:dyDescent="0.2">
      <c r="A916" s="40"/>
      <c r="B916" s="39"/>
      <c r="C916" s="41"/>
      <c r="D916" s="41"/>
      <c r="E916" s="42"/>
      <c r="F916" s="216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5.75" customHeight="1" x14ac:dyDescent="0.2">
      <c r="A917" s="40"/>
      <c r="B917" s="39"/>
      <c r="C917" s="41"/>
      <c r="D917" s="41"/>
      <c r="E917" s="42"/>
      <c r="F917" s="216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5.75" customHeight="1" x14ac:dyDescent="0.2">
      <c r="A918" s="40"/>
      <c r="B918" s="39"/>
      <c r="C918" s="41"/>
      <c r="D918" s="41"/>
      <c r="E918" s="42"/>
      <c r="F918" s="216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5.75" customHeight="1" x14ac:dyDescent="0.2">
      <c r="A919" s="40"/>
      <c r="B919" s="39"/>
      <c r="C919" s="41"/>
      <c r="D919" s="41"/>
      <c r="E919" s="42"/>
      <c r="F919" s="216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5.75" customHeight="1" x14ac:dyDescent="0.2">
      <c r="A920" s="40"/>
      <c r="B920" s="39"/>
      <c r="C920" s="41"/>
      <c r="D920" s="41"/>
      <c r="E920" s="42"/>
      <c r="F920" s="216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5.75" customHeight="1" x14ac:dyDescent="0.2">
      <c r="A921" s="40"/>
      <c r="B921" s="39"/>
      <c r="C921" s="41"/>
      <c r="D921" s="41"/>
      <c r="E921" s="42"/>
      <c r="F921" s="216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5.75" customHeight="1" x14ac:dyDescent="0.2">
      <c r="A922" s="40"/>
      <c r="B922" s="39"/>
      <c r="C922" s="41"/>
      <c r="D922" s="41"/>
      <c r="E922" s="42"/>
      <c r="F922" s="216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5.75" customHeight="1" x14ac:dyDescent="0.2">
      <c r="A923" s="40"/>
      <c r="B923" s="39"/>
      <c r="C923" s="41"/>
      <c r="D923" s="41"/>
      <c r="E923" s="42"/>
      <c r="F923" s="216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5.75" customHeight="1" x14ac:dyDescent="0.2">
      <c r="A924" s="40"/>
      <c r="B924" s="39"/>
      <c r="C924" s="41"/>
      <c r="D924" s="41"/>
      <c r="E924" s="42"/>
      <c r="F924" s="216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5.75" customHeight="1" x14ac:dyDescent="0.2">
      <c r="A925" s="40"/>
      <c r="B925" s="39"/>
      <c r="C925" s="41"/>
      <c r="D925" s="41"/>
      <c r="E925" s="42"/>
      <c r="F925" s="216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5.75" customHeight="1" x14ac:dyDescent="0.2">
      <c r="A926" s="40"/>
      <c r="B926" s="39"/>
      <c r="C926" s="41"/>
      <c r="D926" s="41"/>
      <c r="E926" s="42"/>
      <c r="F926" s="216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5.75" customHeight="1" x14ac:dyDescent="0.2">
      <c r="A927" s="40"/>
      <c r="B927" s="39"/>
      <c r="C927" s="41"/>
      <c r="D927" s="41"/>
      <c r="E927" s="42"/>
      <c r="F927" s="216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5.75" customHeight="1" x14ac:dyDescent="0.2">
      <c r="A928" s="40"/>
      <c r="B928" s="39"/>
      <c r="C928" s="41"/>
      <c r="D928" s="41"/>
      <c r="E928" s="42"/>
      <c r="F928" s="216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5.75" customHeight="1" x14ac:dyDescent="0.2">
      <c r="A929" s="40"/>
      <c r="B929" s="39"/>
      <c r="C929" s="41"/>
      <c r="D929" s="41"/>
      <c r="E929" s="42"/>
      <c r="F929" s="216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5.75" customHeight="1" x14ac:dyDescent="0.2">
      <c r="A930" s="40"/>
      <c r="B930" s="39"/>
      <c r="C930" s="41"/>
      <c r="D930" s="41"/>
      <c r="E930" s="42"/>
      <c r="F930" s="216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5.75" customHeight="1" x14ac:dyDescent="0.2">
      <c r="A931" s="40"/>
      <c r="B931" s="39"/>
      <c r="C931" s="41"/>
      <c r="D931" s="41"/>
      <c r="E931" s="42"/>
      <c r="F931" s="216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5.75" customHeight="1" x14ac:dyDescent="0.2">
      <c r="A932" s="40"/>
      <c r="B932" s="39"/>
      <c r="C932" s="41"/>
      <c r="D932" s="41"/>
      <c r="E932" s="42"/>
      <c r="F932" s="216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5.75" customHeight="1" x14ac:dyDescent="0.2">
      <c r="A933" s="40"/>
      <c r="B933" s="39"/>
      <c r="C933" s="41"/>
      <c r="D933" s="41"/>
      <c r="E933" s="42"/>
      <c r="F933" s="216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5.75" customHeight="1" x14ac:dyDescent="0.2">
      <c r="A934" s="40"/>
      <c r="B934" s="39"/>
      <c r="C934" s="41"/>
      <c r="D934" s="41"/>
      <c r="E934" s="42"/>
      <c r="F934" s="216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5.75" customHeight="1" x14ac:dyDescent="0.2">
      <c r="A935" s="40"/>
      <c r="B935" s="39"/>
      <c r="C935" s="41"/>
      <c r="D935" s="41"/>
      <c r="E935" s="42"/>
      <c r="F935" s="216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5.75" customHeight="1" x14ac:dyDescent="0.2">
      <c r="A936" s="40"/>
      <c r="B936" s="39"/>
      <c r="C936" s="41"/>
      <c r="D936" s="41"/>
      <c r="E936" s="42"/>
      <c r="F936" s="216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5.75" customHeight="1" x14ac:dyDescent="0.2">
      <c r="A937" s="40"/>
      <c r="B937" s="39"/>
      <c r="C937" s="41"/>
      <c r="D937" s="41"/>
      <c r="E937" s="42"/>
      <c r="F937" s="216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5.75" customHeight="1" x14ac:dyDescent="0.2">
      <c r="A938" s="40"/>
      <c r="B938" s="39"/>
      <c r="C938" s="41"/>
      <c r="D938" s="41"/>
      <c r="E938" s="42"/>
      <c r="F938" s="216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5.75" customHeight="1" x14ac:dyDescent="0.2">
      <c r="A939" s="40"/>
      <c r="B939" s="39"/>
      <c r="C939" s="41"/>
      <c r="D939" s="41"/>
      <c r="E939" s="42"/>
      <c r="F939" s="216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5.75" customHeight="1" x14ac:dyDescent="0.2">
      <c r="A940" s="40"/>
      <c r="B940" s="39"/>
      <c r="C940" s="41"/>
      <c r="D940" s="41"/>
      <c r="E940" s="42"/>
      <c r="F940" s="216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5.75" customHeight="1" x14ac:dyDescent="0.2">
      <c r="A941" s="40"/>
      <c r="B941" s="39"/>
      <c r="C941" s="41"/>
      <c r="D941" s="41"/>
      <c r="E941" s="42"/>
      <c r="F941" s="216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5.75" customHeight="1" x14ac:dyDescent="0.2">
      <c r="A942" s="40"/>
      <c r="B942" s="39"/>
      <c r="C942" s="41"/>
      <c r="D942" s="41"/>
      <c r="E942" s="42"/>
      <c r="F942" s="216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5.75" customHeight="1" x14ac:dyDescent="0.2">
      <c r="A943" s="40"/>
      <c r="B943" s="39"/>
      <c r="C943" s="41"/>
      <c r="D943" s="41"/>
      <c r="E943" s="42"/>
      <c r="F943" s="216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5.75" customHeight="1" x14ac:dyDescent="0.2">
      <c r="A944" s="40"/>
      <c r="B944" s="39"/>
      <c r="C944" s="41"/>
      <c r="D944" s="41"/>
      <c r="E944" s="42"/>
      <c r="F944" s="216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5.75" customHeight="1" x14ac:dyDescent="0.2">
      <c r="A945" s="40"/>
      <c r="B945" s="39"/>
      <c r="C945" s="41"/>
      <c r="D945" s="41"/>
      <c r="E945" s="42"/>
      <c r="F945" s="216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5.75" customHeight="1" x14ac:dyDescent="0.2">
      <c r="A946" s="40"/>
      <c r="B946" s="39"/>
      <c r="C946" s="41"/>
      <c r="D946" s="41"/>
      <c r="E946" s="42"/>
      <c r="F946" s="216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5.75" customHeight="1" x14ac:dyDescent="0.2">
      <c r="A947" s="40"/>
      <c r="B947" s="39"/>
      <c r="C947" s="41"/>
      <c r="D947" s="41"/>
      <c r="E947" s="42"/>
      <c r="F947" s="216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5.75" customHeight="1" x14ac:dyDescent="0.2">
      <c r="A948" s="40"/>
      <c r="B948" s="39"/>
      <c r="C948" s="41"/>
      <c r="D948" s="41"/>
      <c r="E948" s="42"/>
      <c r="F948" s="216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5.75" customHeight="1" x14ac:dyDescent="0.2">
      <c r="A949" s="40"/>
      <c r="B949" s="39"/>
      <c r="C949" s="41"/>
      <c r="D949" s="41"/>
      <c r="E949" s="42"/>
      <c r="F949" s="216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5.75" customHeight="1" x14ac:dyDescent="0.2">
      <c r="A950" s="40"/>
      <c r="B950" s="39"/>
      <c r="C950" s="41"/>
      <c r="D950" s="41"/>
      <c r="E950" s="42"/>
      <c r="F950" s="216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5.75" customHeight="1" x14ac:dyDescent="0.2">
      <c r="A951" s="40"/>
      <c r="B951" s="39"/>
      <c r="C951" s="41"/>
      <c r="D951" s="41"/>
      <c r="E951" s="42"/>
      <c r="F951" s="216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5.75" customHeight="1" x14ac:dyDescent="0.2">
      <c r="A952" s="40"/>
      <c r="B952" s="39"/>
      <c r="C952" s="41"/>
      <c r="D952" s="41"/>
      <c r="E952" s="42"/>
      <c r="F952" s="216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5.75" customHeight="1" x14ac:dyDescent="0.2">
      <c r="A953" s="40"/>
      <c r="B953" s="39"/>
      <c r="C953" s="41"/>
      <c r="D953" s="41"/>
      <c r="E953" s="42"/>
      <c r="F953" s="216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5.75" customHeight="1" x14ac:dyDescent="0.2">
      <c r="A954" s="40"/>
      <c r="B954" s="39"/>
      <c r="C954" s="41"/>
      <c r="D954" s="41"/>
      <c r="E954" s="42"/>
      <c r="F954" s="216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5.75" customHeight="1" x14ac:dyDescent="0.2">
      <c r="A955" s="40"/>
      <c r="B955" s="39"/>
      <c r="C955" s="41"/>
      <c r="D955" s="41"/>
      <c r="E955" s="42"/>
      <c r="F955" s="216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5.75" customHeight="1" x14ac:dyDescent="0.2">
      <c r="A956" s="40"/>
      <c r="B956" s="39"/>
      <c r="C956" s="41"/>
      <c r="D956" s="41"/>
      <c r="E956" s="42"/>
      <c r="F956" s="216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5.75" customHeight="1" x14ac:dyDescent="0.2">
      <c r="A957" s="40"/>
      <c r="B957" s="39"/>
      <c r="C957" s="41"/>
      <c r="D957" s="41"/>
      <c r="E957" s="42"/>
      <c r="F957" s="216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5.75" customHeight="1" x14ac:dyDescent="0.2">
      <c r="A958" s="40"/>
      <c r="B958" s="39"/>
      <c r="C958" s="41"/>
      <c r="D958" s="41"/>
      <c r="E958" s="42"/>
      <c r="F958" s="216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5.75" customHeight="1" x14ac:dyDescent="0.2">
      <c r="A959" s="40"/>
      <c r="B959" s="39"/>
      <c r="C959" s="41"/>
      <c r="D959" s="41"/>
      <c r="E959" s="42"/>
      <c r="F959" s="216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5.75" customHeight="1" x14ac:dyDescent="0.2">
      <c r="A960" s="40"/>
      <c r="B960" s="39"/>
      <c r="C960" s="41"/>
      <c r="D960" s="41"/>
      <c r="E960" s="42"/>
      <c r="F960" s="216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5.75" customHeight="1" x14ac:dyDescent="0.2">
      <c r="A961" s="40"/>
      <c r="B961" s="39"/>
      <c r="C961" s="41"/>
      <c r="D961" s="41"/>
      <c r="E961" s="42"/>
      <c r="F961" s="216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5.75" customHeight="1" x14ac:dyDescent="0.2">
      <c r="A962" s="40"/>
      <c r="B962" s="39"/>
      <c r="C962" s="41"/>
      <c r="D962" s="41"/>
      <c r="E962" s="42"/>
      <c r="F962" s="216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5.75" customHeight="1" x14ac:dyDescent="0.2">
      <c r="A963" s="40"/>
      <c r="B963" s="39"/>
      <c r="C963" s="41"/>
      <c r="D963" s="41"/>
      <c r="E963" s="42"/>
      <c r="F963" s="216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5.75" customHeight="1" x14ac:dyDescent="0.2">
      <c r="A964" s="40"/>
      <c r="B964" s="39"/>
      <c r="C964" s="41"/>
      <c r="D964" s="41"/>
      <c r="E964" s="42"/>
      <c r="F964" s="216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5.75" customHeight="1" x14ac:dyDescent="0.2">
      <c r="A965" s="40"/>
      <c r="B965" s="39"/>
      <c r="C965" s="41"/>
      <c r="D965" s="41"/>
      <c r="E965" s="42"/>
      <c r="F965" s="216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5.75" customHeight="1" x14ac:dyDescent="0.2">
      <c r="A966" s="40"/>
      <c r="B966" s="39"/>
      <c r="C966" s="41"/>
      <c r="D966" s="41"/>
      <c r="E966" s="42"/>
      <c r="F966" s="216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5.75" customHeight="1" x14ac:dyDescent="0.2">
      <c r="A967" s="40"/>
      <c r="B967" s="39"/>
      <c r="C967" s="41"/>
      <c r="D967" s="41"/>
      <c r="E967" s="42"/>
      <c r="F967" s="216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5.75" customHeight="1" x14ac:dyDescent="0.2">
      <c r="A968" s="40"/>
      <c r="B968" s="39"/>
      <c r="C968" s="41"/>
      <c r="D968" s="41"/>
      <c r="E968" s="42"/>
      <c r="F968" s="216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5.75" customHeight="1" x14ac:dyDescent="0.2">
      <c r="A969" s="40"/>
      <c r="B969" s="39"/>
      <c r="C969" s="41"/>
      <c r="D969" s="41"/>
      <c r="E969" s="42"/>
      <c r="F969" s="216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5.75" customHeight="1" x14ac:dyDescent="0.2">
      <c r="A970" s="40"/>
      <c r="B970" s="39"/>
      <c r="C970" s="41"/>
      <c r="D970" s="41"/>
      <c r="E970" s="42"/>
      <c r="F970" s="216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5.75" customHeight="1" x14ac:dyDescent="0.2">
      <c r="A971" s="40"/>
      <c r="B971" s="39"/>
      <c r="C971" s="41"/>
      <c r="D971" s="41"/>
      <c r="E971" s="42"/>
      <c r="F971" s="216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5.75" customHeight="1" x14ac:dyDescent="0.2">
      <c r="A972" s="40"/>
      <c r="B972" s="39"/>
      <c r="C972" s="41"/>
      <c r="D972" s="41"/>
      <c r="E972" s="42"/>
      <c r="F972" s="216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5.75" customHeight="1" x14ac:dyDescent="0.2">
      <c r="A973" s="40"/>
      <c r="B973" s="39"/>
      <c r="C973" s="41"/>
      <c r="D973" s="41"/>
      <c r="E973" s="42"/>
      <c r="F973" s="216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5.75" customHeight="1" x14ac:dyDescent="0.2">
      <c r="A974" s="40"/>
      <c r="B974" s="39"/>
      <c r="C974" s="41"/>
      <c r="D974" s="41"/>
      <c r="E974" s="42"/>
      <c r="F974" s="216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5.75" customHeight="1" x14ac:dyDescent="0.2">
      <c r="A975" s="40"/>
      <c r="B975" s="39"/>
      <c r="C975" s="41"/>
      <c r="D975" s="41"/>
      <c r="E975" s="42"/>
      <c r="F975" s="216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5.75" customHeight="1" x14ac:dyDescent="0.2">
      <c r="A976" s="40"/>
      <c r="B976" s="39"/>
      <c r="C976" s="41"/>
      <c r="D976" s="41"/>
      <c r="E976" s="42"/>
      <c r="F976" s="216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5.75" customHeight="1" x14ac:dyDescent="0.2">
      <c r="A977" s="40"/>
      <c r="B977" s="39"/>
      <c r="C977" s="41"/>
      <c r="D977" s="41"/>
      <c r="E977" s="42"/>
      <c r="F977" s="216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5.75" customHeight="1" x14ac:dyDescent="0.2">
      <c r="A978" s="40"/>
      <c r="B978" s="39"/>
      <c r="C978" s="41"/>
      <c r="D978" s="41"/>
      <c r="E978" s="42"/>
      <c r="F978" s="216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5.75" customHeight="1" x14ac:dyDescent="0.2">
      <c r="A979" s="40"/>
      <c r="B979" s="39"/>
      <c r="C979" s="41"/>
      <c r="D979" s="41"/>
      <c r="E979" s="42"/>
      <c r="F979" s="216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5.75" customHeight="1" x14ac:dyDescent="0.2">
      <c r="A980" s="40"/>
      <c r="B980" s="39"/>
      <c r="C980" s="41"/>
      <c r="D980" s="41"/>
      <c r="E980" s="42"/>
      <c r="F980" s="216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5.75" customHeight="1" x14ac:dyDescent="0.2">
      <c r="A981" s="40"/>
      <c r="B981" s="39"/>
      <c r="C981" s="41"/>
      <c r="D981" s="41"/>
      <c r="E981" s="42"/>
      <c r="F981" s="216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5.75" customHeight="1" x14ac:dyDescent="0.2">
      <c r="A982" s="40"/>
      <c r="B982" s="39"/>
      <c r="C982" s="41"/>
      <c r="D982" s="41"/>
      <c r="E982" s="42"/>
      <c r="F982" s="216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5.75" customHeight="1" x14ac:dyDescent="0.2">
      <c r="A983" s="40"/>
      <c r="B983" s="39"/>
      <c r="C983" s="41"/>
      <c r="D983" s="41"/>
      <c r="E983" s="42"/>
      <c r="F983" s="216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5.75" customHeight="1" x14ac:dyDescent="0.2">
      <c r="A984" s="40"/>
      <c r="B984" s="39"/>
      <c r="C984" s="41"/>
      <c r="D984" s="41"/>
      <c r="E984" s="42"/>
      <c r="F984" s="216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5.75" customHeight="1" x14ac:dyDescent="0.2">
      <c r="A985" s="40"/>
      <c r="B985" s="39"/>
      <c r="C985" s="41"/>
      <c r="D985" s="41"/>
      <c r="E985" s="42"/>
      <c r="F985" s="216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5.75" customHeight="1" x14ac:dyDescent="0.2">
      <c r="A986" s="40"/>
      <c r="B986" s="39"/>
      <c r="C986" s="41"/>
      <c r="D986" s="41"/>
      <c r="E986" s="42"/>
      <c r="F986" s="216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5.75" customHeight="1" x14ac:dyDescent="0.2">
      <c r="A987" s="40"/>
      <c r="B987" s="39"/>
      <c r="C987" s="41"/>
      <c r="D987" s="41"/>
      <c r="E987" s="42"/>
      <c r="F987" s="216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5.75" customHeight="1" x14ac:dyDescent="0.2">
      <c r="A988" s="40"/>
      <c r="B988" s="39"/>
      <c r="C988" s="41"/>
      <c r="D988" s="41"/>
      <c r="E988" s="42"/>
      <c r="F988" s="216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5.75" customHeight="1" x14ac:dyDescent="0.2">
      <c r="A989" s="40"/>
      <c r="B989" s="39"/>
      <c r="C989" s="41"/>
      <c r="D989" s="41"/>
      <c r="E989" s="42"/>
      <c r="F989" s="216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5.75" customHeight="1" x14ac:dyDescent="0.2">
      <c r="A990" s="40"/>
      <c r="B990" s="39"/>
      <c r="C990" s="41"/>
      <c r="D990" s="41"/>
      <c r="E990" s="42"/>
      <c r="F990" s="216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5.75" customHeight="1" x14ac:dyDescent="0.2">
      <c r="A991" s="40"/>
      <c r="B991" s="39"/>
      <c r="C991" s="41"/>
      <c r="D991" s="41"/>
      <c r="E991" s="42"/>
      <c r="F991" s="216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5.75" customHeight="1" x14ac:dyDescent="0.2">
      <c r="A992" s="40"/>
      <c r="B992" s="39"/>
      <c r="C992" s="41"/>
      <c r="D992" s="41"/>
      <c r="E992" s="42"/>
      <c r="F992" s="216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5.75" customHeight="1" x14ac:dyDescent="0.2">
      <c r="A993" s="40"/>
      <c r="B993" s="39"/>
      <c r="C993" s="41"/>
      <c r="D993" s="41"/>
      <c r="E993" s="42"/>
      <c r="F993" s="216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5.75" customHeight="1" x14ac:dyDescent="0.2">
      <c r="A994" s="40"/>
      <c r="B994" s="39"/>
      <c r="C994" s="41"/>
      <c r="D994" s="41"/>
      <c r="E994" s="42"/>
      <c r="F994" s="216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5.75" customHeight="1" x14ac:dyDescent="0.2">
      <c r="A995" s="40"/>
      <c r="B995" s="39"/>
      <c r="C995" s="41"/>
      <c r="D995" s="41"/>
      <c r="E995" s="42"/>
      <c r="F995" s="216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5.75" customHeight="1" x14ac:dyDescent="0.2">
      <c r="A996" s="40"/>
      <c r="B996" s="39"/>
      <c r="C996" s="41"/>
      <c r="D996" s="41"/>
      <c r="E996" s="42"/>
      <c r="F996" s="216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5.75" customHeight="1" x14ac:dyDescent="0.2">
      <c r="A997" s="40"/>
      <c r="B997" s="39"/>
      <c r="C997" s="41"/>
      <c r="D997" s="41"/>
      <c r="E997" s="42"/>
      <c r="F997" s="216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5.75" customHeight="1" x14ac:dyDescent="0.2">
      <c r="A998" s="40"/>
      <c r="B998" s="39"/>
      <c r="C998" s="41"/>
      <c r="D998" s="41"/>
      <c r="E998" s="42"/>
      <c r="F998" s="216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5.75" customHeight="1" x14ac:dyDescent="0.2">
      <c r="A999" s="40"/>
      <c r="B999" s="39"/>
      <c r="C999" s="41"/>
      <c r="D999" s="41"/>
      <c r="E999" s="42"/>
      <c r="F999" s="216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5.75" customHeight="1" x14ac:dyDescent="0.2">
      <c r="A1000" s="40"/>
      <c r="B1000" s="39"/>
      <c r="C1000" s="41"/>
      <c r="D1000" s="41"/>
      <c r="E1000" s="42"/>
      <c r="F1000" s="216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5.75" customHeight="1" x14ac:dyDescent="0.2">
      <c r="A1001" s="40"/>
      <c r="B1001" s="39"/>
      <c r="C1001" s="41"/>
      <c r="D1001" s="41"/>
      <c r="E1001" s="42"/>
      <c r="F1001" s="216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5.75" customHeight="1" x14ac:dyDescent="0.2">
      <c r="A1002" s="40"/>
      <c r="B1002" s="39"/>
      <c r="C1002" s="41"/>
      <c r="D1002" s="41"/>
      <c r="E1002" s="42"/>
      <c r="F1002" s="216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5.75" customHeight="1" x14ac:dyDescent="0.2">
      <c r="A1003" s="40"/>
      <c r="B1003" s="39"/>
      <c r="C1003" s="41"/>
      <c r="D1003" s="41"/>
      <c r="E1003" s="42"/>
      <c r="F1003" s="216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5.75" customHeight="1" x14ac:dyDescent="0.2">
      <c r="A1004" s="40"/>
      <c r="B1004" s="39"/>
      <c r="C1004" s="41"/>
      <c r="D1004" s="41"/>
      <c r="E1004" s="42"/>
      <c r="F1004" s="216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 ht="15.75" customHeight="1" x14ac:dyDescent="0.2">
      <c r="A1005" s="40"/>
      <c r="B1005" s="39"/>
      <c r="C1005" s="41"/>
      <c r="D1005" s="41"/>
      <c r="E1005" s="42"/>
      <c r="F1005" s="216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 ht="15.75" customHeight="1" x14ac:dyDescent="0.2">
      <c r="A1006" s="40"/>
      <c r="B1006" s="39"/>
      <c r="C1006" s="41"/>
      <c r="D1006" s="41"/>
      <c r="E1006" s="42"/>
      <c r="F1006" s="216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 ht="15.75" customHeight="1" x14ac:dyDescent="0.2">
      <c r="A1007" s="40"/>
      <c r="B1007" s="39"/>
      <c r="C1007" s="41"/>
      <c r="D1007" s="41"/>
      <c r="E1007" s="42"/>
      <c r="F1007" s="216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 ht="15.75" customHeight="1" x14ac:dyDescent="0.2">
      <c r="A1008" s="40"/>
      <c r="B1008" s="39"/>
      <c r="C1008" s="41"/>
      <c r="D1008" s="41"/>
      <c r="E1008" s="42"/>
      <c r="F1008" s="216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 ht="15.75" customHeight="1" x14ac:dyDescent="0.2">
      <c r="A1009" s="40"/>
      <c r="B1009" s="39"/>
      <c r="C1009" s="41"/>
      <c r="D1009" s="41"/>
      <c r="E1009" s="42"/>
      <c r="F1009" s="216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 ht="15.75" customHeight="1" x14ac:dyDescent="0.2">
      <c r="A1010" s="40"/>
      <c r="B1010" s="39"/>
      <c r="C1010" s="41"/>
      <c r="D1010" s="41"/>
      <c r="E1010" s="42"/>
      <c r="F1010" s="216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 ht="15.75" customHeight="1" x14ac:dyDescent="0.2">
      <c r="A1011" s="40"/>
      <c r="B1011" s="39"/>
      <c r="C1011" s="41"/>
      <c r="D1011" s="41"/>
      <c r="E1011" s="42"/>
      <c r="F1011" s="216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 spans="1:26" ht="15.75" customHeight="1" x14ac:dyDescent="0.2">
      <c r="A1012" s="40"/>
      <c r="B1012" s="39"/>
      <c r="C1012" s="41"/>
      <c r="D1012" s="41"/>
      <c r="E1012" s="42"/>
      <c r="F1012" s="216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spans="1:26" ht="15.75" customHeight="1" x14ac:dyDescent="0.2">
      <c r="A1013" s="40"/>
      <c r="B1013" s="39"/>
      <c r="C1013" s="41"/>
      <c r="D1013" s="41"/>
      <c r="E1013" s="42"/>
      <c r="F1013" s="216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 spans="1:26" ht="15.75" customHeight="1" x14ac:dyDescent="0.2">
      <c r="A1014" s="40"/>
      <c r="B1014" s="39"/>
      <c r="C1014" s="41"/>
      <c r="D1014" s="41"/>
      <c r="E1014" s="42"/>
      <c r="F1014" s="216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 spans="1:26" ht="15.75" customHeight="1" x14ac:dyDescent="0.2">
      <c r="A1015" s="40"/>
      <c r="B1015" s="39"/>
      <c r="C1015" s="41"/>
      <c r="D1015" s="41"/>
      <c r="E1015" s="42"/>
      <c r="F1015" s="216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 spans="1:26" ht="15.75" customHeight="1" x14ac:dyDescent="0.2">
      <c r="A1016" s="40"/>
      <c r="B1016" s="39"/>
      <c r="C1016" s="41"/>
      <c r="D1016" s="41"/>
      <c r="E1016" s="42"/>
      <c r="F1016" s="216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</sheetData>
  <mergeCells count="7">
    <mergeCell ref="A12:F12"/>
    <mergeCell ref="A199:D199"/>
    <mergeCell ref="A1:F5"/>
    <mergeCell ref="B7:F7"/>
    <mergeCell ref="B8:F8"/>
    <mergeCell ref="B9:F9"/>
    <mergeCell ref="B10:F10"/>
  </mergeCells>
  <phoneticPr fontId="25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3205-3682-49CB-B574-DAC4B9F550A1}">
  <dimension ref="A1"/>
  <sheetViews>
    <sheetView showGridLines="0" zoomScaleNormal="100" workbookViewId="0">
      <selection activeCell="G22" sqref="G22"/>
    </sheetView>
  </sheetViews>
  <sheetFormatPr defaultColWidth="8.85546875" defaultRowHeight="14.25" x14ac:dyDescent="0.2"/>
  <cols>
    <col min="1" max="18" width="8.85546875" style="252"/>
    <col min="19" max="19" width="3.140625" style="252" customWidth="1"/>
    <col min="20" max="20" width="27.85546875" style="252" customWidth="1"/>
    <col min="21" max="16384" width="8.85546875" style="252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OBRA</vt:lpstr>
      <vt:lpstr>CANTEIRO</vt:lpstr>
      <vt:lpstr>EPCs</vt:lpstr>
      <vt:lpstr>CUSTOS_INDIRETOS</vt:lpstr>
      <vt:lpstr>GERENCIAMENTO_EXECUTIVO</vt:lpstr>
      <vt:lpstr>CREMALHEIRA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cp:lastPrinted>2024-06-18T22:16:13Z</cp:lastPrinted>
  <dcterms:created xsi:type="dcterms:W3CDTF">2020-06-25T16:50:19Z</dcterms:created>
  <dcterms:modified xsi:type="dcterms:W3CDTF">2024-09-18T13:56:35Z</dcterms:modified>
</cp:coreProperties>
</file>